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drawings/drawing2.xml" ContentType="application/vnd.openxmlformats-officedocument.drawing+xml"/>
  <Override PartName="/xl/comments5.xml" ContentType="application/vnd.openxmlformats-officedocument.spreadsheetml.comments+xml"/>
  <Override PartName="/xl/threadedComments/threadedComment5.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omments6.xml" ContentType="application/vnd.openxmlformats-officedocument.spreadsheetml.comments+xml"/>
  <Override PartName="/xl/threadedComments/threadedComment6.xml" ContentType="application/vnd.ms-excel.threadedcomment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4.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omments7.xml" ContentType="application/vnd.openxmlformats-officedocument.spreadsheetml.comments+xml"/>
  <Override PartName="/xl/comments8.xml" ContentType="application/vnd.openxmlformats-officedocument.spreadsheetml.comments+xml"/>
  <Override PartName="/xl/threadedComments/threadedComment7.xml" ContentType="application/vnd.ms-excel.threadedcomments+xml"/>
  <Override PartName="/xl/comments9.xml" ContentType="application/vnd.openxmlformats-officedocument.spreadsheetml.comments+xml"/>
  <Override PartName="/xl/threadedComments/threadedComment8.xml" ContentType="application/vnd.ms-excel.threadedcomments+xml"/>
  <Override PartName="/xl/comments10.xml" ContentType="application/vnd.openxmlformats-officedocument.spreadsheetml.comments+xml"/>
  <Override PartName="/xl/comments11.xml" ContentType="application/vnd.openxmlformats-officedocument.spreadsheetml.comments+xml"/>
  <Override PartName="/xl/threadedComments/threadedComment9.xml" ContentType="application/vnd.ms-excel.threadedcomments+xml"/>
  <Override PartName="/xl/comments12.xml" ContentType="application/vnd.openxmlformats-officedocument.spreadsheetml.comments+xml"/>
  <Override PartName="/xl/threadedComments/threadedComment10.xml" ContentType="application/vnd.ms-excel.threaded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threadedComments/threadedComment11.xml" ContentType="application/vnd.ms-excel.threadedcomments+xml"/>
  <Override PartName="/xl/comments16.xml" ContentType="application/vnd.openxmlformats-officedocument.spreadsheetml.comments+xml"/>
  <Override PartName="/xl/threadedComments/threadedComment12.xml" ContentType="application/vnd.ms-excel.threadedcomments+xml"/>
  <Override PartName="/xl/comments17.xml" ContentType="application/vnd.openxmlformats-officedocument.spreadsheetml.comments+xml"/>
  <Override PartName="/xl/comments18.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https://icfonline.sharepoint.com/teams/HawaiiInventory/Shared Documents/Project Year 3 - 2024/State Inventory Tool/"/>
    </mc:Choice>
  </mc:AlternateContent>
  <xr:revisionPtr revIDLastSave="1219" documentId="8_{2E597BFD-2F97-4612-85ED-B99E6C22A755}" xr6:coauthVersionLast="47" xr6:coauthVersionMax="47" xr10:uidLastSave="{CF19052A-9005-41A9-9697-A553D65A4F96}"/>
  <bookViews>
    <workbookView xWindow="62535" yWindow="0" windowWidth="14610" windowHeight="15585" tabRatio="627" activeTab="1" xr2:uid="{F9744E89-1F61-4573-B36D-D5804023E337}"/>
  </bookViews>
  <sheets>
    <sheet name="Contents" sheetId="14" r:id="rId1"/>
    <sheet name="Text Update Tool" sheetId="27" r:id="rId2"/>
    <sheet name="2021 Summary_Formatted" sheetId="13" r:id="rId3"/>
    <sheet name="2021 Summary" sheetId="1" r:id="rId4"/>
    <sheet name="Projections_Formatted" sheetId="29" r:id="rId5"/>
    <sheet name="Projections Summary" sheetId="4" r:id="rId6"/>
    <sheet name="Sector Summary" sheetId="8" r:id="rId7"/>
    <sheet name="Charts" sheetId="7" r:id="rId8"/>
    <sheet name="Key Source Analysis (2021)" sheetId="9" r:id="rId9"/>
    <sheet name="Key Source Analysis (2025)" sheetId="11" r:id="rId10"/>
    <sheet name="Key Source Analysis (2030)" sheetId="25" r:id="rId11"/>
    <sheet name="Key Source Analysis (2045)" sheetId="26" r:id="rId12"/>
    <sheet name="SIT Results" sheetId="3" r:id="rId13"/>
    <sheet name="SIT Sector Results" sheetId="6" r:id="rId14"/>
    <sheet name="SIT Projections" sheetId="5" r:id="rId15"/>
    <sheet name="SIT CO2FFC" sheetId="12" r:id="rId16"/>
    <sheet name="Dataframe Output" sheetId="20" state="hidden" r:id="rId17"/>
    <sheet name="Inventory Results" sheetId="2" r:id="rId18"/>
    <sheet name="Inventory Projections" sheetId="24" r:id="rId19"/>
    <sheet name="QAQC" sheetId="21" state="hidden" r:id="rId20"/>
    <sheet name="SIT Results_Comp" sheetId="18" r:id="rId21"/>
    <sheet name="Comparison -&gt;" sheetId="19" r:id="rId22"/>
    <sheet name="SIT 2017 Results" sheetId="16" state="hidden" r:id="rId23"/>
    <sheet name="SIT 2020 Results" sheetId="31" r:id="rId24"/>
    <sheet name="SIT 2019 Results" sheetId="30" r:id="rId25"/>
  </sheets>
  <externalReferences>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xlnm._FilterDatabase" localSheetId="3" hidden="1">'2021 Summary'!$A$5:$H$44</definedName>
    <definedName name="_xlnm._FilterDatabase" localSheetId="2" hidden="1">'2021 Summary_Formatted'!$C$4:$G$4</definedName>
    <definedName name="_xlnm._FilterDatabase" localSheetId="16" hidden="1">'Dataframe Output'!$A$1:$AG$85</definedName>
    <definedName name="_xlnm._FilterDatabase" localSheetId="8" hidden="1">'Key Source Analysis (2021)'!$A$4:$E$4</definedName>
    <definedName name="_xlnm._FilterDatabase" localSheetId="9" hidden="1">'Key Source Analysis (2025)'!$A$4:$E$17</definedName>
    <definedName name="_xlnm._FilterDatabase" localSheetId="10" hidden="1">'Key Source Analysis (2030)'!$A$4:$E$17</definedName>
    <definedName name="_xlnm._FilterDatabase" localSheetId="11" hidden="1">'Key Source Analysis (2045)'!$A$4:$E$17</definedName>
    <definedName name="_xlnm._FilterDatabase" localSheetId="4" hidden="1">Projections_Formatted!$A$2:$AC$35</definedName>
    <definedName name="_xlnm._FilterDatabase" localSheetId="1" hidden="1">'Text Update Tool'!$B$7:$E$95</definedName>
    <definedName name="_Order1" hidden="1">255</definedName>
    <definedName name="_Order2" hidden="1">255</definedName>
    <definedName name="County">[1]Lists!$J$2:$J$5</definedName>
    <definedName name="HTML1_1" hidden="1">"[mf33e.xls]A!$A$1:$J$79"</definedName>
    <definedName name="HTML1_10" hidden="1">""</definedName>
    <definedName name="HTML1_11" hidden="1">1</definedName>
    <definedName name="HTML1_12" hidden="1">"C:\public\fhwa\SECTION1\mf33e.htm"</definedName>
    <definedName name="HTML1_2" hidden="1">1</definedName>
    <definedName name="HTML1_3" hidden="1">"mf33e"</definedName>
    <definedName name="HTML1_4" hidden="1">"MF33E"</definedName>
    <definedName name="HTML1_5" hidden="1">""</definedName>
    <definedName name="HTML1_6" hidden="1">1</definedName>
    <definedName name="HTML1_7" hidden="1">1</definedName>
    <definedName name="HTML1_8" hidden="1">"3/14/96"</definedName>
    <definedName name="HTML1_9" hidden="1">"Lloyd E Phillips"</definedName>
    <definedName name="HTMLCount" hidden="1">1</definedName>
    <definedName name="MT_MMT">'[2]Conversions and Constants'!$C$3</definedName>
    <definedName name="Mt_to_MMT">[3]Conversions!$C$13</definedName>
    <definedName name="Proj_1_1">'Inventory Projections'!#REF!</definedName>
    <definedName name="Proj_base_values">'Inventory Projections'!$B$3</definedName>
    <definedName name="Proj_Fig_1_1">'Inventory Projections'!#REF!</definedName>
    <definedName name="Proj_Fig_1_2">'Inventory Projections'!#REF!</definedName>
    <definedName name="Proj_Fig_2_1">'Inventory Projections'!#REF!</definedName>
    <definedName name="Proj_Fig_2_2">'Inventory Projections'!#REF!</definedName>
    <definedName name="Proj_fig_2_3">'Inventory Projections'!#REF!</definedName>
    <definedName name="Proj_Fig_2_4">'Inventory Projections'!#REF!</definedName>
    <definedName name="Proj_FIg_2_5">'Inventory Projections'!#REF!</definedName>
    <definedName name="Proj_Fig_5_1">'Inventory Projections'!#REF!</definedName>
    <definedName name="RiskAutoStopPercChange">1.5</definedName>
    <definedName name="RiskCollectDistributionSamples">2</definedName>
    <definedName name="RiskExcelReportsGoInNewWorkbook">TRUE</definedName>
    <definedName name="RiskExcelReportsToGenerate">1965</definedName>
    <definedName name="RiskFixedSeed">1</definedName>
    <definedName name="RiskGenerateExcelReportsAtEndOfSimulation">TRUE</definedName>
    <definedName name="RiskHasSettings">TRUE</definedName>
    <definedName name="RiskMinimizeOnStart">FALSE</definedName>
    <definedName name="RiskMonitorConvergence">FALSE</definedName>
    <definedName name="RiskNumIterations">10000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2</definedName>
    <definedName name="RiskShowRiskWindowAtEndOfSimulation">FALSE</definedName>
    <definedName name="RiskStandardRecalc">1</definedName>
    <definedName name="RiskStatFunctionsUpdateFreq">50</definedName>
    <definedName name="RiskTemplateSheetName">"T2.2.Template"</definedName>
    <definedName name="RiskUpdateDisplay">FALSE</definedName>
    <definedName name="RiskUpdateStatFunctions">TRUE</definedName>
    <definedName name="RiskUseDifferentSeedForEachSim">FALSE</definedName>
    <definedName name="RiskUseFixedSeed">FALSE</definedName>
    <definedName name="RiskUseMultipleCPUs">FALSE</definedName>
    <definedName name="Tab_11">'Inventory Projections'!#REF!</definedName>
    <definedName name="Tab_21">'Inventory Projections'!$L$5</definedName>
    <definedName name="Tab_22">'Inventory Projections'!#REF!</definedName>
    <definedName name="Tab_23">'Inventory Projections'!$L$21</definedName>
    <definedName name="Tab_24">'Inventory Projections'!#REF!</definedName>
    <definedName name="Tab_25">'Inventory Projections'!$L$25</definedName>
    <definedName name="Tab_26">'Inventory Projections'!$L$37</definedName>
    <definedName name="UFactor">[4]Factors!$C$15</definedName>
    <definedName name="Units">[5]Lists!$L$23</definedName>
    <definedName name="Urea_Counties">'[2]Urea Emissions'!$B$10:$B$15</definedName>
    <definedName name="Urea_Emissions">'[2]Urea Emissions'!$B$10:$AQ$15</definedName>
    <definedName name="Urea_Years">'[2]Urea Emissions'!$B$10:$AQ$10</definedName>
    <definedName name="Years" localSheetId="0">[1]Lists!$A$2:$A$7</definedName>
    <definedName name="Years" localSheetId="18">[6]Lists!$A$2:$A$10</definedName>
    <definedName name="Years">[7]Lists!$A$2:$A$7</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5" i="29" l="1"/>
  <c r="BB43" i="24" l="1"/>
  <c r="BA43" i="24"/>
  <c r="AZ43" i="24"/>
  <c r="AY43" i="24"/>
  <c r="AX43" i="24"/>
  <c r="AW43" i="24"/>
  <c r="AV43" i="24"/>
  <c r="AU43" i="24"/>
  <c r="AT43" i="24"/>
  <c r="AS43" i="24"/>
  <c r="AR43" i="24"/>
  <c r="AQ43" i="24"/>
  <c r="AP43" i="24"/>
  <c r="AO43" i="24"/>
  <c r="AN43" i="24"/>
  <c r="AM43" i="24"/>
  <c r="AL43" i="24"/>
  <c r="AK43" i="24"/>
  <c r="AJ43" i="24"/>
  <c r="AI43" i="24"/>
  <c r="AH43" i="24"/>
  <c r="AG43" i="24"/>
  <c r="AF43" i="24"/>
  <c r="AE43" i="24"/>
  <c r="AD43" i="24"/>
  <c r="AC43" i="24"/>
  <c r="AB43" i="24"/>
  <c r="AA43" i="24"/>
  <c r="Z43" i="24"/>
  <c r="Y43" i="24"/>
  <c r="X43" i="24"/>
  <c r="W43" i="24"/>
  <c r="V43" i="24"/>
  <c r="U43" i="24"/>
  <c r="T43" i="24"/>
  <c r="BB42" i="24"/>
  <c r="BA42" i="24"/>
  <c r="AZ42" i="24"/>
  <c r="AY42" i="24"/>
  <c r="AX42" i="24"/>
  <c r="AW42" i="24"/>
  <c r="AV42" i="24"/>
  <c r="AU42" i="24"/>
  <c r="AT42" i="24"/>
  <c r="AS42" i="24"/>
  <c r="AR42" i="24"/>
  <c r="AQ42" i="24"/>
  <c r="AP42" i="24"/>
  <c r="AO42" i="24"/>
  <c r="AN42" i="24"/>
  <c r="AM42" i="24"/>
  <c r="AL42" i="24"/>
  <c r="AK42" i="24"/>
  <c r="AJ42" i="24"/>
  <c r="AI42" i="24"/>
  <c r="AH42" i="24"/>
  <c r="AG42" i="24"/>
  <c r="AF42" i="24"/>
  <c r="AE42" i="24"/>
  <c r="AD42" i="24"/>
  <c r="AC42" i="24"/>
  <c r="AB42" i="24"/>
  <c r="AA42" i="24"/>
  <c r="Z42" i="24"/>
  <c r="Y42" i="24"/>
  <c r="X42" i="24"/>
  <c r="W42" i="24"/>
  <c r="V42" i="24"/>
  <c r="U42" i="24"/>
  <c r="T42" i="24"/>
  <c r="BB41" i="24"/>
  <c r="BA41" i="24"/>
  <c r="AZ41" i="24"/>
  <c r="AY41" i="24"/>
  <c r="AX41" i="24"/>
  <c r="AW41" i="24"/>
  <c r="AV41" i="24"/>
  <c r="AU41" i="24"/>
  <c r="AT41" i="24"/>
  <c r="AS41" i="24"/>
  <c r="AR41" i="24"/>
  <c r="AQ41" i="24"/>
  <c r="AP41" i="24"/>
  <c r="AO41" i="24"/>
  <c r="AN41" i="24"/>
  <c r="AM41" i="24"/>
  <c r="AL41" i="24"/>
  <c r="AK41" i="24"/>
  <c r="AJ41" i="24"/>
  <c r="AI41" i="24"/>
  <c r="AH41" i="24"/>
  <c r="AG41" i="24"/>
  <c r="AF41" i="24"/>
  <c r="AE41" i="24"/>
  <c r="AD41" i="24"/>
  <c r="AC41" i="24"/>
  <c r="AB41" i="24"/>
  <c r="AA41" i="24"/>
  <c r="Z41" i="24"/>
  <c r="Y41" i="24"/>
  <c r="X41" i="24"/>
  <c r="W41" i="24"/>
  <c r="V41" i="24"/>
  <c r="U41" i="24"/>
  <c r="T41" i="24"/>
  <c r="BB40" i="24"/>
  <c r="BA40" i="24"/>
  <c r="AZ40" i="24"/>
  <c r="AY40" i="24"/>
  <c r="AX40" i="24"/>
  <c r="AW40" i="24"/>
  <c r="AV40" i="24"/>
  <c r="AU40" i="24"/>
  <c r="AT40" i="24"/>
  <c r="AS40" i="24"/>
  <c r="AR40" i="24"/>
  <c r="AQ40" i="24"/>
  <c r="AP40" i="24"/>
  <c r="AO40" i="24"/>
  <c r="AN40" i="24"/>
  <c r="AM40" i="24"/>
  <c r="AL40" i="24"/>
  <c r="AK40" i="24"/>
  <c r="AJ40" i="24"/>
  <c r="AI40" i="24"/>
  <c r="AH40" i="24"/>
  <c r="AG40" i="24"/>
  <c r="AF40" i="24"/>
  <c r="AE40" i="24"/>
  <c r="AD40" i="24"/>
  <c r="AC40" i="24"/>
  <c r="AB40" i="24"/>
  <c r="AA40" i="24"/>
  <c r="Z40" i="24"/>
  <c r="Y40" i="24"/>
  <c r="X40" i="24"/>
  <c r="W40" i="24"/>
  <c r="V40" i="24"/>
  <c r="U40" i="24"/>
  <c r="T40" i="24"/>
  <c r="BB39" i="24"/>
  <c r="BA39" i="24"/>
  <c r="AZ39" i="24"/>
  <c r="AY39" i="24"/>
  <c r="AX39" i="24"/>
  <c r="AW39" i="24"/>
  <c r="AV39" i="24"/>
  <c r="AU39" i="24"/>
  <c r="AT39" i="24"/>
  <c r="AS39" i="24"/>
  <c r="AR39" i="24"/>
  <c r="AQ39" i="24"/>
  <c r="AP39" i="24"/>
  <c r="AO39" i="24"/>
  <c r="AN39" i="24"/>
  <c r="AM39" i="24"/>
  <c r="AL39" i="24"/>
  <c r="AK39" i="24"/>
  <c r="AJ39" i="24"/>
  <c r="AI39" i="24"/>
  <c r="AH39" i="24"/>
  <c r="AG39" i="24"/>
  <c r="AF39" i="24"/>
  <c r="AE39" i="24"/>
  <c r="AD39" i="24"/>
  <c r="AC39" i="24"/>
  <c r="AB39" i="24"/>
  <c r="AA39" i="24"/>
  <c r="Z39" i="24"/>
  <c r="Y39" i="24"/>
  <c r="X39" i="24"/>
  <c r="W39" i="24"/>
  <c r="V39" i="24"/>
  <c r="U39" i="24"/>
  <c r="T39" i="24"/>
  <c r="BB38" i="24"/>
  <c r="BA38" i="24"/>
  <c r="AZ38" i="24"/>
  <c r="AY38" i="24"/>
  <c r="AX38" i="24"/>
  <c r="AW38" i="24"/>
  <c r="AV38" i="24"/>
  <c r="AU38" i="24"/>
  <c r="AT38" i="24"/>
  <c r="AS38" i="24"/>
  <c r="AR38" i="24"/>
  <c r="AQ38" i="24"/>
  <c r="AP38" i="24"/>
  <c r="AO38" i="24"/>
  <c r="AN38" i="24"/>
  <c r="AM38" i="24"/>
  <c r="AL38" i="24"/>
  <c r="AK38" i="24"/>
  <c r="AJ38" i="24"/>
  <c r="AI38" i="24"/>
  <c r="AH38" i="24"/>
  <c r="AG38" i="24"/>
  <c r="AF38" i="24"/>
  <c r="AE38" i="24"/>
  <c r="AD38" i="24"/>
  <c r="AC38" i="24"/>
  <c r="AB38" i="24"/>
  <c r="AA38" i="24"/>
  <c r="Z38" i="24"/>
  <c r="Y38" i="24"/>
  <c r="X38" i="24"/>
  <c r="W38" i="24"/>
  <c r="V38" i="24"/>
  <c r="U38" i="24"/>
  <c r="T38" i="24"/>
  <c r="BB37" i="24"/>
  <c r="BA37" i="24"/>
  <c r="AZ37" i="24"/>
  <c r="AY37" i="24"/>
  <c r="AX37" i="24"/>
  <c r="AW37" i="24"/>
  <c r="AV37" i="24"/>
  <c r="AU37" i="24"/>
  <c r="AT37" i="24"/>
  <c r="AS37" i="24"/>
  <c r="AR37" i="24"/>
  <c r="AQ37" i="24"/>
  <c r="AP37" i="24"/>
  <c r="AO37" i="24"/>
  <c r="AN37" i="24"/>
  <c r="AM37" i="24"/>
  <c r="AL37" i="24"/>
  <c r="AK37" i="24"/>
  <c r="AJ37" i="24"/>
  <c r="AI37" i="24"/>
  <c r="AH37" i="24"/>
  <c r="AG37" i="24"/>
  <c r="AF37" i="24"/>
  <c r="AE37" i="24"/>
  <c r="AD37" i="24"/>
  <c r="AC37" i="24"/>
  <c r="AB37" i="24"/>
  <c r="AA37" i="24"/>
  <c r="Z37" i="24"/>
  <c r="Y37" i="24"/>
  <c r="X37" i="24"/>
  <c r="W37" i="24"/>
  <c r="V37" i="24"/>
  <c r="U37" i="24"/>
  <c r="T37" i="24"/>
  <c r="BB36" i="24"/>
  <c r="BA36" i="24"/>
  <c r="AZ36" i="24"/>
  <c r="AY36" i="24"/>
  <c r="AX36" i="24"/>
  <c r="AW36" i="24"/>
  <c r="AV36" i="24"/>
  <c r="AU36" i="24"/>
  <c r="AT36" i="24"/>
  <c r="AS36" i="24"/>
  <c r="AR36" i="24"/>
  <c r="AQ36" i="24"/>
  <c r="AP36" i="24"/>
  <c r="AO36" i="24"/>
  <c r="AN36" i="24"/>
  <c r="AM36" i="24"/>
  <c r="AL36" i="24"/>
  <c r="AK36" i="24"/>
  <c r="AJ36" i="24"/>
  <c r="AI36" i="24"/>
  <c r="AH36" i="24"/>
  <c r="AG36" i="24"/>
  <c r="AF36" i="24"/>
  <c r="AE36" i="24"/>
  <c r="AD36" i="24"/>
  <c r="AC36" i="24"/>
  <c r="AB36" i="24"/>
  <c r="AA36" i="24"/>
  <c r="Z36" i="24"/>
  <c r="Y36" i="24"/>
  <c r="X36" i="24"/>
  <c r="W36" i="24"/>
  <c r="V36" i="24"/>
  <c r="U36" i="24"/>
  <c r="T36" i="24"/>
  <c r="BB35" i="24"/>
  <c r="BA35" i="24"/>
  <c r="AZ35" i="24"/>
  <c r="AY35" i="24"/>
  <c r="AX35" i="24"/>
  <c r="AW35" i="24"/>
  <c r="AV35" i="24"/>
  <c r="AU35" i="24"/>
  <c r="AT35" i="24"/>
  <c r="AS35" i="24"/>
  <c r="AR35" i="24"/>
  <c r="AQ35" i="24"/>
  <c r="AP35" i="24"/>
  <c r="AO35" i="24"/>
  <c r="AN35" i="24"/>
  <c r="AM35" i="24"/>
  <c r="AL35" i="24"/>
  <c r="AK35" i="24"/>
  <c r="AJ35" i="24"/>
  <c r="AI35" i="24"/>
  <c r="AH35" i="24"/>
  <c r="AG35" i="24"/>
  <c r="AF35" i="24"/>
  <c r="AE35" i="24"/>
  <c r="AD35" i="24"/>
  <c r="AC35" i="24"/>
  <c r="AB35" i="24"/>
  <c r="AA35" i="24"/>
  <c r="Z35" i="24"/>
  <c r="Y35" i="24"/>
  <c r="X35" i="24"/>
  <c r="W35" i="24"/>
  <c r="V35" i="24"/>
  <c r="U35" i="24"/>
  <c r="T35" i="24"/>
  <c r="BB34" i="24"/>
  <c r="BA34" i="24"/>
  <c r="AZ34" i="24"/>
  <c r="AY34" i="24"/>
  <c r="AX34" i="24"/>
  <c r="AW34" i="24"/>
  <c r="AV34" i="24"/>
  <c r="AU34" i="24"/>
  <c r="AT34" i="24"/>
  <c r="AS34" i="24"/>
  <c r="AR34" i="24"/>
  <c r="AQ34" i="24"/>
  <c r="AP34" i="24"/>
  <c r="AO34" i="24"/>
  <c r="AN34" i="24"/>
  <c r="AM34" i="24"/>
  <c r="AL34" i="24"/>
  <c r="AK34" i="24"/>
  <c r="AJ34" i="24"/>
  <c r="AI34" i="24"/>
  <c r="AH34" i="24"/>
  <c r="AG34" i="24"/>
  <c r="AF34" i="24"/>
  <c r="AE34" i="24"/>
  <c r="AD34" i="24"/>
  <c r="AC34" i="24"/>
  <c r="AB34" i="24"/>
  <c r="AA34" i="24"/>
  <c r="Z34" i="24"/>
  <c r="Y34" i="24"/>
  <c r="X34" i="24"/>
  <c r="W34" i="24"/>
  <c r="V34" i="24"/>
  <c r="U34" i="24"/>
  <c r="T34" i="24"/>
  <c r="BB33" i="24"/>
  <c r="BA33" i="24"/>
  <c r="AZ33" i="24"/>
  <c r="AY33" i="24"/>
  <c r="AX33" i="24"/>
  <c r="AW33" i="24"/>
  <c r="AV33" i="24"/>
  <c r="AU33" i="24"/>
  <c r="AT33" i="24"/>
  <c r="AS33" i="24"/>
  <c r="AR33" i="24"/>
  <c r="AQ33" i="24"/>
  <c r="AP33" i="24"/>
  <c r="AO33" i="24"/>
  <c r="AN33" i="24"/>
  <c r="AM33" i="24"/>
  <c r="AL33" i="24"/>
  <c r="AK33" i="24"/>
  <c r="AJ33" i="24"/>
  <c r="AI33" i="24"/>
  <c r="AH33" i="24"/>
  <c r="AG33" i="24"/>
  <c r="AF33" i="24"/>
  <c r="AE33" i="24"/>
  <c r="AD33" i="24"/>
  <c r="AC33" i="24"/>
  <c r="AB33" i="24"/>
  <c r="AA33" i="24"/>
  <c r="Z33" i="24"/>
  <c r="Y33" i="24"/>
  <c r="X33" i="24"/>
  <c r="W33" i="24"/>
  <c r="V33" i="24"/>
  <c r="U33" i="24"/>
  <c r="T33" i="24"/>
  <c r="BB32" i="24"/>
  <c r="BA32" i="24"/>
  <c r="AZ32" i="24"/>
  <c r="AY32" i="24"/>
  <c r="AX32" i="24"/>
  <c r="AW32" i="24"/>
  <c r="AV32" i="24"/>
  <c r="AU32" i="24"/>
  <c r="AT32" i="24"/>
  <c r="AS32" i="24"/>
  <c r="AR32" i="24"/>
  <c r="AQ32" i="24"/>
  <c r="AP32" i="24"/>
  <c r="AO32" i="24"/>
  <c r="AN32" i="24"/>
  <c r="AM32" i="24"/>
  <c r="AL32" i="24"/>
  <c r="AK32" i="24"/>
  <c r="AJ32" i="24"/>
  <c r="AI32" i="24"/>
  <c r="AH32" i="24"/>
  <c r="AG32" i="24"/>
  <c r="AF32" i="24"/>
  <c r="AE32" i="24"/>
  <c r="AD32" i="24"/>
  <c r="AC32" i="24"/>
  <c r="AB32" i="24"/>
  <c r="AA32" i="24"/>
  <c r="Z32" i="24"/>
  <c r="Y32" i="24"/>
  <c r="X32" i="24"/>
  <c r="W32" i="24"/>
  <c r="V32" i="24"/>
  <c r="U32" i="24"/>
  <c r="T32" i="24"/>
  <c r="BB31" i="24"/>
  <c r="BA31" i="24"/>
  <c r="AZ31" i="24"/>
  <c r="AY31" i="24"/>
  <c r="AX31" i="24"/>
  <c r="AW31" i="24"/>
  <c r="AV31" i="24"/>
  <c r="AU31" i="24"/>
  <c r="AT31" i="24"/>
  <c r="AS31" i="24"/>
  <c r="AR31" i="24"/>
  <c r="AQ31" i="24"/>
  <c r="AP31" i="24"/>
  <c r="AO31" i="24"/>
  <c r="AN31" i="24"/>
  <c r="AM31" i="24"/>
  <c r="AL31" i="24"/>
  <c r="AK31" i="24"/>
  <c r="AJ31" i="24"/>
  <c r="AI31" i="24"/>
  <c r="AH31" i="24"/>
  <c r="AG31" i="24"/>
  <c r="AF31" i="24"/>
  <c r="AE31" i="24"/>
  <c r="AD31" i="24"/>
  <c r="AC31" i="24"/>
  <c r="AB31" i="24"/>
  <c r="AA31" i="24"/>
  <c r="Z31" i="24"/>
  <c r="Y31" i="24"/>
  <c r="X31" i="24"/>
  <c r="W31" i="24"/>
  <c r="V31" i="24"/>
  <c r="U31" i="24"/>
  <c r="T31" i="24"/>
  <c r="BB30" i="24"/>
  <c r="BA30" i="24"/>
  <c r="AZ30" i="24"/>
  <c r="AY30" i="24"/>
  <c r="AX30" i="24"/>
  <c r="AW30" i="24"/>
  <c r="AV30" i="24"/>
  <c r="AU30" i="24"/>
  <c r="AT30" i="24"/>
  <c r="AS30" i="24"/>
  <c r="AR30" i="24"/>
  <c r="AQ30" i="24"/>
  <c r="AP30" i="24"/>
  <c r="AO30" i="24"/>
  <c r="AN30" i="24"/>
  <c r="AM30" i="24"/>
  <c r="AL30" i="24"/>
  <c r="AK30" i="24"/>
  <c r="AJ30" i="24"/>
  <c r="AI30" i="24"/>
  <c r="AH30" i="24"/>
  <c r="AG30" i="24"/>
  <c r="AF30" i="24"/>
  <c r="AE30" i="24"/>
  <c r="AD30" i="24"/>
  <c r="AC30" i="24"/>
  <c r="AB30" i="24"/>
  <c r="AA30" i="24"/>
  <c r="Z30" i="24"/>
  <c r="Y30" i="24"/>
  <c r="X30" i="24"/>
  <c r="W30" i="24"/>
  <c r="V30" i="24"/>
  <c r="U30" i="24"/>
  <c r="T30" i="24"/>
  <c r="BB29" i="24"/>
  <c r="BA29" i="24"/>
  <c r="AZ29" i="24"/>
  <c r="AY29" i="24"/>
  <c r="AX29" i="24"/>
  <c r="AW29" i="24"/>
  <c r="AV29" i="24"/>
  <c r="AU29" i="24"/>
  <c r="AT29" i="24"/>
  <c r="AS29" i="24"/>
  <c r="AR29" i="24"/>
  <c r="AQ29" i="24"/>
  <c r="AP29" i="24"/>
  <c r="AO29" i="24"/>
  <c r="AN29" i="24"/>
  <c r="AM29" i="24"/>
  <c r="AL29" i="24"/>
  <c r="AK29" i="24"/>
  <c r="AJ29" i="24"/>
  <c r="AI29" i="24"/>
  <c r="AH29" i="24"/>
  <c r="AG29" i="24"/>
  <c r="AF29" i="24"/>
  <c r="AE29" i="24"/>
  <c r="AD29" i="24"/>
  <c r="AC29" i="24"/>
  <c r="AB29" i="24"/>
  <c r="AA29" i="24"/>
  <c r="Z29" i="24"/>
  <c r="Y29" i="24"/>
  <c r="X29" i="24"/>
  <c r="W29" i="24"/>
  <c r="V29" i="24"/>
  <c r="U29" i="24"/>
  <c r="T29" i="24"/>
  <c r="BB28" i="24"/>
  <c r="BA28" i="24"/>
  <c r="AZ28" i="24"/>
  <c r="AY28" i="24"/>
  <c r="AX28" i="24"/>
  <c r="AW28" i="24"/>
  <c r="AV28" i="24"/>
  <c r="AU28" i="24"/>
  <c r="AT28" i="24"/>
  <c r="AS28" i="24"/>
  <c r="AR28" i="24"/>
  <c r="AQ28" i="24"/>
  <c r="AP28" i="24"/>
  <c r="AO28" i="24"/>
  <c r="AN28" i="24"/>
  <c r="AM28" i="24"/>
  <c r="AL28" i="24"/>
  <c r="AK28" i="24"/>
  <c r="AJ28" i="24"/>
  <c r="AI28" i="24"/>
  <c r="AH28" i="24"/>
  <c r="AG28" i="24"/>
  <c r="AF28" i="24"/>
  <c r="AE28" i="24"/>
  <c r="AD28" i="24"/>
  <c r="AC28" i="24"/>
  <c r="AB28" i="24"/>
  <c r="AA28" i="24"/>
  <c r="Z28" i="24"/>
  <c r="Y28" i="24"/>
  <c r="X28" i="24"/>
  <c r="W28" i="24"/>
  <c r="V28" i="24"/>
  <c r="U28" i="24"/>
  <c r="T28" i="24"/>
  <c r="BB27" i="24"/>
  <c r="BA27" i="24"/>
  <c r="AZ27" i="24"/>
  <c r="AY27" i="24"/>
  <c r="AX27" i="24"/>
  <c r="AW27" i="24"/>
  <c r="AV27" i="24"/>
  <c r="AU27" i="24"/>
  <c r="AT27" i="24"/>
  <c r="AS27" i="24"/>
  <c r="AR27" i="24"/>
  <c r="AQ27" i="24"/>
  <c r="AP27" i="24"/>
  <c r="AO27" i="24"/>
  <c r="AN27" i="24"/>
  <c r="AM27" i="24"/>
  <c r="AL27" i="24"/>
  <c r="AK27" i="24"/>
  <c r="AJ27" i="24"/>
  <c r="AI27" i="24"/>
  <c r="AH27" i="24"/>
  <c r="AG27" i="24"/>
  <c r="AF27" i="24"/>
  <c r="AE27" i="24"/>
  <c r="AD27" i="24"/>
  <c r="AC27" i="24"/>
  <c r="AB27" i="24"/>
  <c r="AA27" i="24"/>
  <c r="Z27" i="24"/>
  <c r="Y27" i="24"/>
  <c r="X27" i="24"/>
  <c r="W27" i="24"/>
  <c r="V27" i="24"/>
  <c r="U27" i="24"/>
  <c r="T27" i="24"/>
  <c r="BB26" i="24"/>
  <c r="BA26" i="24"/>
  <c r="AZ26" i="24"/>
  <c r="AY26" i="24"/>
  <c r="AX26" i="24"/>
  <c r="AW26" i="24"/>
  <c r="AV26" i="24"/>
  <c r="AU26" i="24"/>
  <c r="AT26" i="24"/>
  <c r="AS26" i="24"/>
  <c r="AR26" i="24"/>
  <c r="AQ26" i="24"/>
  <c r="AP26" i="24"/>
  <c r="AO26" i="24"/>
  <c r="AN26" i="24"/>
  <c r="AM26" i="24"/>
  <c r="AL26" i="24"/>
  <c r="AK26" i="24"/>
  <c r="AJ26" i="24"/>
  <c r="AI26" i="24"/>
  <c r="AH26" i="24"/>
  <c r="AG26" i="24"/>
  <c r="AF26" i="24"/>
  <c r="AE26" i="24"/>
  <c r="AD26" i="24"/>
  <c r="AC26" i="24"/>
  <c r="AB26" i="24"/>
  <c r="AA26" i="24"/>
  <c r="Z26" i="24"/>
  <c r="Y26" i="24"/>
  <c r="X26" i="24"/>
  <c r="W26" i="24"/>
  <c r="V26" i="24"/>
  <c r="U26" i="24"/>
  <c r="T26" i="24"/>
  <c r="BB25" i="24"/>
  <c r="BA25" i="24"/>
  <c r="AZ25" i="24"/>
  <c r="AY25" i="24"/>
  <c r="AX25" i="24"/>
  <c r="AW25" i="24"/>
  <c r="AV25" i="24"/>
  <c r="AU25" i="24"/>
  <c r="AT25" i="24"/>
  <c r="AS25" i="24"/>
  <c r="AR25" i="24"/>
  <c r="AQ25" i="24"/>
  <c r="AP25" i="24"/>
  <c r="AO25" i="24"/>
  <c r="AN25" i="24"/>
  <c r="AM25" i="24"/>
  <c r="AL25" i="24"/>
  <c r="AK25" i="24"/>
  <c r="AJ25" i="24"/>
  <c r="AI25" i="24"/>
  <c r="AH25" i="24"/>
  <c r="AG25" i="24"/>
  <c r="AF25" i="24"/>
  <c r="AE25" i="24"/>
  <c r="AD25" i="24"/>
  <c r="AC25" i="24"/>
  <c r="AB25" i="24"/>
  <c r="AA25" i="24"/>
  <c r="Z25" i="24"/>
  <c r="Y25" i="24"/>
  <c r="X25" i="24"/>
  <c r="W25" i="24"/>
  <c r="V25" i="24"/>
  <c r="U25" i="24"/>
  <c r="T25" i="24"/>
  <c r="BB24" i="24"/>
  <c r="BA24" i="24"/>
  <c r="AZ24" i="24"/>
  <c r="AY24" i="24"/>
  <c r="AX24" i="24"/>
  <c r="AW24" i="24"/>
  <c r="AV24" i="24"/>
  <c r="AU24" i="24"/>
  <c r="AT24" i="24"/>
  <c r="AS24" i="24"/>
  <c r="AR24" i="24"/>
  <c r="AQ24" i="24"/>
  <c r="AP24" i="24"/>
  <c r="AO24" i="24"/>
  <c r="AN24" i="24"/>
  <c r="AM24" i="24"/>
  <c r="AL24" i="24"/>
  <c r="AK24" i="24"/>
  <c r="AJ24" i="24"/>
  <c r="AI24" i="24"/>
  <c r="AH24" i="24"/>
  <c r="AG24" i="24"/>
  <c r="AF24" i="24"/>
  <c r="AE24" i="24"/>
  <c r="AD24" i="24"/>
  <c r="AC24" i="24"/>
  <c r="AB24" i="24"/>
  <c r="AA24" i="24"/>
  <c r="Z24" i="24"/>
  <c r="Y24" i="24"/>
  <c r="X24" i="24"/>
  <c r="W24" i="24"/>
  <c r="V24" i="24"/>
  <c r="U24" i="24"/>
  <c r="T24" i="24"/>
  <c r="BB23" i="24"/>
  <c r="BA23" i="24"/>
  <c r="AZ23" i="24"/>
  <c r="AY23" i="24"/>
  <c r="AX23" i="24"/>
  <c r="AW23" i="24"/>
  <c r="AV23" i="24"/>
  <c r="AU23" i="24"/>
  <c r="AT23" i="24"/>
  <c r="AS23" i="24"/>
  <c r="AR23" i="24"/>
  <c r="AQ23" i="24"/>
  <c r="AP23" i="24"/>
  <c r="AO23" i="24"/>
  <c r="AN23" i="24"/>
  <c r="AM23" i="24"/>
  <c r="AL23" i="24"/>
  <c r="AK23" i="24"/>
  <c r="AJ23" i="24"/>
  <c r="AI23" i="24"/>
  <c r="AH23" i="24"/>
  <c r="AG23" i="24"/>
  <c r="AF23" i="24"/>
  <c r="AE23" i="24"/>
  <c r="AD23" i="24"/>
  <c r="AC23" i="24"/>
  <c r="AB23" i="24"/>
  <c r="AA23" i="24"/>
  <c r="Z23" i="24"/>
  <c r="Y23" i="24"/>
  <c r="X23" i="24"/>
  <c r="W23" i="24"/>
  <c r="V23" i="24"/>
  <c r="U23" i="24"/>
  <c r="T23" i="24"/>
  <c r="BB22" i="24"/>
  <c r="BA22" i="24"/>
  <c r="AZ22" i="24"/>
  <c r="AY22" i="24"/>
  <c r="AX22" i="24"/>
  <c r="AW22" i="24"/>
  <c r="AV22" i="24"/>
  <c r="AU22" i="24"/>
  <c r="AT22" i="24"/>
  <c r="AS22" i="24"/>
  <c r="AR22" i="24"/>
  <c r="AQ22" i="24"/>
  <c r="AP22" i="24"/>
  <c r="AO22" i="24"/>
  <c r="AN22" i="24"/>
  <c r="AM22" i="24"/>
  <c r="AL22" i="24"/>
  <c r="AK22" i="24"/>
  <c r="AJ22" i="24"/>
  <c r="AI22" i="24"/>
  <c r="AH22" i="24"/>
  <c r="AG22" i="24"/>
  <c r="AF22" i="24"/>
  <c r="AE22" i="24"/>
  <c r="AD22" i="24"/>
  <c r="AC22" i="24"/>
  <c r="AB22" i="24"/>
  <c r="AA22" i="24"/>
  <c r="Z22" i="24"/>
  <c r="Y22" i="24"/>
  <c r="X22" i="24"/>
  <c r="W22" i="24"/>
  <c r="V22" i="24"/>
  <c r="U22" i="24"/>
  <c r="T22" i="24"/>
  <c r="BB21" i="24"/>
  <c r="BA21" i="24"/>
  <c r="AZ21" i="24"/>
  <c r="AY21" i="24"/>
  <c r="AX21" i="24"/>
  <c r="AW21" i="24"/>
  <c r="AV21" i="24"/>
  <c r="AU21" i="24"/>
  <c r="AT21" i="24"/>
  <c r="AS21" i="24"/>
  <c r="AR21" i="24"/>
  <c r="AQ21" i="24"/>
  <c r="AP21" i="24"/>
  <c r="AO21" i="24"/>
  <c r="AN21" i="24"/>
  <c r="AM21" i="24"/>
  <c r="AL21" i="24"/>
  <c r="AK21" i="24"/>
  <c r="AJ21" i="24"/>
  <c r="AI21" i="24"/>
  <c r="AH21" i="24"/>
  <c r="AG21" i="24"/>
  <c r="AF21" i="24"/>
  <c r="AE21" i="24"/>
  <c r="AD21" i="24"/>
  <c r="AC21" i="24"/>
  <c r="AB21" i="24"/>
  <c r="AA21" i="24"/>
  <c r="Z21" i="24"/>
  <c r="Y21" i="24"/>
  <c r="X21" i="24"/>
  <c r="W21" i="24"/>
  <c r="V21" i="24"/>
  <c r="U21" i="24"/>
  <c r="T21" i="24"/>
  <c r="BB20" i="24"/>
  <c r="BA20" i="24"/>
  <c r="AZ20" i="24"/>
  <c r="AY20" i="24"/>
  <c r="AX20" i="24"/>
  <c r="AW20" i="24"/>
  <c r="AV20" i="24"/>
  <c r="AU20" i="24"/>
  <c r="AT20" i="24"/>
  <c r="AS20" i="24"/>
  <c r="AR20" i="24"/>
  <c r="AQ20" i="24"/>
  <c r="AP20" i="24"/>
  <c r="AO20" i="24"/>
  <c r="AN20" i="24"/>
  <c r="AM20" i="24"/>
  <c r="AL20" i="24"/>
  <c r="AK20" i="24"/>
  <c r="AJ20" i="24"/>
  <c r="AI20" i="24"/>
  <c r="AH20" i="24"/>
  <c r="AG20" i="24"/>
  <c r="AF20" i="24"/>
  <c r="AE20" i="24"/>
  <c r="AD20" i="24"/>
  <c r="AC20" i="24"/>
  <c r="AB20" i="24"/>
  <c r="AA20" i="24"/>
  <c r="Z20" i="24"/>
  <c r="Y20" i="24"/>
  <c r="X20" i="24"/>
  <c r="W20" i="24"/>
  <c r="V20" i="24"/>
  <c r="U20" i="24"/>
  <c r="T20" i="24"/>
  <c r="BB19" i="24"/>
  <c r="BA19" i="24"/>
  <c r="AZ19" i="24"/>
  <c r="AY19" i="24"/>
  <c r="AX19" i="24"/>
  <c r="AW19" i="24"/>
  <c r="AV19" i="24"/>
  <c r="AU19" i="24"/>
  <c r="AT19" i="24"/>
  <c r="AS19" i="24"/>
  <c r="AR19" i="24"/>
  <c r="AQ19" i="24"/>
  <c r="AP19" i="24"/>
  <c r="AO19" i="24"/>
  <c r="AN19" i="24"/>
  <c r="AM19" i="24"/>
  <c r="AL19" i="24"/>
  <c r="AK19" i="24"/>
  <c r="AJ19" i="24"/>
  <c r="AI19" i="24"/>
  <c r="AH19" i="24"/>
  <c r="AG19" i="24"/>
  <c r="AF19" i="24"/>
  <c r="AE19" i="24"/>
  <c r="AD19" i="24"/>
  <c r="AC19" i="24"/>
  <c r="AB19" i="24"/>
  <c r="AA19" i="24"/>
  <c r="Z19" i="24"/>
  <c r="Y19" i="24"/>
  <c r="X19" i="24"/>
  <c r="W19" i="24"/>
  <c r="V19" i="24"/>
  <c r="U19" i="24"/>
  <c r="T19" i="24"/>
  <c r="BB18" i="24"/>
  <c r="BA18" i="24"/>
  <c r="AZ18" i="24"/>
  <c r="AY18" i="24"/>
  <c r="AX18" i="24"/>
  <c r="AW18" i="24"/>
  <c r="AV18" i="24"/>
  <c r="AU18" i="24"/>
  <c r="AT18" i="24"/>
  <c r="AS18" i="24"/>
  <c r="AR18" i="24"/>
  <c r="AQ18" i="24"/>
  <c r="AP18" i="24"/>
  <c r="AO18" i="24"/>
  <c r="AN18" i="24"/>
  <c r="AM18" i="24"/>
  <c r="AL18" i="24"/>
  <c r="AK18" i="24"/>
  <c r="AJ18" i="24"/>
  <c r="AI18" i="24"/>
  <c r="AH18" i="24"/>
  <c r="AG18" i="24"/>
  <c r="AF18" i="24"/>
  <c r="AE18" i="24"/>
  <c r="AD18" i="24"/>
  <c r="AC18" i="24"/>
  <c r="AB18" i="24"/>
  <c r="AA18" i="24"/>
  <c r="Z18" i="24"/>
  <c r="Y18" i="24"/>
  <c r="X18" i="24"/>
  <c r="W18" i="24"/>
  <c r="V18" i="24"/>
  <c r="U18" i="24"/>
  <c r="T18" i="24"/>
  <c r="BB17" i="24"/>
  <c r="BA17" i="24"/>
  <c r="AZ17" i="24"/>
  <c r="AY17" i="24"/>
  <c r="AX17" i="24"/>
  <c r="AW17" i="24"/>
  <c r="AV17" i="24"/>
  <c r="AU17" i="24"/>
  <c r="AT17" i="24"/>
  <c r="AS17" i="24"/>
  <c r="AR17" i="24"/>
  <c r="AQ17" i="24"/>
  <c r="AP17" i="24"/>
  <c r="AO17" i="24"/>
  <c r="AN17" i="24"/>
  <c r="AM17" i="24"/>
  <c r="AL17" i="24"/>
  <c r="AK17" i="24"/>
  <c r="AJ17" i="24"/>
  <c r="AI17" i="24"/>
  <c r="AH17" i="24"/>
  <c r="AG17" i="24"/>
  <c r="AF17" i="24"/>
  <c r="AE17" i="24"/>
  <c r="AD17" i="24"/>
  <c r="AC17" i="24"/>
  <c r="AB17" i="24"/>
  <c r="AA17" i="24"/>
  <c r="Z17" i="24"/>
  <c r="Y17" i="24"/>
  <c r="X17" i="24"/>
  <c r="W17" i="24"/>
  <c r="V17" i="24"/>
  <c r="U17" i="24"/>
  <c r="T17" i="24"/>
  <c r="BB16" i="24"/>
  <c r="BA16" i="24"/>
  <c r="AZ16" i="24"/>
  <c r="AY16" i="24"/>
  <c r="AX16" i="24"/>
  <c r="AW16" i="24"/>
  <c r="AV16" i="24"/>
  <c r="AU16" i="24"/>
  <c r="AT16" i="24"/>
  <c r="AS16" i="24"/>
  <c r="AR16" i="24"/>
  <c r="AQ16" i="24"/>
  <c r="AP16" i="24"/>
  <c r="AO16" i="24"/>
  <c r="AN16" i="24"/>
  <c r="AM16" i="24"/>
  <c r="AL16" i="24"/>
  <c r="AK16" i="24"/>
  <c r="AJ16" i="24"/>
  <c r="AI16" i="24"/>
  <c r="AH16" i="24"/>
  <c r="AG16" i="24"/>
  <c r="AF16" i="24"/>
  <c r="AE16" i="24"/>
  <c r="AD16" i="24"/>
  <c r="AC16" i="24"/>
  <c r="AB16" i="24"/>
  <c r="AA16" i="24"/>
  <c r="Z16" i="24"/>
  <c r="Y16" i="24"/>
  <c r="X16" i="24"/>
  <c r="W16" i="24"/>
  <c r="V16" i="24"/>
  <c r="U16" i="24"/>
  <c r="T16" i="24"/>
  <c r="BB15" i="24"/>
  <c r="BA15" i="24"/>
  <c r="AZ15" i="24"/>
  <c r="AY15" i="24"/>
  <c r="AX15" i="24"/>
  <c r="AW15" i="24"/>
  <c r="AV15" i="24"/>
  <c r="AU15" i="24"/>
  <c r="AT15" i="24"/>
  <c r="AS15" i="24"/>
  <c r="AR15" i="24"/>
  <c r="AQ15" i="24"/>
  <c r="AP15" i="24"/>
  <c r="AO15" i="24"/>
  <c r="AN15" i="24"/>
  <c r="AM15" i="24"/>
  <c r="AL15" i="24"/>
  <c r="AK15" i="24"/>
  <c r="AJ15" i="24"/>
  <c r="AI15" i="24"/>
  <c r="AH15" i="24"/>
  <c r="AG15" i="24"/>
  <c r="AF15" i="24"/>
  <c r="AE15" i="24"/>
  <c r="AD15" i="24"/>
  <c r="AC15" i="24"/>
  <c r="AB15" i="24"/>
  <c r="AA15" i="24"/>
  <c r="Z15" i="24"/>
  <c r="Y15" i="24"/>
  <c r="X15" i="24"/>
  <c r="W15" i="24"/>
  <c r="V15" i="24"/>
  <c r="U15" i="24"/>
  <c r="T15" i="24"/>
  <c r="BB14" i="24"/>
  <c r="BA14" i="24"/>
  <c r="AZ14" i="24"/>
  <c r="AY14" i="24"/>
  <c r="AX14" i="24"/>
  <c r="AW14" i="24"/>
  <c r="AV14" i="24"/>
  <c r="AU14" i="24"/>
  <c r="AT14" i="24"/>
  <c r="AS14" i="24"/>
  <c r="AR14" i="24"/>
  <c r="AQ14" i="24"/>
  <c r="AP14" i="24"/>
  <c r="AO14" i="24"/>
  <c r="AN14" i="24"/>
  <c r="AM14" i="24"/>
  <c r="AL14" i="24"/>
  <c r="AK14" i="24"/>
  <c r="AJ14" i="24"/>
  <c r="AI14" i="24"/>
  <c r="AH14" i="24"/>
  <c r="AG14" i="24"/>
  <c r="AF14" i="24"/>
  <c r="AE14" i="24"/>
  <c r="AD14" i="24"/>
  <c r="AC14" i="24"/>
  <c r="AB14" i="24"/>
  <c r="AA14" i="24"/>
  <c r="Z14" i="24"/>
  <c r="Y14" i="24"/>
  <c r="X14" i="24"/>
  <c r="W14" i="24"/>
  <c r="V14" i="24"/>
  <c r="U14" i="24"/>
  <c r="T14" i="24"/>
  <c r="BB13" i="24"/>
  <c r="BA13" i="24"/>
  <c r="AZ13" i="24"/>
  <c r="AY13" i="24"/>
  <c r="AX13" i="24"/>
  <c r="AW13" i="24"/>
  <c r="AV13" i="24"/>
  <c r="AU13" i="24"/>
  <c r="AT13" i="24"/>
  <c r="AS13" i="24"/>
  <c r="AR13" i="24"/>
  <c r="AQ13" i="24"/>
  <c r="AP13" i="24"/>
  <c r="AO13" i="24"/>
  <c r="AN13" i="24"/>
  <c r="AM13" i="24"/>
  <c r="AL13" i="24"/>
  <c r="AK13" i="24"/>
  <c r="AJ13" i="24"/>
  <c r="AI13" i="24"/>
  <c r="AH13" i="24"/>
  <c r="AG13" i="24"/>
  <c r="AF13" i="24"/>
  <c r="AE13" i="24"/>
  <c r="AD13" i="24"/>
  <c r="AC13" i="24"/>
  <c r="AB13" i="24"/>
  <c r="AA13" i="24"/>
  <c r="Z13" i="24"/>
  <c r="Y13" i="24"/>
  <c r="X13" i="24"/>
  <c r="W13" i="24"/>
  <c r="V13" i="24"/>
  <c r="U13" i="24"/>
  <c r="T13" i="24"/>
  <c r="BB12" i="24"/>
  <c r="BA12" i="24"/>
  <c r="AZ12" i="24"/>
  <c r="AY12" i="24"/>
  <c r="AX12" i="24"/>
  <c r="AW12" i="24"/>
  <c r="AV12" i="24"/>
  <c r="AU12" i="24"/>
  <c r="AT12" i="24"/>
  <c r="AS12" i="24"/>
  <c r="AR12" i="24"/>
  <c r="AQ12" i="24"/>
  <c r="AP12" i="24"/>
  <c r="AO12" i="24"/>
  <c r="AN12" i="24"/>
  <c r="AM12" i="24"/>
  <c r="AL12" i="24"/>
  <c r="AK12" i="24"/>
  <c r="AJ12" i="24"/>
  <c r="AI12" i="24"/>
  <c r="AH12" i="24"/>
  <c r="AG12" i="24"/>
  <c r="AF12" i="24"/>
  <c r="AE12" i="24"/>
  <c r="AD12" i="24"/>
  <c r="AC12" i="24"/>
  <c r="AB12" i="24"/>
  <c r="AA12" i="24"/>
  <c r="Z12" i="24"/>
  <c r="Y12" i="24"/>
  <c r="X12" i="24"/>
  <c r="W12" i="24"/>
  <c r="V12" i="24"/>
  <c r="U12" i="24"/>
  <c r="T12" i="24"/>
  <c r="BB11" i="24"/>
  <c r="BA11" i="24"/>
  <c r="AZ11" i="24"/>
  <c r="AY11" i="24"/>
  <c r="AX11" i="24"/>
  <c r="AW11" i="24"/>
  <c r="AV11" i="24"/>
  <c r="AU11" i="24"/>
  <c r="AT11" i="24"/>
  <c r="AS11" i="24"/>
  <c r="AR11" i="24"/>
  <c r="AQ11" i="24"/>
  <c r="AP11" i="24"/>
  <c r="AO11" i="24"/>
  <c r="AN11" i="24"/>
  <c r="AM11" i="24"/>
  <c r="AL11" i="24"/>
  <c r="AK11" i="24"/>
  <c r="AJ11" i="24"/>
  <c r="AI11" i="24"/>
  <c r="AH11" i="24"/>
  <c r="AG11" i="24"/>
  <c r="AF11" i="24"/>
  <c r="AE11" i="24"/>
  <c r="AD11" i="24"/>
  <c r="AC11" i="24"/>
  <c r="AB11" i="24"/>
  <c r="AA11" i="24"/>
  <c r="Z11" i="24"/>
  <c r="Y11" i="24"/>
  <c r="X11" i="24"/>
  <c r="W11" i="24"/>
  <c r="V11" i="24"/>
  <c r="U11" i="24"/>
  <c r="T11" i="24"/>
  <c r="BB10" i="24"/>
  <c r="BA10" i="24"/>
  <c r="AZ10" i="24"/>
  <c r="AY10" i="24"/>
  <c r="AX10" i="24"/>
  <c r="AW10" i="24"/>
  <c r="AV10" i="24"/>
  <c r="AU10" i="24"/>
  <c r="AT10" i="24"/>
  <c r="AS10" i="24"/>
  <c r="AR10" i="24"/>
  <c r="AQ10" i="24"/>
  <c r="AP10" i="24"/>
  <c r="AO10" i="24"/>
  <c r="AN10" i="24"/>
  <c r="AM10" i="24"/>
  <c r="AL10" i="24"/>
  <c r="AK10" i="24"/>
  <c r="AJ10" i="24"/>
  <c r="AI10" i="24"/>
  <c r="AH10" i="24"/>
  <c r="AG10" i="24"/>
  <c r="AF10" i="24"/>
  <c r="AE10" i="24"/>
  <c r="AD10" i="24"/>
  <c r="AC10" i="24"/>
  <c r="AB10" i="24"/>
  <c r="AA10" i="24"/>
  <c r="Z10" i="24"/>
  <c r="Y10" i="24"/>
  <c r="X10" i="24"/>
  <c r="W10" i="24"/>
  <c r="V10" i="24"/>
  <c r="U10" i="24"/>
  <c r="T10" i="24"/>
  <c r="BB9" i="24"/>
  <c r="BA9" i="24"/>
  <c r="AZ9" i="24"/>
  <c r="AY9" i="24"/>
  <c r="AX9" i="24"/>
  <c r="AW9" i="24"/>
  <c r="AV9" i="24"/>
  <c r="AU9" i="24"/>
  <c r="AT9" i="24"/>
  <c r="AS9" i="24"/>
  <c r="AR9" i="24"/>
  <c r="AQ9" i="24"/>
  <c r="AP9" i="24"/>
  <c r="AO9" i="24"/>
  <c r="AN9" i="24"/>
  <c r="AM9" i="24"/>
  <c r="AL9" i="24"/>
  <c r="AK9" i="24"/>
  <c r="AJ9" i="24"/>
  <c r="AI9" i="24"/>
  <c r="AH9" i="24"/>
  <c r="AG9" i="24"/>
  <c r="AF9" i="24"/>
  <c r="AE9" i="24"/>
  <c r="AD9" i="24"/>
  <c r="AC9" i="24"/>
  <c r="AB9" i="24"/>
  <c r="AA9" i="24"/>
  <c r="Z9" i="24"/>
  <c r="Y9" i="24"/>
  <c r="X9" i="24"/>
  <c r="W9" i="24"/>
  <c r="V9" i="24"/>
  <c r="U9" i="24"/>
  <c r="T9" i="24"/>
  <c r="BB8" i="24"/>
  <c r="BA8" i="24"/>
  <c r="AZ8" i="24"/>
  <c r="AY8" i="24"/>
  <c r="AX8" i="24"/>
  <c r="AW8" i="24"/>
  <c r="AV8" i="24"/>
  <c r="AU8" i="24"/>
  <c r="AT8" i="24"/>
  <c r="AS8" i="24"/>
  <c r="AR8" i="24"/>
  <c r="AQ8" i="24"/>
  <c r="AP8" i="24"/>
  <c r="AO8" i="24"/>
  <c r="AN8" i="24"/>
  <c r="AM8" i="24"/>
  <c r="AL8" i="24"/>
  <c r="AK8" i="24"/>
  <c r="AJ8" i="24"/>
  <c r="AI8" i="24"/>
  <c r="AH8" i="24"/>
  <c r="AG8" i="24"/>
  <c r="AF8" i="24"/>
  <c r="AE8" i="24"/>
  <c r="AD8" i="24"/>
  <c r="AC8" i="24"/>
  <c r="AB8" i="24"/>
  <c r="AA8" i="24"/>
  <c r="Z8" i="24"/>
  <c r="Y8" i="24"/>
  <c r="X8" i="24"/>
  <c r="W8" i="24"/>
  <c r="V8" i="24"/>
  <c r="U8" i="24"/>
  <c r="T8" i="24"/>
  <c r="BB7" i="24"/>
  <c r="BA7" i="24"/>
  <c r="AZ7" i="24"/>
  <c r="AY7" i="24"/>
  <c r="AX7" i="24"/>
  <c r="AW7" i="24"/>
  <c r="AV7" i="24"/>
  <c r="AU7" i="24"/>
  <c r="AT7" i="24"/>
  <c r="AS7" i="24"/>
  <c r="AR7" i="24"/>
  <c r="AQ7" i="24"/>
  <c r="AP7" i="24"/>
  <c r="AO7" i="24"/>
  <c r="AN7" i="24"/>
  <c r="AM7" i="24"/>
  <c r="AL7" i="24"/>
  <c r="AK7" i="24"/>
  <c r="AJ7" i="24"/>
  <c r="AI7" i="24"/>
  <c r="AH7" i="24"/>
  <c r="AG7" i="24"/>
  <c r="AF7" i="24"/>
  <c r="AE7" i="24"/>
  <c r="AD7" i="24"/>
  <c r="AC7" i="24"/>
  <c r="AB7" i="24"/>
  <c r="AA7" i="24"/>
  <c r="Z7" i="24"/>
  <c r="Y7" i="24"/>
  <c r="X7" i="24"/>
  <c r="W7" i="24"/>
  <c r="V7" i="24"/>
  <c r="U7" i="24"/>
  <c r="T7" i="24"/>
  <c r="BB6" i="24"/>
  <c r="BA6" i="24"/>
  <c r="AZ6" i="24"/>
  <c r="AY6" i="24"/>
  <c r="AX6" i="24"/>
  <c r="AW6" i="24"/>
  <c r="AV6" i="24"/>
  <c r="AU6" i="24"/>
  <c r="AT6" i="24"/>
  <c r="AS6" i="24"/>
  <c r="AR6" i="24"/>
  <c r="AQ6" i="24"/>
  <c r="AP6" i="24"/>
  <c r="AO6" i="24"/>
  <c r="AN6" i="24"/>
  <c r="AM6" i="24"/>
  <c r="AL6" i="24"/>
  <c r="AK6" i="24"/>
  <c r="AJ6" i="24"/>
  <c r="AI6" i="24"/>
  <c r="AH6" i="24"/>
  <c r="AG6" i="24"/>
  <c r="AF6" i="24"/>
  <c r="AE6" i="24"/>
  <c r="AD6" i="24"/>
  <c r="AC6" i="24"/>
  <c r="AB6" i="24"/>
  <c r="AA6" i="24"/>
  <c r="Z6" i="24"/>
  <c r="Y6" i="24"/>
  <c r="X6" i="24"/>
  <c r="W6" i="24"/>
  <c r="V6" i="24"/>
  <c r="U6" i="24"/>
  <c r="T6" i="24"/>
  <c r="N43" i="24"/>
  <c r="M43" i="24"/>
  <c r="L43" i="24"/>
  <c r="K43" i="24"/>
  <c r="J43" i="24"/>
  <c r="I43" i="24"/>
  <c r="H43" i="24"/>
  <c r="G43" i="24"/>
  <c r="F43" i="24"/>
  <c r="E43" i="24"/>
  <c r="D43" i="24"/>
  <c r="C43" i="24"/>
  <c r="N42" i="24"/>
  <c r="M42" i="24"/>
  <c r="L42" i="24"/>
  <c r="K42" i="24"/>
  <c r="J42" i="24"/>
  <c r="I42" i="24"/>
  <c r="H42" i="24"/>
  <c r="G42" i="24"/>
  <c r="F42" i="24"/>
  <c r="E42" i="24"/>
  <c r="D42" i="24"/>
  <c r="C42" i="24"/>
  <c r="N41" i="24"/>
  <c r="M41" i="24"/>
  <c r="L41" i="24"/>
  <c r="K41" i="24"/>
  <c r="J41" i="24"/>
  <c r="I41" i="24"/>
  <c r="H41" i="24"/>
  <c r="G41" i="24"/>
  <c r="F41" i="24"/>
  <c r="E41" i="24"/>
  <c r="D41" i="24"/>
  <c r="C41" i="24"/>
  <c r="N40" i="24"/>
  <c r="M40" i="24"/>
  <c r="L40" i="24"/>
  <c r="K40" i="24"/>
  <c r="J40" i="24"/>
  <c r="I40" i="24"/>
  <c r="H40" i="24"/>
  <c r="G40" i="24"/>
  <c r="F40" i="24"/>
  <c r="E40" i="24"/>
  <c r="D40" i="24"/>
  <c r="C40" i="24"/>
  <c r="N39" i="24"/>
  <c r="M39" i="24"/>
  <c r="L39" i="24"/>
  <c r="K39" i="24"/>
  <c r="J39" i="24"/>
  <c r="I39" i="24"/>
  <c r="H39" i="24"/>
  <c r="G39" i="24"/>
  <c r="F39" i="24"/>
  <c r="E39" i="24"/>
  <c r="D39" i="24"/>
  <c r="C39" i="24"/>
  <c r="N38" i="24"/>
  <c r="M38" i="24"/>
  <c r="L38" i="24"/>
  <c r="K38" i="24"/>
  <c r="J38" i="24"/>
  <c r="I38" i="24"/>
  <c r="H38" i="24"/>
  <c r="G38" i="24"/>
  <c r="F38" i="24"/>
  <c r="E38" i="24"/>
  <c r="D38" i="24"/>
  <c r="C38" i="24"/>
  <c r="N37" i="24"/>
  <c r="M37" i="24"/>
  <c r="L37" i="24"/>
  <c r="K37" i="24"/>
  <c r="J37" i="24"/>
  <c r="I37" i="24"/>
  <c r="H37" i="24"/>
  <c r="G37" i="24"/>
  <c r="F37" i="24"/>
  <c r="E37" i="24"/>
  <c r="D37" i="24"/>
  <c r="C37" i="24"/>
  <c r="N36" i="24"/>
  <c r="M36" i="24"/>
  <c r="L36" i="24"/>
  <c r="K36" i="24"/>
  <c r="J36" i="24"/>
  <c r="I36" i="24"/>
  <c r="H36" i="24"/>
  <c r="G36" i="24"/>
  <c r="F36" i="24"/>
  <c r="E36" i="24"/>
  <c r="D36" i="24"/>
  <c r="C36" i="24"/>
  <c r="N35" i="24"/>
  <c r="M35" i="24"/>
  <c r="L35" i="24"/>
  <c r="K35" i="24"/>
  <c r="J35" i="24"/>
  <c r="I35" i="24"/>
  <c r="H35" i="24"/>
  <c r="G35" i="24"/>
  <c r="F35" i="24"/>
  <c r="E35" i="24"/>
  <c r="D35" i="24"/>
  <c r="C35" i="24"/>
  <c r="N34" i="24"/>
  <c r="M34" i="24"/>
  <c r="L34" i="24"/>
  <c r="K34" i="24"/>
  <c r="J34" i="24"/>
  <c r="I34" i="24"/>
  <c r="H34" i="24"/>
  <c r="G34" i="24"/>
  <c r="F34" i="24"/>
  <c r="E34" i="24"/>
  <c r="D34" i="24"/>
  <c r="C34" i="24"/>
  <c r="N33" i="24"/>
  <c r="M33" i="24"/>
  <c r="L33" i="24"/>
  <c r="K33" i="24"/>
  <c r="J33" i="24"/>
  <c r="I33" i="24"/>
  <c r="H33" i="24"/>
  <c r="G33" i="24"/>
  <c r="F33" i="24"/>
  <c r="E33" i="24"/>
  <c r="D33" i="24"/>
  <c r="C33" i="24"/>
  <c r="N32" i="24"/>
  <c r="M32" i="24"/>
  <c r="L32" i="24"/>
  <c r="K32" i="24"/>
  <c r="J32" i="24"/>
  <c r="I32" i="24"/>
  <c r="H32" i="24"/>
  <c r="G32" i="24"/>
  <c r="F32" i="24"/>
  <c r="E32" i="24"/>
  <c r="D32" i="24"/>
  <c r="C32" i="24"/>
  <c r="N31" i="24"/>
  <c r="M31" i="24"/>
  <c r="L31" i="24"/>
  <c r="K31" i="24"/>
  <c r="J31" i="24"/>
  <c r="I31" i="24"/>
  <c r="H31" i="24"/>
  <c r="G31" i="24"/>
  <c r="F31" i="24"/>
  <c r="E31" i="24"/>
  <c r="D31" i="24"/>
  <c r="C31" i="24"/>
  <c r="N30" i="24"/>
  <c r="M30" i="24"/>
  <c r="L30" i="24"/>
  <c r="K30" i="24"/>
  <c r="J30" i="24"/>
  <c r="I30" i="24"/>
  <c r="H30" i="24"/>
  <c r="G30" i="24"/>
  <c r="F30" i="24"/>
  <c r="E30" i="24"/>
  <c r="D30" i="24"/>
  <c r="C30" i="24"/>
  <c r="N29" i="24"/>
  <c r="M29" i="24"/>
  <c r="L29" i="24"/>
  <c r="K29" i="24"/>
  <c r="J29" i="24"/>
  <c r="I29" i="24"/>
  <c r="H29" i="24"/>
  <c r="G29" i="24"/>
  <c r="F29" i="24"/>
  <c r="E29" i="24"/>
  <c r="D29" i="24"/>
  <c r="C29" i="24"/>
  <c r="N28" i="24"/>
  <c r="M28" i="24"/>
  <c r="L28" i="24"/>
  <c r="K28" i="24"/>
  <c r="J28" i="24"/>
  <c r="I28" i="24"/>
  <c r="H28" i="24"/>
  <c r="G28" i="24"/>
  <c r="F28" i="24"/>
  <c r="E28" i="24"/>
  <c r="D28" i="24"/>
  <c r="C28" i="24"/>
  <c r="N27" i="24"/>
  <c r="M27" i="24"/>
  <c r="L27" i="24"/>
  <c r="K27" i="24"/>
  <c r="J27" i="24"/>
  <c r="I27" i="24"/>
  <c r="H27" i="24"/>
  <c r="G27" i="24"/>
  <c r="F27" i="24"/>
  <c r="E27" i="24"/>
  <c r="D27" i="24"/>
  <c r="C27" i="24"/>
  <c r="N26" i="24"/>
  <c r="M26" i="24"/>
  <c r="L26" i="24"/>
  <c r="K26" i="24"/>
  <c r="J26" i="24"/>
  <c r="I26" i="24"/>
  <c r="H26" i="24"/>
  <c r="G26" i="24"/>
  <c r="F26" i="24"/>
  <c r="E26" i="24"/>
  <c r="D26" i="24"/>
  <c r="C26" i="24"/>
  <c r="N25" i="24"/>
  <c r="M25" i="24"/>
  <c r="L25" i="24"/>
  <c r="K25" i="24"/>
  <c r="J25" i="24"/>
  <c r="I25" i="24"/>
  <c r="H25" i="24"/>
  <c r="G25" i="24"/>
  <c r="F25" i="24"/>
  <c r="E25" i="24"/>
  <c r="D25" i="24"/>
  <c r="C25" i="24"/>
  <c r="N24" i="24"/>
  <c r="M24" i="24"/>
  <c r="L24" i="24"/>
  <c r="K24" i="24"/>
  <c r="J24" i="24"/>
  <c r="I24" i="24"/>
  <c r="H24" i="24"/>
  <c r="G24" i="24"/>
  <c r="F24" i="24"/>
  <c r="E24" i="24"/>
  <c r="D24" i="24"/>
  <c r="C24" i="24"/>
  <c r="N23" i="24"/>
  <c r="M23" i="24"/>
  <c r="L23" i="24"/>
  <c r="K23" i="24"/>
  <c r="J23" i="24"/>
  <c r="I23" i="24"/>
  <c r="H23" i="24"/>
  <c r="G23" i="24"/>
  <c r="F23" i="24"/>
  <c r="E23" i="24"/>
  <c r="D23" i="24"/>
  <c r="C23" i="24"/>
  <c r="N22" i="24"/>
  <c r="M22" i="24"/>
  <c r="L22" i="24"/>
  <c r="K22" i="24"/>
  <c r="J22" i="24"/>
  <c r="I22" i="24"/>
  <c r="H22" i="24"/>
  <c r="G22" i="24"/>
  <c r="F22" i="24"/>
  <c r="E22" i="24"/>
  <c r="D22" i="24"/>
  <c r="C22" i="24"/>
  <c r="N21" i="24"/>
  <c r="M21" i="24"/>
  <c r="L21" i="24"/>
  <c r="K21" i="24"/>
  <c r="J21" i="24"/>
  <c r="I21" i="24"/>
  <c r="H21" i="24"/>
  <c r="G21" i="24"/>
  <c r="F21" i="24"/>
  <c r="E21" i="24"/>
  <c r="D21" i="24"/>
  <c r="C21" i="24"/>
  <c r="N20" i="24"/>
  <c r="M20" i="24"/>
  <c r="L20" i="24"/>
  <c r="K20" i="24"/>
  <c r="J20" i="24"/>
  <c r="I20" i="24"/>
  <c r="H20" i="24"/>
  <c r="G20" i="24"/>
  <c r="F20" i="24"/>
  <c r="E20" i="24"/>
  <c r="D20" i="24"/>
  <c r="C20" i="24"/>
  <c r="N19" i="24"/>
  <c r="M19" i="24"/>
  <c r="L19" i="24"/>
  <c r="K19" i="24"/>
  <c r="J19" i="24"/>
  <c r="I19" i="24"/>
  <c r="H19" i="24"/>
  <c r="G19" i="24"/>
  <c r="F19" i="24"/>
  <c r="E19" i="24"/>
  <c r="D19" i="24"/>
  <c r="C19" i="24"/>
  <c r="N18" i="24"/>
  <c r="M18" i="24"/>
  <c r="L18" i="24"/>
  <c r="K18" i="24"/>
  <c r="J18" i="24"/>
  <c r="I18" i="24"/>
  <c r="H18" i="24"/>
  <c r="G18" i="24"/>
  <c r="F18" i="24"/>
  <c r="E18" i="24"/>
  <c r="D18" i="24"/>
  <c r="C18" i="24"/>
  <c r="N17" i="24"/>
  <c r="M17" i="24"/>
  <c r="L17" i="24"/>
  <c r="K17" i="24"/>
  <c r="J17" i="24"/>
  <c r="I17" i="24"/>
  <c r="H17" i="24"/>
  <c r="G17" i="24"/>
  <c r="F17" i="24"/>
  <c r="E17" i="24"/>
  <c r="D17" i="24"/>
  <c r="C17" i="24"/>
  <c r="N16" i="24"/>
  <c r="M16" i="24"/>
  <c r="L16" i="24"/>
  <c r="K16" i="24"/>
  <c r="J16" i="24"/>
  <c r="I16" i="24"/>
  <c r="H16" i="24"/>
  <c r="G16" i="24"/>
  <c r="F16" i="24"/>
  <c r="E16" i="24"/>
  <c r="D16" i="24"/>
  <c r="C16" i="24"/>
  <c r="N15" i="24"/>
  <c r="M15" i="24"/>
  <c r="L15" i="24"/>
  <c r="K15" i="24"/>
  <c r="J15" i="24"/>
  <c r="I15" i="24"/>
  <c r="H15" i="24"/>
  <c r="G15" i="24"/>
  <c r="F15" i="24"/>
  <c r="E15" i="24"/>
  <c r="D15" i="24"/>
  <c r="C15" i="24"/>
  <c r="N14" i="24"/>
  <c r="M14" i="24"/>
  <c r="L14" i="24"/>
  <c r="K14" i="24"/>
  <c r="J14" i="24"/>
  <c r="I14" i="24"/>
  <c r="H14" i="24"/>
  <c r="G14" i="24"/>
  <c r="F14" i="24"/>
  <c r="E14" i="24"/>
  <c r="D14" i="24"/>
  <c r="C14" i="24"/>
  <c r="N13" i="24"/>
  <c r="M13" i="24"/>
  <c r="L13" i="24"/>
  <c r="K13" i="24"/>
  <c r="J13" i="24"/>
  <c r="I13" i="24"/>
  <c r="H13" i="24"/>
  <c r="G13" i="24"/>
  <c r="F13" i="24"/>
  <c r="E13" i="24"/>
  <c r="D13" i="24"/>
  <c r="C13" i="24"/>
  <c r="N12" i="24"/>
  <c r="M12" i="24"/>
  <c r="L12" i="24"/>
  <c r="K12" i="24"/>
  <c r="J12" i="24"/>
  <c r="I12" i="24"/>
  <c r="H12" i="24"/>
  <c r="G12" i="24"/>
  <c r="F12" i="24"/>
  <c r="E12" i="24"/>
  <c r="D12" i="24"/>
  <c r="C12" i="24"/>
  <c r="N11" i="24"/>
  <c r="M11" i="24"/>
  <c r="L11" i="24"/>
  <c r="K11" i="24"/>
  <c r="J11" i="24"/>
  <c r="I11" i="24"/>
  <c r="H11" i="24"/>
  <c r="G11" i="24"/>
  <c r="F11" i="24"/>
  <c r="E11" i="24"/>
  <c r="D11" i="24"/>
  <c r="C11" i="24"/>
  <c r="N10" i="24"/>
  <c r="M10" i="24"/>
  <c r="L10" i="24"/>
  <c r="K10" i="24"/>
  <c r="J10" i="24"/>
  <c r="I10" i="24"/>
  <c r="H10" i="24"/>
  <c r="G10" i="24"/>
  <c r="F10" i="24"/>
  <c r="E10" i="24"/>
  <c r="D10" i="24"/>
  <c r="C10" i="24"/>
  <c r="N9" i="24"/>
  <c r="M9" i="24"/>
  <c r="L9" i="24"/>
  <c r="K9" i="24"/>
  <c r="J9" i="24"/>
  <c r="I9" i="24"/>
  <c r="H9" i="24"/>
  <c r="G9" i="24"/>
  <c r="F9" i="24"/>
  <c r="E9" i="24"/>
  <c r="D9" i="24"/>
  <c r="C9" i="24"/>
  <c r="N8" i="24"/>
  <c r="M8" i="24"/>
  <c r="L8" i="24"/>
  <c r="K8" i="24"/>
  <c r="J8" i="24"/>
  <c r="I8" i="24"/>
  <c r="H8" i="24"/>
  <c r="G8" i="24"/>
  <c r="F8" i="24"/>
  <c r="E8" i="24"/>
  <c r="D8" i="24"/>
  <c r="C8" i="24"/>
  <c r="N7" i="24"/>
  <c r="M7" i="24"/>
  <c r="L7" i="24"/>
  <c r="K7" i="24"/>
  <c r="J7" i="24"/>
  <c r="I7" i="24"/>
  <c r="H7" i="24"/>
  <c r="G7" i="24"/>
  <c r="F7" i="24"/>
  <c r="E7" i="24"/>
  <c r="D7" i="24"/>
  <c r="C7" i="24"/>
  <c r="N6" i="24"/>
  <c r="M6" i="24"/>
  <c r="L6" i="24"/>
  <c r="K6" i="24"/>
  <c r="J6" i="24"/>
  <c r="I6" i="24"/>
  <c r="H6" i="24"/>
  <c r="G6" i="24"/>
  <c r="F6" i="24"/>
  <c r="E6" i="24"/>
  <c r="D6" i="24"/>
  <c r="C6" i="24"/>
  <c r="N45" i="2"/>
  <c r="M45" i="2"/>
  <c r="L45" i="2"/>
  <c r="K45" i="2"/>
  <c r="J45" i="2"/>
  <c r="I45" i="2"/>
  <c r="H45" i="2"/>
  <c r="G45" i="2"/>
  <c r="F45" i="2"/>
  <c r="E45" i="2"/>
  <c r="D45" i="2"/>
  <c r="C45" i="2"/>
  <c r="N44" i="2"/>
  <c r="M44" i="2"/>
  <c r="L44" i="2"/>
  <c r="K44" i="2"/>
  <c r="J44" i="2"/>
  <c r="I44" i="2"/>
  <c r="H44" i="2"/>
  <c r="G44" i="2"/>
  <c r="F44" i="2"/>
  <c r="E44" i="2"/>
  <c r="D44" i="2"/>
  <c r="C44" i="2"/>
  <c r="N43" i="2"/>
  <c r="M43" i="2"/>
  <c r="L43" i="2"/>
  <c r="K43" i="2"/>
  <c r="J43" i="2"/>
  <c r="I43" i="2"/>
  <c r="H43" i="2"/>
  <c r="G43" i="2"/>
  <c r="F43" i="2"/>
  <c r="E43" i="2"/>
  <c r="D43" i="2"/>
  <c r="C43" i="2"/>
  <c r="N42" i="2"/>
  <c r="M42" i="2"/>
  <c r="L42" i="2"/>
  <c r="K42" i="2"/>
  <c r="J42" i="2"/>
  <c r="I42" i="2"/>
  <c r="H42" i="2"/>
  <c r="G42" i="2"/>
  <c r="F42" i="2"/>
  <c r="E42" i="2"/>
  <c r="D42" i="2"/>
  <c r="C42" i="2"/>
  <c r="N41" i="2"/>
  <c r="M41" i="2"/>
  <c r="L41" i="2"/>
  <c r="K41" i="2"/>
  <c r="J41" i="2"/>
  <c r="I41" i="2"/>
  <c r="H41" i="2"/>
  <c r="G41" i="2"/>
  <c r="F41" i="2"/>
  <c r="E41" i="2"/>
  <c r="D41" i="2"/>
  <c r="C41" i="2"/>
  <c r="N40" i="2"/>
  <c r="M40" i="2"/>
  <c r="L40" i="2"/>
  <c r="K40" i="2"/>
  <c r="J40" i="2"/>
  <c r="I40" i="2"/>
  <c r="H40" i="2"/>
  <c r="G40" i="2"/>
  <c r="F40" i="2"/>
  <c r="E40" i="2"/>
  <c r="D40" i="2"/>
  <c r="C40" i="2"/>
  <c r="N39" i="2"/>
  <c r="M39" i="2"/>
  <c r="L39" i="2"/>
  <c r="K39" i="2"/>
  <c r="J39" i="2"/>
  <c r="I39" i="2"/>
  <c r="H39" i="2"/>
  <c r="G39" i="2"/>
  <c r="F39" i="2"/>
  <c r="E39" i="2"/>
  <c r="D39" i="2"/>
  <c r="C39" i="2"/>
  <c r="N38" i="2"/>
  <c r="M38" i="2"/>
  <c r="L38" i="2"/>
  <c r="K38" i="2"/>
  <c r="J38" i="2"/>
  <c r="I38" i="2"/>
  <c r="H38" i="2"/>
  <c r="G38" i="2"/>
  <c r="F38" i="2"/>
  <c r="E38" i="2"/>
  <c r="D38" i="2"/>
  <c r="C38" i="2"/>
  <c r="N37" i="2"/>
  <c r="M37" i="2"/>
  <c r="L37" i="2"/>
  <c r="K37" i="2"/>
  <c r="J37" i="2"/>
  <c r="I37" i="2"/>
  <c r="H37" i="2"/>
  <c r="G37" i="2"/>
  <c r="F37" i="2"/>
  <c r="E37" i="2"/>
  <c r="D37" i="2"/>
  <c r="C37" i="2"/>
  <c r="N36" i="2"/>
  <c r="M36" i="2"/>
  <c r="L36" i="2"/>
  <c r="K36" i="2"/>
  <c r="J36" i="2"/>
  <c r="I36" i="2"/>
  <c r="H36" i="2"/>
  <c r="G36" i="2"/>
  <c r="F36" i="2"/>
  <c r="E36" i="2"/>
  <c r="D36" i="2"/>
  <c r="C36" i="2"/>
  <c r="N35" i="2"/>
  <c r="M35" i="2"/>
  <c r="L35" i="2"/>
  <c r="K35" i="2"/>
  <c r="J35" i="2"/>
  <c r="I35" i="2"/>
  <c r="H35" i="2"/>
  <c r="G35" i="2"/>
  <c r="F35" i="2"/>
  <c r="E35" i="2"/>
  <c r="D35" i="2"/>
  <c r="C35" i="2"/>
  <c r="N34" i="2"/>
  <c r="M34" i="2"/>
  <c r="L34" i="2"/>
  <c r="K34" i="2"/>
  <c r="J34" i="2"/>
  <c r="I34" i="2"/>
  <c r="H34" i="2"/>
  <c r="G34" i="2"/>
  <c r="F34" i="2"/>
  <c r="E34" i="2"/>
  <c r="D34" i="2"/>
  <c r="C34" i="2"/>
  <c r="N33" i="2"/>
  <c r="M33" i="2"/>
  <c r="L33" i="2"/>
  <c r="K33" i="2"/>
  <c r="J33" i="2"/>
  <c r="I33" i="2"/>
  <c r="H33" i="2"/>
  <c r="G33" i="2"/>
  <c r="F33" i="2"/>
  <c r="E33" i="2"/>
  <c r="D33" i="2"/>
  <c r="C33" i="2"/>
  <c r="N32" i="2"/>
  <c r="M32" i="2"/>
  <c r="L32" i="2"/>
  <c r="K32" i="2"/>
  <c r="J32" i="2"/>
  <c r="I32" i="2"/>
  <c r="H32" i="2"/>
  <c r="G32" i="2"/>
  <c r="F32" i="2"/>
  <c r="E32" i="2"/>
  <c r="D32" i="2"/>
  <c r="C32" i="2"/>
  <c r="N31" i="2"/>
  <c r="M31" i="2"/>
  <c r="L31" i="2"/>
  <c r="K31" i="2"/>
  <c r="J31" i="2"/>
  <c r="I31" i="2"/>
  <c r="H31" i="2"/>
  <c r="G31" i="2"/>
  <c r="F31" i="2"/>
  <c r="E31" i="2"/>
  <c r="D31" i="2"/>
  <c r="C31" i="2"/>
  <c r="N30" i="2"/>
  <c r="M30" i="2"/>
  <c r="L30" i="2"/>
  <c r="K30" i="2"/>
  <c r="J30" i="2"/>
  <c r="I30" i="2"/>
  <c r="H30" i="2"/>
  <c r="G30" i="2"/>
  <c r="F30" i="2"/>
  <c r="E30" i="2"/>
  <c r="D30" i="2"/>
  <c r="C30" i="2"/>
  <c r="N29" i="2"/>
  <c r="M29" i="2"/>
  <c r="L29" i="2"/>
  <c r="K29" i="2"/>
  <c r="J29" i="2"/>
  <c r="I29" i="2"/>
  <c r="H29" i="2"/>
  <c r="G29" i="2"/>
  <c r="F29" i="2"/>
  <c r="E29" i="2"/>
  <c r="D29" i="2"/>
  <c r="C29" i="2"/>
  <c r="N28" i="2"/>
  <c r="M28" i="2"/>
  <c r="L28" i="2"/>
  <c r="K28" i="2"/>
  <c r="J28" i="2"/>
  <c r="I28" i="2"/>
  <c r="H28" i="2"/>
  <c r="G28" i="2"/>
  <c r="F28" i="2"/>
  <c r="E28" i="2"/>
  <c r="D28" i="2"/>
  <c r="C28" i="2"/>
  <c r="N27" i="2"/>
  <c r="M27" i="2"/>
  <c r="L27" i="2"/>
  <c r="K27" i="2"/>
  <c r="J27" i="2"/>
  <c r="I27" i="2"/>
  <c r="H27" i="2"/>
  <c r="G27" i="2"/>
  <c r="F27" i="2"/>
  <c r="E27" i="2"/>
  <c r="D27" i="2"/>
  <c r="C27" i="2"/>
  <c r="N26" i="2"/>
  <c r="M26" i="2"/>
  <c r="L26" i="2"/>
  <c r="K26" i="2"/>
  <c r="J26" i="2"/>
  <c r="I26" i="2"/>
  <c r="H26" i="2"/>
  <c r="G26" i="2"/>
  <c r="F26" i="2"/>
  <c r="E26" i="2"/>
  <c r="D26" i="2"/>
  <c r="C26" i="2"/>
  <c r="N25" i="2"/>
  <c r="M25" i="2"/>
  <c r="L25" i="2"/>
  <c r="K25" i="2"/>
  <c r="J25" i="2"/>
  <c r="I25" i="2"/>
  <c r="H25" i="2"/>
  <c r="G25" i="2"/>
  <c r="F25" i="2"/>
  <c r="E25" i="2"/>
  <c r="D25" i="2"/>
  <c r="C25" i="2"/>
  <c r="N24" i="2"/>
  <c r="M24" i="2"/>
  <c r="L24" i="2"/>
  <c r="K24" i="2"/>
  <c r="J24" i="2"/>
  <c r="I24" i="2"/>
  <c r="H24" i="2"/>
  <c r="G24" i="2"/>
  <c r="F24" i="2"/>
  <c r="E24" i="2"/>
  <c r="D24" i="2"/>
  <c r="C24" i="2"/>
  <c r="N23" i="2"/>
  <c r="M23" i="2"/>
  <c r="L23" i="2"/>
  <c r="K23" i="2"/>
  <c r="J23" i="2"/>
  <c r="I23" i="2"/>
  <c r="H23" i="2"/>
  <c r="G23" i="2"/>
  <c r="F23" i="2"/>
  <c r="E23" i="2"/>
  <c r="D23" i="2"/>
  <c r="C23" i="2"/>
  <c r="N22" i="2"/>
  <c r="M22" i="2"/>
  <c r="L22" i="2"/>
  <c r="K22" i="2"/>
  <c r="J22" i="2"/>
  <c r="I22" i="2"/>
  <c r="H22" i="2"/>
  <c r="G22" i="2"/>
  <c r="F22" i="2"/>
  <c r="E22" i="2"/>
  <c r="D22" i="2"/>
  <c r="C22" i="2"/>
  <c r="N21" i="2"/>
  <c r="M21" i="2"/>
  <c r="L21" i="2"/>
  <c r="K21" i="2"/>
  <c r="J21" i="2"/>
  <c r="I21" i="2"/>
  <c r="H21" i="2"/>
  <c r="G21" i="2"/>
  <c r="F21" i="2"/>
  <c r="E21" i="2"/>
  <c r="D21" i="2"/>
  <c r="C21" i="2"/>
  <c r="N20" i="2"/>
  <c r="M20" i="2"/>
  <c r="L20" i="2"/>
  <c r="K20" i="2"/>
  <c r="J20" i="2"/>
  <c r="I20" i="2"/>
  <c r="H20" i="2"/>
  <c r="G20" i="2"/>
  <c r="F20" i="2"/>
  <c r="E20" i="2"/>
  <c r="D20" i="2"/>
  <c r="C20" i="2"/>
  <c r="N19" i="2"/>
  <c r="M19" i="2"/>
  <c r="L19" i="2"/>
  <c r="K19" i="2"/>
  <c r="J19" i="2"/>
  <c r="I19" i="2"/>
  <c r="H19" i="2"/>
  <c r="G19" i="2"/>
  <c r="F19" i="2"/>
  <c r="E19" i="2"/>
  <c r="D19" i="2"/>
  <c r="C19" i="2"/>
  <c r="N18" i="2"/>
  <c r="M18" i="2"/>
  <c r="L18" i="2"/>
  <c r="K18" i="2"/>
  <c r="J18" i="2"/>
  <c r="I18" i="2"/>
  <c r="H18" i="2"/>
  <c r="G18" i="2"/>
  <c r="F18" i="2"/>
  <c r="E18" i="2"/>
  <c r="D18" i="2"/>
  <c r="C18" i="2"/>
  <c r="N17" i="2"/>
  <c r="M17" i="2"/>
  <c r="L17" i="2"/>
  <c r="K17" i="2"/>
  <c r="J17" i="2"/>
  <c r="I17" i="2"/>
  <c r="H17" i="2"/>
  <c r="G17" i="2"/>
  <c r="F17" i="2"/>
  <c r="E17" i="2"/>
  <c r="D17" i="2"/>
  <c r="C17" i="2"/>
  <c r="N16" i="2"/>
  <c r="M16" i="2"/>
  <c r="L16" i="2"/>
  <c r="K16" i="2"/>
  <c r="J16" i="2"/>
  <c r="I16" i="2"/>
  <c r="H16" i="2"/>
  <c r="G16" i="2"/>
  <c r="F16" i="2"/>
  <c r="E16" i="2"/>
  <c r="D16" i="2"/>
  <c r="C16" i="2"/>
  <c r="N15" i="2"/>
  <c r="M15" i="2"/>
  <c r="L15" i="2"/>
  <c r="K15" i="2"/>
  <c r="J15" i="2"/>
  <c r="I15" i="2"/>
  <c r="H15" i="2"/>
  <c r="G15" i="2"/>
  <c r="F15" i="2"/>
  <c r="E15" i="2"/>
  <c r="D15" i="2"/>
  <c r="C15" i="2"/>
  <c r="N14" i="2"/>
  <c r="M14" i="2"/>
  <c r="L14" i="2"/>
  <c r="K14" i="2"/>
  <c r="J14" i="2"/>
  <c r="I14" i="2"/>
  <c r="H14" i="2"/>
  <c r="G14" i="2"/>
  <c r="F14" i="2"/>
  <c r="E14" i="2"/>
  <c r="D14" i="2"/>
  <c r="C14" i="2"/>
  <c r="N13" i="2"/>
  <c r="M13" i="2"/>
  <c r="L13" i="2"/>
  <c r="K13" i="2"/>
  <c r="J13" i="2"/>
  <c r="I13" i="2"/>
  <c r="H13" i="2"/>
  <c r="G13" i="2"/>
  <c r="F13" i="2"/>
  <c r="E13" i="2"/>
  <c r="D13" i="2"/>
  <c r="C13" i="2"/>
  <c r="N12" i="2"/>
  <c r="M12" i="2"/>
  <c r="L12" i="2"/>
  <c r="K12" i="2"/>
  <c r="J12" i="2"/>
  <c r="I12" i="2"/>
  <c r="H12" i="2"/>
  <c r="G12" i="2"/>
  <c r="F12" i="2"/>
  <c r="E12" i="2"/>
  <c r="D12" i="2"/>
  <c r="C12" i="2"/>
  <c r="N11" i="2"/>
  <c r="M11" i="2"/>
  <c r="L11" i="2"/>
  <c r="K11" i="2"/>
  <c r="J11" i="2"/>
  <c r="I11" i="2"/>
  <c r="H11" i="2"/>
  <c r="G11" i="2"/>
  <c r="F11" i="2"/>
  <c r="E11" i="2"/>
  <c r="D11" i="2"/>
  <c r="C11" i="2"/>
  <c r="N10" i="2"/>
  <c r="M10" i="2"/>
  <c r="L10" i="2"/>
  <c r="K10" i="2"/>
  <c r="J10" i="2"/>
  <c r="I10" i="2"/>
  <c r="H10" i="2"/>
  <c r="G10" i="2"/>
  <c r="F10" i="2"/>
  <c r="E10" i="2"/>
  <c r="D10" i="2"/>
  <c r="C10" i="2"/>
  <c r="N9" i="2"/>
  <c r="M9" i="2"/>
  <c r="L9" i="2"/>
  <c r="K9" i="2"/>
  <c r="J9" i="2"/>
  <c r="I9" i="2"/>
  <c r="H9" i="2"/>
  <c r="G9" i="2"/>
  <c r="F9" i="2"/>
  <c r="E9" i="2"/>
  <c r="D9" i="2"/>
  <c r="C9" i="2"/>
  <c r="N8" i="2"/>
  <c r="M8" i="2"/>
  <c r="L8" i="2"/>
  <c r="K8" i="2"/>
  <c r="J8" i="2"/>
  <c r="I8" i="2"/>
  <c r="H8" i="2"/>
  <c r="G8" i="2"/>
  <c r="F8" i="2"/>
  <c r="E8" i="2"/>
  <c r="D8" i="2"/>
  <c r="C8" i="2"/>
  <c r="N7" i="2"/>
  <c r="M7" i="2"/>
  <c r="L7" i="2"/>
  <c r="K7" i="2"/>
  <c r="J7" i="2"/>
  <c r="I7" i="2"/>
  <c r="H7" i="2"/>
  <c r="G7" i="2"/>
  <c r="F7" i="2"/>
  <c r="E7" i="2"/>
  <c r="D7" i="2"/>
  <c r="C7" i="2"/>
  <c r="N6" i="2"/>
  <c r="M6" i="2"/>
  <c r="L6" i="2"/>
  <c r="K6" i="2"/>
  <c r="J6" i="2"/>
  <c r="I6" i="2"/>
  <c r="H6" i="2"/>
  <c r="G6" i="2"/>
  <c r="F6" i="2"/>
  <c r="E6" i="2"/>
  <c r="D6" i="2"/>
  <c r="C6" i="2"/>
  <c r="N5" i="2"/>
  <c r="M5" i="2"/>
  <c r="L5" i="2"/>
  <c r="K5" i="2"/>
  <c r="J5" i="2"/>
  <c r="I5" i="2"/>
  <c r="H5" i="2"/>
  <c r="G5" i="2"/>
  <c r="F5" i="2"/>
  <c r="E5" i="2"/>
  <c r="D5" i="2"/>
  <c r="C5" i="2"/>
  <c r="D33" i="27" l="1"/>
  <c r="D5" i="8"/>
  <c r="J5" i="8"/>
  <c r="BK35" i="5"/>
  <c r="BJ35" i="5"/>
  <c r="BI35" i="5"/>
  <c r="BH35" i="5"/>
  <c r="BG35" i="5"/>
  <c r="BF35" i="5"/>
  <c r="BE35" i="5"/>
  <c r="BD35" i="5"/>
  <c r="BC35" i="5"/>
  <c r="BB35" i="5"/>
  <c r="BA35" i="5"/>
  <c r="AZ35" i="5"/>
  <c r="AY35" i="5"/>
  <c r="AX35" i="5"/>
  <c r="AW35" i="5"/>
  <c r="AV35" i="5"/>
  <c r="AU35" i="5"/>
  <c r="AT35" i="5"/>
  <c r="AS35" i="5"/>
  <c r="AR35" i="5"/>
  <c r="AQ35" i="5"/>
  <c r="AP35" i="5"/>
  <c r="AO35" i="5"/>
  <c r="AN35" i="5"/>
  <c r="AM35" i="5"/>
  <c r="AL35" i="5"/>
  <c r="AK35" i="5"/>
  <c r="AJ35" i="5"/>
  <c r="AI35" i="5"/>
  <c r="AH35" i="5"/>
  <c r="AG35" i="5"/>
  <c r="AF35" i="5"/>
  <c r="AE35" i="5"/>
  <c r="AD35" i="5"/>
  <c r="AC35" i="5"/>
  <c r="AB35" i="5"/>
  <c r="AA35" i="5"/>
  <c r="Z35" i="5"/>
  <c r="Y35" i="5"/>
  <c r="X35" i="5"/>
  <c r="W35" i="5"/>
  <c r="V35" i="5"/>
  <c r="U35" i="5"/>
  <c r="T35" i="5"/>
  <c r="S35" i="5"/>
  <c r="R35" i="5"/>
  <c r="Q35" i="5"/>
  <c r="P35" i="5"/>
  <c r="O35" i="5"/>
  <c r="N35" i="5"/>
  <c r="M35" i="5"/>
  <c r="L35" i="5"/>
  <c r="K35" i="5"/>
  <c r="J35" i="5"/>
  <c r="I35" i="5"/>
  <c r="H35" i="5"/>
  <c r="G35" i="5"/>
  <c r="F35" i="5"/>
  <c r="E35" i="5"/>
  <c r="D35" i="5"/>
  <c r="C35" i="5"/>
  <c r="BK24" i="5"/>
  <c r="BJ24" i="5"/>
  <c r="BI24" i="5"/>
  <c r="BH24" i="5"/>
  <c r="BG24" i="5"/>
  <c r="BF24" i="5"/>
  <c r="BE24" i="5"/>
  <c r="BD24" i="5"/>
  <c r="BC24" i="5"/>
  <c r="BB24" i="5"/>
  <c r="BA24" i="5"/>
  <c r="AZ24" i="5"/>
  <c r="AY24" i="5"/>
  <c r="AX24" i="5"/>
  <c r="AW24" i="5"/>
  <c r="AV24" i="5"/>
  <c r="AU24" i="5"/>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R24" i="5"/>
  <c r="Q24" i="5"/>
  <c r="P24" i="5"/>
  <c r="O24" i="5"/>
  <c r="N24" i="5"/>
  <c r="M24" i="5"/>
  <c r="L24" i="5"/>
  <c r="K24" i="5"/>
  <c r="J24" i="5"/>
  <c r="I24" i="5"/>
  <c r="H24" i="5"/>
  <c r="G24" i="5"/>
  <c r="F24" i="5"/>
  <c r="E24" i="5"/>
  <c r="D24" i="5"/>
  <c r="C24" i="5"/>
  <c r="BK23" i="5"/>
  <c r="BJ23" i="5"/>
  <c r="BI23" i="5"/>
  <c r="BH23" i="5"/>
  <c r="BG23" i="5"/>
  <c r="BF23" i="5"/>
  <c r="BE23" i="5"/>
  <c r="BD23" i="5"/>
  <c r="BC23" i="5"/>
  <c r="BB23" i="5"/>
  <c r="BA23" i="5"/>
  <c r="AZ23" i="5"/>
  <c r="AY23" i="5"/>
  <c r="AX23" i="5"/>
  <c r="AW23" i="5"/>
  <c r="AV23" i="5"/>
  <c r="AU23" i="5"/>
  <c r="AT23" i="5"/>
  <c r="AS23" i="5"/>
  <c r="AR23" i="5"/>
  <c r="AQ23" i="5"/>
  <c r="AP23" i="5"/>
  <c r="AO23" i="5"/>
  <c r="AN23" i="5"/>
  <c r="AM23" i="5"/>
  <c r="AL23" i="5"/>
  <c r="AK23" i="5"/>
  <c r="AJ23" i="5"/>
  <c r="AI23" i="5"/>
  <c r="AH23" i="5"/>
  <c r="AG23" i="5"/>
  <c r="AF23" i="5"/>
  <c r="AE23" i="5"/>
  <c r="AD23" i="5"/>
  <c r="AC23" i="5"/>
  <c r="AB23" i="5"/>
  <c r="AA23" i="5"/>
  <c r="Z23" i="5"/>
  <c r="Y23" i="5"/>
  <c r="X23" i="5"/>
  <c r="W23" i="5"/>
  <c r="V23" i="5"/>
  <c r="U23" i="5"/>
  <c r="T23" i="5"/>
  <c r="S23" i="5"/>
  <c r="R23" i="5"/>
  <c r="Q23" i="5"/>
  <c r="P23" i="5"/>
  <c r="O23" i="5"/>
  <c r="N23" i="5"/>
  <c r="M23" i="5"/>
  <c r="L23" i="5"/>
  <c r="K23" i="5"/>
  <c r="J23" i="5"/>
  <c r="I23" i="5"/>
  <c r="H23" i="5"/>
  <c r="G23" i="5"/>
  <c r="F23" i="5"/>
  <c r="E23" i="5"/>
  <c r="D23" i="5"/>
  <c r="C23" i="5"/>
  <c r="BK22" i="5"/>
  <c r="BJ22" i="5"/>
  <c r="BI22" i="5"/>
  <c r="BH22" i="5"/>
  <c r="BG22" i="5"/>
  <c r="BF22" i="5"/>
  <c r="BE22" i="5"/>
  <c r="BD22" i="5"/>
  <c r="BC22" i="5"/>
  <c r="BB22" i="5"/>
  <c r="BA22" i="5"/>
  <c r="AZ22" i="5"/>
  <c r="AY22" i="5"/>
  <c r="AX22" i="5"/>
  <c r="AW22" i="5"/>
  <c r="AV22" i="5"/>
  <c r="AU22" i="5"/>
  <c r="AT22" i="5"/>
  <c r="AS22" i="5"/>
  <c r="AR22" i="5"/>
  <c r="AQ22" i="5"/>
  <c r="AP22" i="5"/>
  <c r="AO22" i="5"/>
  <c r="AN22" i="5"/>
  <c r="AM22" i="5"/>
  <c r="AL22" i="5"/>
  <c r="AK22" i="5"/>
  <c r="AJ22" i="5"/>
  <c r="AI22" i="5"/>
  <c r="AH22" i="5"/>
  <c r="AG22" i="5"/>
  <c r="AF22" i="5"/>
  <c r="AE22" i="5"/>
  <c r="AD22" i="5"/>
  <c r="AC22" i="5"/>
  <c r="AB22" i="5"/>
  <c r="AA22" i="5"/>
  <c r="Z22" i="5"/>
  <c r="Y22" i="5"/>
  <c r="X22" i="5"/>
  <c r="W22" i="5"/>
  <c r="V22" i="5"/>
  <c r="U22" i="5"/>
  <c r="T22" i="5"/>
  <c r="S22" i="5"/>
  <c r="R22" i="5"/>
  <c r="Q22" i="5"/>
  <c r="P22" i="5"/>
  <c r="O22" i="5"/>
  <c r="N22" i="5"/>
  <c r="M22" i="5"/>
  <c r="L22" i="5"/>
  <c r="K22" i="5"/>
  <c r="J22" i="5"/>
  <c r="I22" i="5"/>
  <c r="H22" i="5"/>
  <c r="G22" i="5"/>
  <c r="F22" i="5"/>
  <c r="E22" i="5"/>
  <c r="D22" i="5"/>
  <c r="C22" i="5"/>
  <c r="BK21" i="5"/>
  <c r="BJ21" i="5"/>
  <c r="BI21" i="5"/>
  <c r="BH21" i="5"/>
  <c r="BG21" i="5"/>
  <c r="BF21" i="5"/>
  <c r="BE21" i="5"/>
  <c r="BD21" i="5"/>
  <c r="BC21" i="5"/>
  <c r="BB21" i="5"/>
  <c r="BA21" i="5"/>
  <c r="AZ21" i="5"/>
  <c r="AY21" i="5"/>
  <c r="AX21" i="5"/>
  <c r="AW21" i="5"/>
  <c r="AV21" i="5"/>
  <c r="AU21" i="5"/>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R21" i="5"/>
  <c r="Q21" i="5"/>
  <c r="P21" i="5"/>
  <c r="O21" i="5"/>
  <c r="N21" i="5"/>
  <c r="M21" i="5"/>
  <c r="L21" i="5"/>
  <c r="K21" i="5"/>
  <c r="J21" i="5"/>
  <c r="I21" i="5"/>
  <c r="H21" i="5"/>
  <c r="G21" i="5"/>
  <c r="F21" i="5"/>
  <c r="E21" i="5"/>
  <c r="D21" i="5"/>
  <c r="C21" i="5"/>
  <c r="BK20" i="5"/>
  <c r="BJ20" i="5"/>
  <c r="BI20" i="5"/>
  <c r="BH20" i="5"/>
  <c r="BG20" i="5"/>
  <c r="BF20" i="5"/>
  <c r="BE20" i="5"/>
  <c r="BD20" i="5"/>
  <c r="BC20" i="5"/>
  <c r="BB20" i="5"/>
  <c r="BA20" i="5"/>
  <c r="AZ20" i="5"/>
  <c r="AY20" i="5"/>
  <c r="AX20" i="5"/>
  <c r="AW20" i="5"/>
  <c r="AV20" i="5"/>
  <c r="AU20" i="5"/>
  <c r="AT20" i="5"/>
  <c r="AS20" i="5"/>
  <c r="AR20"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F20" i="5"/>
  <c r="E20" i="5"/>
  <c r="D20" i="5"/>
  <c r="C20" i="5"/>
  <c r="BK19" i="5"/>
  <c r="BJ19" i="5"/>
  <c r="BI19" i="5"/>
  <c r="BH19" i="5"/>
  <c r="BG19" i="5"/>
  <c r="BF19" i="5"/>
  <c r="BE19" i="5"/>
  <c r="BD19" i="5"/>
  <c r="BC19" i="5"/>
  <c r="BB19" i="5"/>
  <c r="BA19" i="5"/>
  <c r="AZ19" i="5"/>
  <c r="AY19" i="5"/>
  <c r="AX19" i="5"/>
  <c r="AW19" i="5"/>
  <c r="AV19" i="5"/>
  <c r="AU19" i="5"/>
  <c r="AT19" i="5"/>
  <c r="AS19" i="5"/>
  <c r="AR19" i="5"/>
  <c r="AQ19" i="5"/>
  <c r="AP19" i="5"/>
  <c r="AO19" i="5"/>
  <c r="AN19" i="5"/>
  <c r="AM19" i="5"/>
  <c r="AL19" i="5"/>
  <c r="AK19" i="5"/>
  <c r="AJ19" i="5"/>
  <c r="AI19" i="5"/>
  <c r="AH19" i="5"/>
  <c r="AG19" i="5"/>
  <c r="AF19" i="5"/>
  <c r="AE19" i="5"/>
  <c r="AD19" i="5"/>
  <c r="AC19" i="5"/>
  <c r="AB19" i="5"/>
  <c r="AA19" i="5"/>
  <c r="Z19" i="5"/>
  <c r="Y19" i="5"/>
  <c r="X19" i="5"/>
  <c r="W19" i="5"/>
  <c r="V19" i="5"/>
  <c r="U19" i="5"/>
  <c r="T19" i="5"/>
  <c r="S19" i="5"/>
  <c r="R19" i="5"/>
  <c r="Q19" i="5"/>
  <c r="P19" i="5"/>
  <c r="O19" i="5"/>
  <c r="N19" i="5"/>
  <c r="M19" i="5"/>
  <c r="L19" i="5"/>
  <c r="K19" i="5"/>
  <c r="J19" i="5"/>
  <c r="I19" i="5"/>
  <c r="H19" i="5"/>
  <c r="G19" i="5"/>
  <c r="F19" i="5"/>
  <c r="E19" i="5"/>
  <c r="D19" i="5"/>
  <c r="C19" i="5"/>
  <c r="BK18" i="5"/>
  <c r="BJ18" i="5"/>
  <c r="BI18" i="5"/>
  <c r="BH18" i="5"/>
  <c r="BG18" i="5"/>
  <c r="BF18" i="5"/>
  <c r="BE18" i="5"/>
  <c r="BD18" i="5"/>
  <c r="BC18" i="5"/>
  <c r="BB18" i="5"/>
  <c r="BA18" i="5"/>
  <c r="AZ18" i="5"/>
  <c r="AY18" i="5"/>
  <c r="AX18" i="5"/>
  <c r="AW18" i="5"/>
  <c r="AV18" i="5"/>
  <c r="AU18" i="5"/>
  <c r="AT18" i="5"/>
  <c r="AS18" i="5"/>
  <c r="AR18" i="5"/>
  <c r="AQ18" i="5"/>
  <c r="AP18" i="5"/>
  <c r="AO18" i="5"/>
  <c r="AN18" i="5"/>
  <c r="AM18" i="5"/>
  <c r="AL18" i="5"/>
  <c r="AK18" i="5"/>
  <c r="AJ18" i="5"/>
  <c r="AI18" i="5"/>
  <c r="AH18" i="5"/>
  <c r="AG18" i="5"/>
  <c r="AF18" i="5"/>
  <c r="AE18" i="5"/>
  <c r="AD18" i="5"/>
  <c r="AC18" i="5"/>
  <c r="AB18" i="5"/>
  <c r="AA18" i="5"/>
  <c r="Z18" i="5"/>
  <c r="Y18" i="5"/>
  <c r="X18" i="5"/>
  <c r="W18" i="5"/>
  <c r="V18" i="5"/>
  <c r="U18" i="5"/>
  <c r="T18" i="5"/>
  <c r="S18" i="5"/>
  <c r="R18" i="5"/>
  <c r="Q18" i="5"/>
  <c r="P18" i="5"/>
  <c r="O18" i="5"/>
  <c r="N18" i="5"/>
  <c r="M18" i="5"/>
  <c r="L18" i="5"/>
  <c r="K18" i="5"/>
  <c r="J18" i="5"/>
  <c r="I18" i="5"/>
  <c r="H18" i="5"/>
  <c r="G18" i="5"/>
  <c r="F18" i="5"/>
  <c r="E18" i="5"/>
  <c r="D18" i="5"/>
  <c r="C18" i="5"/>
  <c r="AH11" i="5"/>
  <c r="AG11" i="5"/>
  <c r="AF11" i="5"/>
  <c r="AE11" i="5"/>
  <c r="AD11" i="5"/>
  <c r="AC11" i="5"/>
  <c r="AB11" i="5"/>
  <c r="AA11" i="5"/>
  <c r="Z11" i="5"/>
  <c r="Y11" i="5"/>
  <c r="X11" i="5"/>
  <c r="W11" i="5"/>
  <c r="V11" i="5"/>
  <c r="U11" i="5"/>
  <c r="T11" i="5"/>
  <c r="S11" i="5"/>
  <c r="R11" i="5"/>
  <c r="Q11" i="5"/>
  <c r="P11" i="5"/>
  <c r="O11" i="5"/>
  <c r="N11" i="5"/>
  <c r="M11" i="5"/>
  <c r="L11" i="5"/>
  <c r="K11" i="5"/>
  <c r="J11" i="5"/>
  <c r="I11" i="5"/>
  <c r="H11" i="5"/>
  <c r="G11" i="5"/>
  <c r="F11" i="5"/>
  <c r="E11" i="5"/>
  <c r="D11" i="5"/>
  <c r="C11" i="5"/>
  <c r="AH10" i="5"/>
  <c r="AG10" i="5"/>
  <c r="AF10" i="5"/>
  <c r="AE10" i="5"/>
  <c r="AD10" i="5"/>
  <c r="AC10" i="5"/>
  <c r="AB10" i="5"/>
  <c r="AA10" i="5"/>
  <c r="Z10" i="5"/>
  <c r="Y10" i="5"/>
  <c r="X10" i="5"/>
  <c r="W10" i="5"/>
  <c r="V10" i="5"/>
  <c r="U10" i="5"/>
  <c r="T10" i="5"/>
  <c r="S10" i="5"/>
  <c r="R10" i="5"/>
  <c r="Q10" i="5"/>
  <c r="P10" i="5"/>
  <c r="O10" i="5"/>
  <c r="N10" i="5"/>
  <c r="M10" i="5"/>
  <c r="L10" i="5"/>
  <c r="K10" i="5"/>
  <c r="J10" i="5"/>
  <c r="I10" i="5"/>
  <c r="H10" i="5"/>
  <c r="G10" i="5"/>
  <c r="F10" i="5"/>
  <c r="E10" i="5"/>
  <c r="D10" i="5"/>
  <c r="C10" i="5"/>
  <c r="AH9" i="5"/>
  <c r="AG9" i="5"/>
  <c r="AF9" i="5"/>
  <c r="AE9" i="5"/>
  <c r="AD9" i="5"/>
  <c r="AC9" i="5"/>
  <c r="AB9" i="5"/>
  <c r="AA9" i="5"/>
  <c r="Z9" i="5"/>
  <c r="Y9" i="5"/>
  <c r="X9" i="5"/>
  <c r="W9" i="5"/>
  <c r="V9" i="5"/>
  <c r="U9" i="5"/>
  <c r="T9" i="5"/>
  <c r="S9" i="5"/>
  <c r="R9" i="5"/>
  <c r="Q9" i="5"/>
  <c r="P9" i="5"/>
  <c r="O9" i="5"/>
  <c r="N9" i="5"/>
  <c r="M9" i="5"/>
  <c r="L9" i="5"/>
  <c r="K9" i="5"/>
  <c r="J9" i="5"/>
  <c r="I9" i="5"/>
  <c r="H9" i="5"/>
  <c r="G9" i="5"/>
  <c r="F9" i="5"/>
  <c r="E9" i="5"/>
  <c r="D9" i="5"/>
  <c r="C9" i="5"/>
  <c r="AH8" i="5"/>
  <c r="AG8" i="5"/>
  <c r="AF8" i="5"/>
  <c r="AE8" i="5"/>
  <c r="AD8" i="5"/>
  <c r="AC8" i="5"/>
  <c r="AB8" i="5"/>
  <c r="AA8" i="5"/>
  <c r="Z8" i="5"/>
  <c r="Y8" i="5"/>
  <c r="X8" i="5"/>
  <c r="W8" i="5"/>
  <c r="V8" i="5"/>
  <c r="U8" i="5"/>
  <c r="T8" i="5"/>
  <c r="S8" i="5"/>
  <c r="R8" i="5"/>
  <c r="Q8" i="5"/>
  <c r="P8" i="5"/>
  <c r="O8" i="5"/>
  <c r="N8" i="5"/>
  <c r="M8" i="5"/>
  <c r="L8" i="5"/>
  <c r="K8" i="5"/>
  <c r="J8" i="5"/>
  <c r="I8" i="5"/>
  <c r="H8" i="5"/>
  <c r="G8" i="5"/>
  <c r="F8" i="5"/>
  <c r="E8" i="5"/>
  <c r="D8" i="5"/>
  <c r="C8"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AH38" i="5"/>
  <c r="AG38" i="5"/>
  <c r="AF38" i="5"/>
  <c r="AE38" i="5"/>
  <c r="AD38" i="5"/>
  <c r="AC38" i="5"/>
  <c r="AB38" i="5"/>
  <c r="AA38" i="5"/>
  <c r="Z38" i="5"/>
  <c r="Y38" i="5"/>
  <c r="X38" i="5"/>
  <c r="W38" i="5"/>
  <c r="V38" i="5"/>
  <c r="U38" i="5"/>
  <c r="T38" i="5"/>
  <c r="S38" i="5"/>
  <c r="R38" i="5"/>
  <c r="Q38" i="5"/>
  <c r="P38" i="5"/>
  <c r="O38" i="5"/>
  <c r="N38" i="5"/>
  <c r="M38" i="5"/>
  <c r="L38" i="5"/>
  <c r="K38" i="5"/>
  <c r="J38" i="5"/>
  <c r="I38" i="5"/>
  <c r="H38" i="5"/>
  <c r="G38" i="5"/>
  <c r="F38" i="5"/>
  <c r="E38" i="5"/>
  <c r="D38" i="5"/>
  <c r="C38" i="5"/>
  <c r="BK36" i="5"/>
  <c r="BJ36" i="5"/>
  <c r="BI36" i="5"/>
  <c r="BH36" i="5"/>
  <c r="BG36" i="5"/>
  <c r="BF36" i="5"/>
  <c r="BE36" i="5"/>
  <c r="BD36" i="5"/>
  <c r="BC36" i="5"/>
  <c r="BB36" i="5"/>
  <c r="BA36" i="5"/>
  <c r="AZ36" i="5"/>
  <c r="AY36" i="5"/>
  <c r="AX36" i="5"/>
  <c r="AW36" i="5"/>
  <c r="AV36" i="5"/>
  <c r="AU36" i="5"/>
  <c r="AT36" i="5"/>
  <c r="AS36" i="5"/>
  <c r="AR36" i="5"/>
  <c r="AQ36" i="5"/>
  <c r="AP36" i="5"/>
  <c r="AO36" i="5"/>
  <c r="AN36" i="5"/>
  <c r="AM36" i="5"/>
  <c r="AL36" i="5"/>
  <c r="AK36" i="5"/>
  <c r="AJ36" i="5"/>
  <c r="AI36" i="5"/>
  <c r="AH36" i="5"/>
  <c r="AG36" i="5"/>
  <c r="AF36" i="5"/>
  <c r="AE36" i="5"/>
  <c r="AD36" i="5"/>
  <c r="AC36" i="5"/>
  <c r="AB36" i="5"/>
  <c r="AA36" i="5"/>
  <c r="Z36" i="5"/>
  <c r="Y36" i="5"/>
  <c r="X36" i="5"/>
  <c r="W36" i="5"/>
  <c r="V36" i="5"/>
  <c r="U36" i="5"/>
  <c r="T36" i="5"/>
  <c r="S36" i="5"/>
  <c r="R36" i="5"/>
  <c r="Q36" i="5"/>
  <c r="P36" i="5"/>
  <c r="O36" i="5"/>
  <c r="N36" i="5"/>
  <c r="M36" i="5"/>
  <c r="L36" i="5"/>
  <c r="K36" i="5"/>
  <c r="J36" i="5"/>
  <c r="I36" i="5"/>
  <c r="H36" i="5"/>
  <c r="G36" i="5"/>
  <c r="F36" i="5"/>
  <c r="E36" i="5"/>
  <c r="D36" i="5"/>
  <c r="C36" i="5"/>
  <c r="BK32" i="5"/>
  <c r="BJ32" i="5"/>
  <c r="BI32" i="5"/>
  <c r="BH32" i="5"/>
  <c r="BG32" i="5"/>
  <c r="BF32" i="5"/>
  <c r="BE32" i="5"/>
  <c r="BD32" i="5"/>
  <c r="BC32" i="5"/>
  <c r="BB32" i="5"/>
  <c r="BA32" i="5"/>
  <c r="AZ32" i="5"/>
  <c r="AY32" i="5"/>
  <c r="AX32" i="5"/>
  <c r="AW32" i="5"/>
  <c r="AV32" i="5"/>
  <c r="AU32" i="5"/>
  <c r="AT32" i="5"/>
  <c r="AS32" i="5"/>
  <c r="AR32" i="5"/>
  <c r="AQ32" i="5"/>
  <c r="AP32" i="5"/>
  <c r="AO32" i="5"/>
  <c r="AN32" i="5"/>
  <c r="AM32" i="5"/>
  <c r="AL32" i="5"/>
  <c r="AK32" i="5"/>
  <c r="AJ32" i="5"/>
  <c r="AI32" i="5"/>
  <c r="AH32" i="5"/>
  <c r="AG32" i="5"/>
  <c r="AF32" i="5"/>
  <c r="AE32" i="5"/>
  <c r="AD32" i="5"/>
  <c r="AC32" i="5"/>
  <c r="AB32" i="5"/>
  <c r="AA32" i="5"/>
  <c r="Z32" i="5"/>
  <c r="Y32" i="5"/>
  <c r="X32" i="5"/>
  <c r="W32" i="5"/>
  <c r="V32" i="5"/>
  <c r="U32" i="5"/>
  <c r="T32" i="5"/>
  <c r="S32" i="5"/>
  <c r="R32" i="5"/>
  <c r="Q32" i="5"/>
  <c r="P32" i="5"/>
  <c r="O32" i="5"/>
  <c r="N32" i="5"/>
  <c r="M32" i="5"/>
  <c r="L32" i="5"/>
  <c r="K32" i="5"/>
  <c r="J32" i="5"/>
  <c r="I32" i="5"/>
  <c r="H32" i="5"/>
  <c r="G32" i="5"/>
  <c r="F32" i="5"/>
  <c r="E32" i="5"/>
  <c r="D32" i="5"/>
  <c r="C32" i="5"/>
  <c r="BK31" i="5"/>
  <c r="BJ31" i="5"/>
  <c r="BI31" i="5"/>
  <c r="BH31" i="5"/>
  <c r="BG31" i="5"/>
  <c r="BF31" i="5"/>
  <c r="BE31" i="5"/>
  <c r="BD31" i="5"/>
  <c r="BC31" i="5"/>
  <c r="BB31" i="5"/>
  <c r="BA31" i="5"/>
  <c r="AZ31" i="5"/>
  <c r="AY31" i="5"/>
  <c r="AX31" i="5"/>
  <c r="AW31" i="5"/>
  <c r="AV31" i="5"/>
  <c r="AU31" i="5"/>
  <c r="AT31" i="5"/>
  <c r="AS31" i="5"/>
  <c r="AR31" i="5"/>
  <c r="AQ31" i="5"/>
  <c r="AP31" i="5"/>
  <c r="AO31" i="5"/>
  <c r="AN31" i="5"/>
  <c r="AM31" i="5"/>
  <c r="AL31" i="5"/>
  <c r="AK31" i="5"/>
  <c r="AJ31" i="5"/>
  <c r="AI31" i="5"/>
  <c r="AH31" i="5"/>
  <c r="AG31" i="5"/>
  <c r="AF31" i="5"/>
  <c r="AE31" i="5"/>
  <c r="AD31" i="5"/>
  <c r="AC31" i="5"/>
  <c r="AB31" i="5"/>
  <c r="AA31" i="5"/>
  <c r="Z31" i="5"/>
  <c r="Y31" i="5"/>
  <c r="X31" i="5"/>
  <c r="W31" i="5"/>
  <c r="V31" i="5"/>
  <c r="U31" i="5"/>
  <c r="T31" i="5"/>
  <c r="S31" i="5"/>
  <c r="R31" i="5"/>
  <c r="Q31" i="5"/>
  <c r="P31" i="5"/>
  <c r="O31" i="5"/>
  <c r="N31" i="5"/>
  <c r="M31" i="5"/>
  <c r="L31" i="5"/>
  <c r="K31" i="5"/>
  <c r="J31" i="5"/>
  <c r="I31" i="5"/>
  <c r="H31" i="5"/>
  <c r="G31" i="5"/>
  <c r="F31" i="5"/>
  <c r="E31" i="5"/>
  <c r="D31" i="5"/>
  <c r="C31" i="5"/>
  <c r="BK30" i="5"/>
  <c r="BJ30" i="5"/>
  <c r="BI30" i="5"/>
  <c r="BH30" i="5"/>
  <c r="BG30" i="5"/>
  <c r="BF30" i="5"/>
  <c r="BE30" i="5"/>
  <c r="BD30" i="5"/>
  <c r="BC30" i="5"/>
  <c r="BB30" i="5"/>
  <c r="BA30" i="5"/>
  <c r="AZ30" i="5"/>
  <c r="AY30" i="5"/>
  <c r="AX30" i="5"/>
  <c r="AW30" i="5"/>
  <c r="AV30" i="5"/>
  <c r="AU30" i="5"/>
  <c r="AT30" i="5"/>
  <c r="AS30" i="5"/>
  <c r="AR30" i="5"/>
  <c r="AQ30" i="5"/>
  <c r="AP30" i="5"/>
  <c r="AO30" i="5"/>
  <c r="AN30" i="5"/>
  <c r="AM30" i="5"/>
  <c r="AL30" i="5"/>
  <c r="AK30" i="5"/>
  <c r="AJ30" i="5"/>
  <c r="AI30" i="5"/>
  <c r="AH30" i="5"/>
  <c r="AG30" i="5"/>
  <c r="AF30" i="5"/>
  <c r="AE30" i="5"/>
  <c r="AD30" i="5"/>
  <c r="AC30" i="5"/>
  <c r="AB30" i="5"/>
  <c r="AA30" i="5"/>
  <c r="Z30" i="5"/>
  <c r="Y30" i="5"/>
  <c r="X30" i="5"/>
  <c r="W30" i="5"/>
  <c r="V30" i="5"/>
  <c r="U30" i="5"/>
  <c r="T30" i="5"/>
  <c r="S30" i="5"/>
  <c r="R30" i="5"/>
  <c r="Q30" i="5"/>
  <c r="P30" i="5"/>
  <c r="O30" i="5"/>
  <c r="N30" i="5"/>
  <c r="M30" i="5"/>
  <c r="L30" i="5"/>
  <c r="K30" i="5"/>
  <c r="J30" i="5"/>
  <c r="I30" i="5"/>
  <c r="H30" i="5"/>
  <c r="G30" i="5"/>
  <c r="F30" i="5"/>
  <c r="E30" i="5"/>
  <c r="D30" i="5"/>
  <c r="C30" i="5"/>
  <c r="BK29" i="5"/>
  <c r="BJ29" i="5"/>
  <c r="BI29" i="5"/>
  <c r="BH29" i="5"/>
  <c r="BG29" i="5"/>
  <c r="BF29" i="5"/>
  <c r="BE29" i="5"/>
  <c r="BD29" i="5"/>
  <c r="BC29" i="5"/>
  <c r="BB29" i="5"/>
  <c r="BA29" i="5"/>
  <c r="AZ29" i="5"/>
  <c r="AY29" i="5"/>
  <c r="AX29" i="5"/>
  <c r="AW29" i="5"/>
  <c r="AV29" i="5"/>
  <c r="AU29" i="5"/>
  <c r="AT29" i="5"/>
  <c r="AS29" i="5"/>
  <c r="AR29" i="5"/>
  <c r="AQ29" i="5"/>
  <c r="AP29" i="5"/>
  <c r="AO29" i="5"/>
  <c r="AN29" i="5"/>
  <c r="AM29" i="5"/>
  <c r="AL29" i="5"/>
  <c r="AK29" i="5"/>
  <c r="AJ29" i="5"/>
  <c r="AI29" i="5"/>
  <c r="AH29" i="5"/>
  <c r="AG29" i="5"/>
  <c r="AF29" i="5"/>
  <c r="AE29" i="5"/>
  <c r="AD29" i="5"/>
  <c r="AC29" i="5"/>
  <c r="AB29" i="5"/>
  <c r="AA29" i="5"/>
  <c r="Z29" i="5"/>
  <c r="Y29" i="5"/>
  <c r="X29" i="5"/>
  <c r="W29" i="5"/>
  <c r="V29" i="5"/>
  <c r="U29" i="5"/>
  <c r="T29" i="5"/>
  <c r="S29" i="5"/>
  <c r="R29" i="5"/>
  <c r="Q29" i="5"/>
  <c r="P29" i="5"/>
  <c r="O29" i="5"/>
  <c r="N29" i="5"/>
  <c r="M29" i="5"/>
  <c r="L29" i="5"/>
  <c r="K29" i="5"/>
  <c r="J29" i="5"/>
  <c r="I29" i="5"/>
  <c r="H29" i="5"/>
  <c r="G29" i="5"/>
  <c r="F29" i="5"/>
  <c r="E29" i="5"/>
  <c r="D29" i="5"/>
  <c r="C29" i="5"/>
  <c r="BK28" i="5"/>
  <c r="BJ28" i="5"/>
  <c r="BI28" i="5"/>
  <c r="BH28" i="5"/>
  <c r="BG28" i="5"/>
  <c r="BF28" i="5"/>
  <c r="BE28" i="5"/>
  <c r="BD28" i="5"/>
  <c r="BC28" i="5"/>
  <c r="BB28" i="5"/>
  <c r="BA28" i="5"/>
  <c r="AZ28" i="5"/>
  <c r="AY28" i="5"/>
  <c r="AX28" i="5"/>
  <c r="AW28" i="5"/>
  <c r="AV28" i="5"/>
  <c r="AU28" i="5"/>
  <c r="AT28" i="5"/>
  <c r="AS28" i="5"/>
  <c r="AR28" i="5"/>
  <c r="AQ28" i="5"/>
  <c r="AP28" i="5"/>
  <c r="AO28" i="5"/>
  <c r="AN28" i="5"/>
  <c r="AM28" i="5"/>
  <c r="AL28" i="5"/>
  <c r="AK28" i="5"/>
  <c r="AJ28" i="5"/>
  <c r="AI28" i="5"/>
  <c r="AH28" i="5"/>
  <c r="AG28" i="5"/>
  <c r="AF28" i="5"/>
  <c r="AE28" i="5"/>
  <c r="AD28" i="5"/>
  <c r="AC28" i="5"/>
  <c r="AB28" i="5"/>
  <c r="AA28" i="5"/>
  <c r="Z28" i="5"/>
  <c r="Y28" i="5"/>
  <c r="X28" i="5"/>
  <c r="W28" i="5"/>
  <c r="V28" i="5"/>
  <c r="U28" i="5"/>
  <c r="T28" i="5"/>
  <c r="S28" i="5"/>
  <c r="R28" i="5"/>
  <c r="Q28" i="5"/>
  <c r="P28" i="5"/>
  <c r="O28" i="5"/>
  <c r="N28" i="5"/>
  <c r="M28" i="5"/>
  <c r="L28" i="5"/>
  <c r="K28" i="5"/>
  <c r="J28" i="5"/>
  <c r="I28" i="5"/>
  <c r="H28" i="5"/>
  <c r="G28" i="5"/>
  <c r="F28" i="5"/>
  <c r="E28" i="5"/>
  <c r="D28" i="5"/>
  <c r="C28" i="5"/>
  <c r="BK27" i="5"/>
  <c r="BJ27" i="5"/>
  <c r="BI27" i="5"/>
  <c r="BH27" i="5"/>
  <c r="BG27" i="5"/>
  <c r="BF27" i="5"/>
  <c r="BE27" i="5"/>
  <c r="BD27" i="5"/>
  <c r="BC27" i="5"/>
  <c r="BB27" i="5"/>
  <c r="BA27" i="5"/>
  <c r="AZ27" i="5"/>
  <c r="AY27" i="5"/>
  <c r="AX27" i="5"/>
  <c r="AW27" i="5"/>
  <c r="AV27" i="5"/>
  <c r="AU27" i="5"/>
  <c r="AT27" i="5"/>
  <c r="AS27" i="5"/>
  <c r="AR27" i="5"/>
  <c r="AQ27" i="5"/>
  <c r="AP27" i="5"/>
  <c r="AO27" i="5"/>
  <c r="AN27" i="5"/>
  <c r="AM27" i="5"/>
  <c r="AL27" i="5"/>
  <c r="AK27" i="5"/>
  <c r="AJ27" i="5"/>
  <c r="AI27" i="5"/>
  <c r="AH27" i="5"/>
  <c r="AG27" i="5"/>
  <c r="AF27" i="5"/>
  <c r="AE27" i="5"/>
  <c r="AD27" i="5"/>
  <c r="AC27" i="5"/>
  <c r="AB27" i="5"/>
  <c r="AA27" i="5"/>
  <c r="Z27" i="5"/>
  <c r="Y27" i="5"/>
  <c r="X27" i="5"/>
  <c r="W27" i="5"/>
  <c r="V27" i="5"/>
  <c r="U27" i="5"/>
  <c r="T27" i="5"/>
  <c r="S27" i="5"/>
  <c r="R27" i="5"/>
  <c r="Q27" i="5"/>
  <c r="P27" i="5"/>
  <c r="O27" i="5"/>
  <c r="N27" i="5"/>
  <c r="M27" i="5"/>
  <c r="L27" i="5"/>
  <c r="K27" i="5"/>
  <c r="J27" i="5"/>
  <c r="I27" i="5"/>
  <c r="H27" i="5"/>
  <c r="G27" i="5"/>
  <c r="F27" i="5"/>
  <c r="E27" i="5"/>
  <c r="D27" i="5"/>
  <c r="C27" i="5"/>
  <c r="BK26" i="5"/>
  <c r="BJ26" i="5"/>
  <c r="BI26" i="5"/>
  <c r="BH26" i="5"/>
  <c r="BG26" i="5"/>
  <c r="BF26" i="5"/>
  <c r="BE26" i="5"/>
  <c r="BD26" i="5"/>
  <c r="BC26" i="5"/>
  <c r="BB26" i="5"/>
  <c r="BA26" i="5"/>
  <c r="AZ26" i="5"/>
  <c r="AY26" i="5"/>
  <c r="AX26" i="5"/>
  <c r="AW26" i="5"/>
  <c r="AV26" i="5"/>
  <c r="AU26" i="5"/>
  <c r="AT26" i="5"/>
  <c r="AS26" i="5"/>
  <c r="AR26" i="5"/>
  <c r="AQ26" i="5"/>
  <c r="AP26" i="5"/>
  <c r="AO26" i="5"/>
  <c r="AN26" i="5"/>
  <c r="AM26" i="5"/>
  <c r="AL26" i="5"/>
  <c r="AK26" i="5"/>
  <c r="AJ26" i="5"/>
  <c r="AI26" i="5"/>
  <c r="AH26" i="5"/>
  <c r="AG26" i="5"/>
  <c r="AF26" i="5"/>
  <c r="AE26" i="5"/>
  <c r="AD26" i="5"/>
  <c r="AC26" i="5"/>
  <c r="AB26" i="5"/>
  <c r="AA26" i="5"/>
  <c r="Z26" i="5"/>
  <c r="Y26" i="5"/>
  <c r="X26" i="5"/>
  <c r="W26" i="5"/>
  <c r="V26" i="5"/>
  <c r="U26" i="5"/>
  <c r="T26" i="5"/>
  <c r="S26" i="5"/>
  <c r="R26" i="5"/>
  <c r="Q26" i="5"/>
  <c r="P26" i="5"/>
  <c r="O26" i="5"/>
  <c r="N26" i="5"/>
  <c r="M26" i="5"/>
  <c r="L26" i="5"/>
  <c r="K26" i="5"/>
  <c r="J26" i="5"/>
  <c r="I26" i="5"/>
  <c r="H26" i="5"/>
  <c r="G26" i="5"/>
  <c r="F26" i="5"/>
  <c r="E26" i="5"/>
  <c r="D26" i="5"/>
  <c r="C26" i="5"/>
  <c r="BK16" i="5"/>
  <c r="BJ16" i="5"/>
  <c r="BI16" i="5"/>
  <c r="BH16" i="5"/>
  <c r="BG16" i="5"/>
  <c r="BF16" i="5"/>
  <c r="BE16" i="5"/>
  <c r="BD16" i="5"/>
  <c r="BC16" i="5"/>
  <c r="BB16" i="5"/>
  <c r="BA16" i="5"/>
  <c r="AZ16" i="5"/>
  <c r="AY16" i="5"/>
  <c r="AX16" i="5"/>
  <c r="AW16" i="5"/>
  <c r="AV16" i="5"/>
  <c r="AU16" i="5"/>
  <c r="AT16" i="5"/>
  <c r="AS16" i="5"/>
  <c r="AR16" i="5"/>
  <c r="AQ16" i="5"/>
  <c r="AP16" i="5"/>
  <c r="AO16" i="5"/>
  <c r="AN16" i="5"/>
  <c r="AM16" i="5"/>
  <c r="AL16" i="5"/>
  <c r="AK16" i="5"/>
  <c r="AJ16" i="5"/>
  <c r="AI16" i="5"/>
  <c r="AH16" i="5"/>
  <c r="AG16" i="5"/>
  <c r="AF16" i="5"/>
  <c r="AE16" i="5"/>
  <c r="AD16" i="5"/>
  <c r="AC16" i="5"/>
  <c r="AB16" i="5"/>
  <c r="AA16" i="5"/>
  <c r="Z16" i="5"/>
  <c r="Y16" i="5"/>
  <c r="X16" i="5"/>
  <c r="W16" i="5"/>
  <c r="V16" i="5"/>
  <c r="U16" i="5"/>
  <c r="T16" i="5"/>
  <c r="S16" i="5"/>
  <c r="R16" i="5"/>
  <c r="Q16" i="5"/>
  <c r="P16" i="5"/>
  <c r="O16" i="5"/>
  <c r="N16" i="5"/>
  <c r="M16" i="5"/>
  <c r="L16" i="5"/>
  <c r="K16" i="5"/>
  <c r="J16" i="5"/>
  <c r="I16" i="5"/>
  <c r="H16" i="5"/>
  <c r="G16" i="5"/>
  <c r="F16" i="5"/>
  <c r="E16" i="5"/>
  <c r="D16" i="5"/>
  <c r="C16" i="5"/>
  <c r="BK15" i="5"/>
  <c r="BJ15" i="5"/>
  <c r="BI15" i="5"/>
  <c r="BH15" i="5"/>
  <c r="BG15" i="5"/>
  <c r="BF15" i="5"/>
  <c r="BE15" i="5"/>
  <c r="BD15" i="5"/>
  <c r="BC15" i="5"/>
  <c r="BB15" i="5"/>
  <c r="BA15" i="5"/>
  <c r="AZ15" i="5"/>
  <c r="AY15" i="5"/>
  <c r="AX15" i="5"/>
  <c r="AW15" i="5"/>
  <c r="AV15" i="5"/>
  <c r="AU15" i="5"/>
  <c r="AT15" i="5"/>
  <c r="AS15" i="5"/>
  <c r="AR15" i="5"/>
  <c r="AQ15" i="5"/>
  <c r="AP15" i="5"/>
  <c r="AO15" i="5"/>
  <c r="AN15" i="5"/>
  <c r="AM15" i="5"/>
  <c r="AL15" i="5"/>
  <c r="AK15" i="5"/>
  <c r="AJ15" i="5"/>
  <c r="AI15" i="5"/>
  <c r="AH15" i="5"/>
  <c r="AG15" i="5"/>
  <c r="AF15" i="5"/>
  <c r="AE15" i="5"/>
  <c r="AD15" i="5"/>
  <c r="AC15" i="5"/>
  <c r="AB15" i="5"/>
  <c r="AA15" i="5"/>
  <c r="Z15" i="5"/>
  <c r="Y15" i="5"/>
  <c r="X15" i="5"/>
  <c r="W15" i="5"/>
  <c r="V15" i="5"/>
  <c r="U15" i="5"/>
  <c r="T15" i="5"/>
  <c r="S15" i="5"/>
  <c r="R15" i="5"/>
  <c r="Q15" i="5"/>
  <c r="P15" i="5"/>
  <c r="O15" i="5"/>
  <c r="N15" i="5"/>
  <c r="M15" i="5"/>
  <c r="L15" i="5"/>
  <c r="K15" i="5"/>
  <c r="J15" i="5"/>
  <c r="I15" i="5"/>
  <c r="H15" i="5"/>
  <c r="G15" i="5"/>
  <c r="F15" i="5"/>
  <c r="E15" i="5"/>
  <c r="D15" i="5"/>
  <c r="C15" i="5"/>
  <c r="BK14" i="5"/>
  <c r="BJ14" i="5"/>
  <c r="BI14" i="5"/>
  <c r="BH14" i="5"/>
  <c r="BG14" i="5"/>
  <c r="BF14" i="5"/>
  <c r="BE14" i="5"/>
  <c r="BD14" i="5"/>
  <c r="BC14" i="5"/>
  <c r="BB14" i="5"/>
  <c r="BA14" i="5"/>
  <c r="AZ14" i="5"/>
  <c r="AY14" i="5"/>
  <c r="AX14" i="5"/>
  <c r="AW14" i="5"/>
  <c r="AV14" i="5"/>
  <c r="AU14" i="5"/>
  <c r="AT14" i="5"/>
  <c r="AS14" i="5"/>
  <c r="AR14" i="5"/>
  <c r="AQ14" i="5"/>
  <c r="AP14" i="5"/>
  <c r="AO14" i="5"/>
  <c r="AN14" i="5"/>
  <c r="AM14" i="5"/>
  <c r="AL14" i="5"/>
  <c r="AK14" i="5"/>
  <c r="AJ14" i="5"/>
  <c r="AI14" i="5"/>
  <c r="AH14" i="5"/>
  <c r="AG14" i="5"/>
  <c r="AF14" i="5"/>
  <c r="AE14" i="5"/>
  <c r="AD14" i="5"/>
  <c r="AC14" i="5"/>
  <c r="AB14" i="5"/>
  <c r="AA14" i="5"/>
  <c r="Z14" i="5"/>
  <c r="Y14" i="5"/>
  <c r="X14" i="5"/>
  <c r="W14" i="5"/>
  <c r="V14" i="5"/>
  <c r="U14" i="5"/>
  <c r="T14" i="5"/>
  <c r="S14" i="5"/>
  <c r="R14" i="5"/>
  <c r="Q14" i="5"/>
  <c r="P14" i="5"/>
  <c r="O14" i="5"/>
  <c r="N14" i="5"/>
  <c r="M14" i="5"/>
  <c r="L14" i="5"/>
  <c r="K14" i="5"/>
  <c r="J14" i="5"/>
  <c r="I14" i="5"/>
  <c r="H14" i="5"/>
  <c r="G14" i="5"/>
  <c r="F14" i="5"/>
  <c r="E14" i="5"/>
  <c r="D14" i="5"/>
  <c r="C14"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G13" i="5"/>
  <c r="F13" i="5"/>
  <c r="E13" i="5"/>
  <c r="D13" i="5"/>
  <c r="C13" i="5"/>
  <c r="AJ38" i="5" l="1"/>
  <c r="AS38" i="5"/>
  <c r="AX38" i="5"/>
  <c r="AU38" i="5"/>
  <c r="AR38" i="5"/>
  <c r="AP38" i="5"/>
  <c r="AV38" i="5"/>
  <c r="AW38" i="5"/>
  <c r="AM38" i="5"/>
  <c r="BI38" i="5"/>
  <c r="BE38" i="5"/>
  <c r="BH38" i="5"/>
  <c r="AZ38" i="5"/>
  <c r="AY38" i="5"/>
  <c r="BD38" i="5"/>
  <c r="BC38" i="5"/>
  <c r="AT38" i="5"/>
  <c r="BF38" i="5"/>
  <c r="AK38" i="5"/>
  <c r="AO38" i="5"/>
  <c r="AN38" i="5"/>
  <c r="BG38" i="5"/>
  <c r="BJ38" i="5"/>
  <c r="BB38" i="5"/>
  <c r="AL38" i="5"/>
  <c r="AI38" i="5"/>
  <c r="AQ38" i="5" l="1"/>
  <c r="BK38" i="5"/>
  <c r="BA38" i="5" l="1"/>
  <c r="C26" i="26" l="1"/>
  <c r="AH60" i="3" l="1"/>
  <c r="E28" i="1" s="1"/>
  <c r="AG60" i="3"/>
  <c r="AF60" i="3"/>
  <c r="AE60" i="3"/>
  <c r="AD60" i="3"/>
  <c r="AC60" i="3"/>
  <c r="AB60" i="3"/>
  <c r="AA60" i="3"/>
  <c r="Z60" i="3"/>
  <c r="Y60" i="3"/>
  <c r="X60" i="3"/>
  <c r="W60" i="3"/>
  <c r="V60" i="3"/>
  <c r="U60" i="3"/>
  <c r="T60" i="3"/>
  <c r="S60" i="3"/>
  <c r="R60" i="3"/>
  <c r="Q60" i="3"/>
  <c r="P60" i="3"/>
  <c r="O60" i="3"/>
  <c r="N60" i="3"/>
  <c r="M60" i="3"/>
  <c r="L60" i="3"/>
  <c r="K60" i="3"/>
  <c r="J60" i="3"/>
  <c r="I60" i="3"/>
  <c r="H60" i="3"/>
  <c r="G60" i="3"/>
  <c r="F60" i="3"/>
  <c r="E60" i="3"/>
  <c r="D60" i="3"/>
  <c r="C60" i="3"/>
  <c r="AH59" i="3"/>
  <c r="AG59" i="3"/>
  <c r="AF59" i="3"/>
  <c r="AE59" i="3"/>
  <c r="AD59" i="3"/>
  <c r="AC59" i="3"/>
  <c r="AB59" i="3"/>
  <c r="AA59" i="3"/>
  <c r="Z59" i="3"/>
  <c r="Y59" i="3"/>
  <c r="X59" i="3"/>
  <c r="W59" i="3"/>
  <c r="V59" i="3"/>
  <c r="U59" i="3"/>
  <c r="T59" i="3"/>
  <c r="S59" i="3"/>
  <c r="R59" i="3"/>
  <c r="Q59" i="3"/>
  <c r="P59" i="3"/>
  <c r="O59" i="3"/>
  <c r="N59" i="3"/>
  <c r="M59" i="3"/>
  <c r="L59" i="3"/>
  <c r="K59" i="3"/>
  <c r="J59" i="3"/>
  <c r="I59" i="3"/>
  <c r="H59" i="3"/>
  <c r="G59" i="3"/>
  <c r="F59" i="3"/>
  <c r="E59" i="3"/>
  <c r="D59" i="3"/>
  <c r="C59" i="3"/>
  <c r="AH58" i="3"/>
  <c r="AH49" i="6" s="1"/>
  <c r="AG58" i="3"/>
  <c r="AF58" i="3"/>
  <c r="AE58" i="3"/>
  <c r="AD58" i="3"/>
  <c r="AC58" i="3"/>
  <c r="AB58" i="3"/>
  <c r="AA58" i="3"/>
  <c r="Z58" i="3"/>
  <c r="Y58" i="3"/>
  <c r="X58" i="3"/>
  <c r="W58" i="3"/>
  <c r="V58" i="3"/>
  <c r="U58" i="3"/>
  <c r="T58" i="3"/>
  <c r="S58" i="3"/>
  <c r="R58" i="3"/>
  <c r="Q58" i="3"/>
  <c r="P58" i="3"/>
  <c r="O58" i="3"/>
  <c r="N58" i="3"/>
  <c r="M58" i="3"/>
  <c r="L58" i="3"/>
  <c r="K58" i="3"/>
  <c r="J58" i="3"/>
  <c r="I58" i="3"/>
  <c r="H58" i="3"/>
  <c r="G58" i="3"/>
  <c r="F58" i="3"/>
  <c r="E58" i="3"/>
  <c r="D58" i="3"/>
  <c r="C58" i="3"/>
  <c r="AH57" i="3"/>
  <c r="AG57" i="3"/>
  <c r="AF57" i="3"/>
  <c r="AE57" i="3"/>
  <c r="AD57" i="3"/>
  <c r="AC57" i="3"/>
  <c r="AB57" i="3"/>
  <c r="AA57" i="3"/>
  <c r="Z57" i="3"/>
  <c r="Y57" i="3"/>
  <c r="X57" i="3"/>
  <c r="W57" i="3"/>
  <c r="V57" i="3"/>
  <c r="U57" i="3"/>
  <c r="T57" i="3"/>
  <c r="S57" i="3"/>
  <c r="R57" i="3"/>
  <c r="Q57" i="3"/>
  <c r="P57" i="3"/>
  <c r="O57" i="3"/>
  <c r="O57" i="18" s="1"/>
  <c r="N57" i="3"/>
  <c r="M57" i="3"/>
  <c r="M57" i="18" s="1"/>
  <c r="L57" i="3"/>
  <c r="K57" i="3"/>
  <c r="J57" i="3"/>
  <c r="I57" i="3"/>
  <c r="H57" i="3"/>
  <c r="G57" i="3"/>
  <c r="F57" i="3"/>
  <c r="E57" i="3"/>
  <c r="D57" i="3"/>
  <c r="C57" i="3"/>
  <c r="AH56" i="3"/>
  <c r="AG56" i="3"/>
  <c r="AF56" i="3"/>
  <c r="AE56" i="3"/>
  <c r="AD56" i="3"/>
  <c r="AC56" i="3"/>
  <c r="AB56" i="3"/>
  <c r="AA56" i="3"/>
  <c r="Z56" i="3"/>
  <c r="Y56" i="3"/>
  <c r="X56" i="3"/>
  <c r="W56" i="3"/>
  <c r="W56" i="18" s="1"/>
  <c r="V56" i="3"/>
  <c r="U56" i="3"/>
  <c r="U56" i="18" s="1"/>
  <c r="T56" i="3"/>
  <c r="S56" i="3"/>
  <c r="R56" i="3"/>
  <c r="Q56" i="3"/>
  <c r="P56" i="3"/>
  <c r="O56" i="3"/>
  <c r="N56" i="3"/>
  <c r="M56" i="3"/>
  <c r="L56" i="3"/>
  <c r="K56" i="3"/>
  <c r="J56" i="3"/>
  <c r="I56" i="3"/>
  <c r="H56" i="3"/>
  <c r="G56" i="3"/>
  <c r="F56" i="3"/>
  <c r="E56" i="3"/>
  <c r="D56" i="3"/>
  <c r="C56" i="3"/>
  <c r="AH55" i="3"/>
  <c r="AH46" i="6" s="1"/>
  <c r="AG55" i="3"/>
  <c r="AF55" i="3"/>
  <c r="AE55" i="3"/>
  <c r="AE55" i="18" s="1"/>
  <c r="AD55" i="3"/>
  <c r="AC55" i="3"/>
  <c r="AC55" i="18" s="1"/>
  <c r="AB55" i="3"/>
  <c r="AA55" i="3"/>
  <c r="Z55" i="3"/>
  <c r="Y55" i="3"/>
  <c r="X55" i="3"/>
  <c r="W55" i="3"/>
  <c r="V55" i="3"/>
  <c r="U55" i="3"/>
  <c r="T55" i="3"/>
  <c r="S55" i="3"/>
  <c r="R55" i="3"/>
  <c r="Q55" i="3"/>
  <c r="P55" i="3"/>
  <c r="O55" i="3"/>
  <c r="N55" i="3"/>
  <c r="M55" i="3"/>
  <c r="L55" i="3"/>
  <c r="K55" i="3"/>
  <c r="J55" i="3"/>
  <c r="I55" i="3"/>
  <c r="H55" i="3"/>
  <c r="G55" i="3"/>
  <c r="G55" i="18" s="1"/>
  <c r="F55" i="3"/>
  <c r="E55" i="3"/>
  <c r="E55" i="18" s="1"/>
  <c r="D55" i="3"/>
  <c r="C55" i="3"/>
  <c r="AH54" i="3"/>
  <c r="AG54" i="3"/>
  <c r="AF54" i="3"/>
  <c r="AE54" i="3"/>
  <c r="AD54" i="3"/>
  <c r="AC54" i="3"/>
  <c r="AB54" i="3"/>
  <c r="AA54" i="3"/>
  <c r="Z54" i="3"/>
  <c r="Y54" i="3"/>
  <c r="X54" i="3"/>
  <c r="W54" i="3"/>
  <c r="V54" i="3"/>
  <c r="U54" i="3"/>
  <c r="T54" i="3"/>
  <c r="S54" i="3"/>
  <c r="R54" i="3"/>
  <c r="Q54" i="3"/>
  <c r="P54" i="3"/>
  <c r="O54" i="3"/>
  <c r="O54" i="18" s="1"/>
  <c r="N54" i="3"/>
  <c r="M54" i="3"/>
  <c r="M54" i="18" s="1"/>
  <c r="L54" i="3"/>
  <c r="K54" i="3"/>
  <c r="J54" i="3"/>
  <c r="I54" i="3"/>
  <c r="H54" i="3"/>
  <c r="G54" i="3"/>
  <c r="F54" i="3"/>
  <c r="E54" i="3"/>
  <c r="D54" i="3"/>
  <c r="C54" i="3"/>
  <c r="AH53" i="3"/>
  <c r="AH44" i="6" s="1"/>
  <c r="AG53" i="3"/>
  <c r="AF53" i="3"/>
  <c r="AE53" i="3"/>
  <c r="AD53" i="3"/>
  <c r="AC53" i="3"/>
  <c r="AB53" i="3"/>
  <c r="AA53" i="3"/>
  <c r="Z53" i="3"/>
  <c r="Y53" i="3"/>
  <c r="X53" i="3"/>
  <c r="W53" i="3"/>
  <c r="V53" i="3"/>
  <c r="U53" i="3"/>
  <c r="U53" i="18" s="1"/>
  <c r="T53" i="3"/>
  <c r="S53" i="3"/>
  <c r="R53" i="3"/>
  <c r="Q53" i="3"/>
  <c r="P53" i="3"/>
  <c r="O53" i="3"/>
  <c r="N53" i="3"/>
  <c r="M53" i="3"/>
  <c r="L53" i="3"/>
  <c r="K53" i="3"/>
  <c r="J53" i="3"/>
  <c r="I53" i="3"/>
  <c r="H53" i="3"/>
  <c r="G53" i="3"/>
  <c r="F53" i="3"/>
  <c r="E53" i="3"/>
  <c r="D53" i="3"/>
  <c r="C53" i="3"/>
  <c r="AH52" i="3"/>
  <c r="AH43" i="6" s="1"/>
  <c r="AG52" i="3"/>
  <c r="AF52" i="3"/>
  <c r="AE52" i="3"/>
  <c r="AD52" i="3"/>
  <c r="AC52" i="3"/>
  <c r="AC52" i="18" s="1"/>
  <c r="AB52" i="3"/>
  <c r="AA52" i="3"/>
  <c r="Z52" i="3"/>
  <c r="Y52" i="3"/>
  <c r="X52" i="3"/>
  <c r="W52" i="3"/>
  <c r="V52" i="3"/>
  <c r="U52" i="3"/>
  <c r="T52" i="3"/>
  <c r="S52" i="3"/>
  <c r="R52" i="3"/>
  <c r="Q52" i="3"/>
  <c r="P52" i="3"/>
  <c r="O52" i="3"/>
  <c r="N52" i="3"/>
  <c r="M52" i="3"/>
  <c r="L52" i="3"/>
  <c r="K52" i="3"/>
  <c r="J52" i="3"/>
  <c r="I52" i="3"/>
  <c r="H52" i="3"/>
  <c r="G52" i="3"/>
  <c r="F52" i="3"/>
  <c r="E52" i="3"/>
  <c r="E52" i="18" s="1"/>
  <c r="D52" i="3"/>
  <c r="C52" i="3"/>
  <c r="AH51" i="3"/>
  <c r="E33" i="1" s="1"/>
  <c r="AG51" i="3"/>
  <c r="AF51" i="3"/>
  <c r="AE51" i="3"/>
  <c r="AD51" i="3"/>
  <c r="AC51" i="3"/>
  <c r="AB51" i="3"/>
  <c r="AA51" i="3"/>
  <c r="Z51" i="3"/>
  <c r="Y51" i="3"/>
  <c r="X51" i="3"/>
  <c r="W51" i="3"/>
  <c r="V51" i="3"/>
  <c r="U51" i="3"/>
  <c r="T51" i="3"/>
  <c r="S51" i="3"/>
  <c r="R51" i="3"/>
  <c r="Q51" i="3"/>
  <c r="P51" i="3"/>
  <c r="O51" i="3"/>
  <c r="N51" i="3"/>
  <c r="M51" i="3"/>
  <c r="M51" i="18" s="1"/>
  <c r="L51" i="3"/>
  <c r="K51" i="3"/>
  <c r="J51" i="3"/>
  <c r="I51" i="3"/>
  <c r="H51" i="3"/>
  <c r="G51" i="3"/>
  <c r="F51" i="3"/>
  <c r="E51" i="3"/>
  <c r="D51" i="3"/>
  <c r="C51" i="3"/>
  <c r="AH50" i="3"/>
  <c r="E34" i="1" s="1"/>
  <c r="AG50" i="3"/>
  <c r="AF50" i="3"/>
  <c r="AE50" i="3"/>
  <c r="AD50" i="3"/>
  <c r="AC50" i="3"/>
  <c r="AB50" i="3"/>
  <c r="AA50" i="3"/>
  <c r="Z50" i="3"/>
  <c r="Y50" i="3"/>
  <c r="X50" i="3"/>
  <c r="W50" i="3"/>
  <c r="V50" i="3"/>
  <c r="U50" i="3"/>
  <c r="T50" i="3"/>
  <c r="S50" i="3"/>
  <c r="R50" i="3"/>
  <c r="Q50" i="3"/>
  <c r="P50" i="3"/>
  <c r="O50" i="3"/>
  <c r="N50" i="3"/>
  <c r="M50" i="3"/>
  <c r="L50" i="3"/>
  <c r="K50" i="3"/>
  <c r="J50" i="3"/>
  <c r="I50" i="3"/>
  <c r="H50" i="3"/>
  <c r="G50" i="3"/>
  <c r="F50" i="3"/>
  <c r="E50" i="3"/>
  <c r="D50" i="3"/>
  <c r="C50" i="3"/>
  <c r="AH49" i="3"/>
  <c r="AG49" i="3"/>
  <c r="AF49" i="3"/>
  <c r="AE49" i="3"/>
  <c r="AD49" i="3"/>
  <c r="AC49" i="3"/>
  <c r="AB49" i="3"/>
  <c r="AA49" i="3"/>
  <c r="Z49" i="3"/>
  <c r="Y49" i="3"/>
  <c r="X49" i="3"/>
  <c r="W49" i="3"/>
  <c r="V49" i="3"/>
  <c r="U49" i="3"/>
  <c r="T49" i="3"/>
  <c r="S49" i="3"/>
  <c r="R49" i="3"/>
  <c r="Q49" i="3"/>
  <c r="P49" i="3"/>
  <c r="O49" i="3"/>
  <c r="N49" i="3"/>
  <c r="M49" i="3"/>
  <c r="L49" i="3"/>
  <c r="K49" i="3"/>
  <c r="J49" i="3"/>
  <c r="I49" i="3"/>
  <c r="H49" i="3"/>
  <c r="G49" i="3"/>
  <c r="F49" i="3"/>
  <c r="E49" i="3"/>
  <c r="D49" i="3"/>
  <c r="C49" i="3"/>
  <c r="AH48" i="3"/>
  <c r="AG48" i="3"/>
  <c r="AF48" i="3"/>
  <c r="AE48" i="3"/>
  <c r="AD48" i="3"/>
  <c r="AC48" i="3"/>
  <c r="AB48" i="3"/>
  <c r="AA48" i="3"/>
  <c r="Z48" i="3"/>
  <c r="Y48" i="3"/>
  <c r="X48" i="3"/>
  <c r="W48" i="3"/>
  <c r="V48" i="3"/>
  <c r="U48" i="3"/>
  <c r="T48" i="3"/>
  <c r="S48" i="3"/>
  <c r="R48" i="3"/>
  <c r="Q48" i="3"/>
  <c r="P48" i="3"/>
  <c r="O48" i="3"/>
  <c r="N48" i="3"/>
  <c r="M48" i="3"/>
  <c r="L48" i="3"/>
  <c r="K48" i="3"/>
  <c r="J48" i="3"/>
  <c r="I48" i="3"/>
  <c r="H48" i="3"/>
  <c r="G48" i="3"/>
  <c r="F48" i="3"/>
  <c r="E48" i="3"/>
  <c r="D48" i="3"/>
  <c r="C48" i="3"/>
  <c r="AH47" i="3"/>
  <c r="AG47" i="3"/>
  <c r="AF47" i="3"/>
  <c r="AE47" i="3"/>
  <c r="AD47" i="3"/>
  <c r="AC47" i="3"/>
  <c r="AB47" i="3"/>
  <c r="AA47" i="3"/>
  <c r="Z47" i="3"/>
  <c r="Y47" i="3"/>
  <c r="X47" i="3"/>
  <c r="W47" i="3"/>
  <c r="V47" i="3"/>
  <c r="U47" i="3"/>
  <c r="T47" i="3"/>
  <c r="S47" i="3"/>
  <c r="R47" i="3"/>
  <c r="Q47" i="3"/>
  <c r="P47" i="3"/>
  <c r="O47" i="3"/>
  <c r="N47" i="3"/>
  <c r="M47" i="3"/>
  <c r="L47" i="3"/>
  <c r="K47" i="3"/>
  <c r="J47" i="3"/>
  <c r="I47" i="3"/>
  <c r="H47" i="3"/>
  <c r="G47" i="3"/>
  <c r="F47" i="3"/>
  <c r="E47" i="3"/>
  <c r="D47" i="3"/>
  <c r="C47" i="3"/>
  <c r="AH46" i="3"/>
  <c r="AG46" i="3"/>
  <c r="AF46" i="3"/>
  <c r="AE46" i="3"/>
  <c r="AD46" i="3"/>
  <c r="AC46" i="3"/>
  <c r="AC46" i="18" s="1"/>
  <c r="AB46" i="3"/>
  <c r="AA46" i="3"/>
  <c r="Z46" i="3"/>
  <c r="Y46" i="3"/>
  <c r="X46" i="3"/>
  <c r="W46" i="3"/>
  <c r="V46" i="3"/>
  <c r="U46" i="3"/>
  <c r="T46" i="3"/>
  <c r="S46" i="3"/>
  <c r="R46" i="3"/>
  <c r="Q46" i="3"/>
  <c r="P46" i="3"/>
  <c r="O46" i="3"/>
  <c r="N46" i="3"/>
  <c r="M46" i="3"/>
  <c r="L46" i="3"/>
  <c r="K46" i="3"/>
  <c r="J46" i="3"/>
  <c r="I46" i="3"/>
  <c r="H46" i="3"/>
  <c r="G46" i="3"/>
  <c r="F46" i="3"/>
  <c r="E46" i="3"/>
  <c r="E46" i="18" s="1"/>
  <c r="D46" i="3"/>
  <c r="C46" i="3"/>
  <c r="AH45" i="3"/>
  <c r="AG45" i="3"/>
  <c r="AF45" i="3"/>
  <c r="AE45" i="3"/>
  <c r="AD45" i="3"/>
  <c r="AC45" i="3"/>
  <c r="AB45" i="3"/>
  <c r="AA45" i="3"/>
  <c r="Z45" i="3"/>
  <c r="Y45" i="3"/>
  <c r="X45" i="3"/>
  <c r="W45" i="3"/>
  <c r="V45" i="3"/>
  <c r="U45" i="3"/>
  <c r="T45" i="3"/>
  <c r="S45" i="3"/>
  <c r="R45" i="3"/>
  <c r="Q45" i="3"/>
  <c r="P45" i="3"/>
  <c r="O45" i="3"/>
  <c r="O45" i="18" s="1"/>
  <c r="N45" i="3"/>
  <c r="M45" i="3"/>
  <c r="M45" i="18" s="1"/>
  <c r="L45" i="3"/>
  <c r="K45" i="3"/>
  <c r="J45" i="3"/>
  <c r="I45" i="3"/>
  <c r="H45" i="3"/>
  <c r="G45" i="3"/>
  <c r="F45" i="3"/>
  <c r="E45" i="3"/>
  <c r="D45" i="3"/>
  <c r="C45" i="3"/>
  <c r="AH44" i="3"/>
  <c r="AG44" i="3"/>
  <c r="AF44" i="3"/>
  <c r="AE44" i="3"/>
  <c r="AD44" i="3"/>
  <c r="AC44" i="3"/>
  <c r="AB44" i="3"/>
  <c r="AA44" i="3"/>
  <c r="Z44" i="3"/>
  <c r="Y44" i="3"/>
  <c r="X44" i="3"/>
  <c r="W44" i="3"/>
  <c r="W44" i="18" s="1"/>
  <c r="V44" i="3"/>
  <c r="U44" i="3"/>
  <c r="U44" i="18" s="1"/>
  <c r="T44" i="3"/>
  <c r="S44" i="3"/>
  <c r="R44" i="3"/>
  <c r="Q44" i="3"/>
  <c r="P44" i="3"/>
  <c r="O44" i="3"/>
  <c r="N44" i="3"/>
  <c r="M44" i="3"/>
  <c r="L44" i="3"/>
  <c r="K44" i="3"/>
  <c r="J44" i="3"/>
  <c r="I44" i="3"/>
  <c r="H44" i="3"/>
  <c r="G44" i="3"/>
  <c r="F44" i="3"/>
  <c r="E44" i="3"/>
  <c r="D44" i="3"/>
  <c r="C44" i="3"/>
  <c r="AH43" i="3"/>
  <c r="AG43" i="3"/>
  <c r="AF43" i="3"/>
  <c r="AE43" i="3"/>
  <c r="AD43" i="3"/>
  <c r="AC43" i="3"/>
  <c r="AC43" i="18" s="1"/>
  <c r="AB43" i="3"/>
  <c r="AA43" i="3"/>
  <c r="Z43" i="3"/>
  <c r="Y43" i="3"/>
  <c r="X43" i="3"/>
  <c r="W43" i="3"/>
  <c r="V43" i="3"/>
  <c r="U43" i="3"/>
  <c r="T43" i="3"/>
  <c r="S43" i="3"/>
  <c r="R43" i="3"/>
  <c r="Q43" i="3"/>
  <c r="P43" i="3"/>
  <c r="O43" i="3"/>
  <c r="N43" i="3"/>
  <c r="M43" i="3"/>
  <c r="L43" i="3"/>
  <c r="K43" i="3"/>
  <c r="J43" i="3"/>
  <c r="I43" i="3"/>
  <c r="H43" i="3"/>
  <c r="G43" i="3"/>
  <c r="G43" i="18" s="1"/>
  <c r="F43" i="3"/>
  <c r="E43" i="3"/>
  <c r="E43" i="18" s="1"/>
  <c r="D43" i="3"/>
  <c r="C43" i="3"/>
  <c r="AH42" i="3"/>
  <c r="AG42" i="3"/>
  <c r="AF42" i="3"/>
  <c r="AE42" i="3"/>
  <c r="AD42" i="3"/>
  <c r="AC42" i="3"/>
  <c r="AB42" i="3"/>
  <c r="AA42" i="3"/>
  <c r="Z42" i="3"/>
  <c r="Y42" i="3"/>
  <c r="X42" i="3"/>
  <c r="W42" i="3"/>
  <c r="V42" i="3"/>
  <c r="U42" i="3"/>
  <c r="T42" i="3"/>
  <c r="S42" i="3"/>
  <c r="R42" i="3"/>
  <c r="Q42" i="3"/>
  <c r="P42" i="3"/>
  <c r="O42" i="3"/>
  <c r="O42" i="18" s="1"/>
  <c r="N42" i="3"/>
  <c r="M42" i="3"/>
  <c r="M42" i="18" s="1"/>
  <c r="L42" i="3"/>
  <c r="K42" i="3"/>
  <c r="J42" i="3"/>
  <c r="I42" i="3"/>
  <c r="H42" i="3"/>
  <c r="G42" i="3"/>
  <c r="F42" i="3"/>
  <c r="E42" i="3"/>
  <c r="D42" i="3"/>
  <c r="C42" i="3"/>
  <c r="AH41" i="3"/>
  <c r="AG41" i="3"/>
  <c r="AF41" i="3"/>
  <c r="AE41" i="3"/>
  <c r="AD41" i="3"/>
  <c r="AC41" i="3"/>
  <c r="AB41" i="3"/>
  <c r="AA41" i="3"/>
  <c r="Z41" i="3"/>
  <c r="Y41" i="3"/>
  <c r="X41" i="3"/>
  <c r="W41" i="3"/>
  <c r="V41" i="3"/>
  <c r="U41" i="3"/>
  <c r="U41" i="18" s="1"/>
  <c r="T41" i="3"/>
  <c r="S41" i="3"/>
  <c r="R41" i="3"/>
  <c r="Q41" i="3"/>
  <c r="P41" i="3"/>
  <c r="O41" i="3"/>
  <c r="N41" i="3"/>
  <c r="M41" i="3"/>
  <c r="L41" i="3"/>
  <c r="K41" i="3"/>
  <c r="J41" i="3"/>
  <c r="I41" i="3"/>
  <c r="H41" i="3"/>
  <c r="G41" i="3"/>
  <c r="F41" i="3"/>
  <c r="E41" i="3"/>
  <c r="D41" i="3"/>
  <c r="C41" i="3"/>
  <c r="AH40" i="3"/>
  <c r="AG40" i="3"/>
  <c r="AF40" i="3"/>
  <c r="AE40" i="3"/>
  <c r="AD40" i="3"/>
  <c r="AC40" i="3"/>
  <c r="AC40" i="18" s="1"/>
  <c r="AB40" i="3"/>
  <c r="AA40" i="3"/>
  <c r="Z40" i="3"/>
  <c r="Y40" i="3"/>
  <c r="X40" i="3"/>
  <c r="W40" i="3"/>
  <c r="V40" i="3"/>
  <c r="U40" i="3"/>
  <c r="T40" i="3"/>
  <c r="S40" i="3"/>
  <c r="R40" i="3"/>
  <c r="Q40" i="3"/>
  <c r="P40" i="3"/>
  <c r="O40" i="3"/>
  <c r="N40" i="3"/>
  <c r="M40" i="3"/>
  <c r="L40" i="3"/>
  <c r="K40" i="3"/>
  <c r="J40" i="3"/>
  <c r="I40" i="3"/>
  <c r="H40" i="3"/>
  <c r="G40" i="3"/>
  <c r="F40" i="3"/>
  <c r="E40" i="3"/>
  <c r="E40" i="18" s="1"/>
  <c r="D40" i="3"/>
  <c r="C40" i="3"/>
  <c r="AH39" i="3"/>
  <c r="AG39" i="3"/>
  <c r="AF39" i="3"/>
  <c r="AE39" i="3"/>
  <c r="AD39" i="3"/>
  <c r="AC39" i="3"/>
  <c r="AB39" i="3"/>
  <c r="AA39" i="3"/>
  <c r="Z39" i="3"/>
  <c r="Y39" i="3"/>
  <c r="X39" i="3"/>
  <c r="W39" i="3"/>
  <c r="V39" i="3"/>
  <c r="U39" i="3"/>
  <c r="T39" i="3"/>
  <c r="S39" i="3"/>
  <c r="R39" i="3"/>
  <c r="Q39" i="3"/>
  <c r="P39" i="3"/>
  <c r="O39" i="3"/>
  <c r="N39" i="3"/>
  <c r="M39" i="3"/>
  <c r="M39" i="18" s="1"/>
  <c r="L39" i="3"/>
  <c r="K39" i="3"/>
  <c r="J39" i="3"/>
  <c r="I39" i="3"/>
  <c r="H39" i="3"/>
  <c r="G39" i="3"/>
  <c r="F39" i="3"/>
  <c r="E39" i="3"/>
  <c r="D39" i="3"/>
  <c r="C39" i="3"/>
  <c r="AH38" i="3"/>
  <c r="AG38" i="3"/>
  <c r="AF38" i="3"/>
  <c r="AE38" i="3"/>
  <c r="AD38" i="3"/>
  <c r="AC38" i="3"/>
  <c r="AB38" i="3"/>
  <c r="AA38" i="3"/>
  <c r="Z38" i="3"/>
  <c r="Y38" i="3"/>
  <c r="X38" i="3"/>
  <c r="W38" i="3"/>
  <c r="V38" i="3"/>
  <c r="U38" i="3"/>
  <c r="U38" i="18" s="1"/>
  <c r="T38" i="3"/>
  <c r="S38" i="3"/>
  <c r="R38" i="3"/>
  <c r="Q38" i="3"/>
  <c r="P38" i="3"/>
  <c r="O38" i="3"/>
  <c r="N38" i="3"/>
  <c r="M38" i="3"/>
  <c r="L38" i="3"/>
  <c r="K38" i="3"/>
  <c r="J38" i="3"/>
  <c r="I38" i="3"/>
  <c r="H38" i="3"/>
  <c r="G38" i="3"/>
  <c r="F38" i="3"/>
  <c r="E38" i="3"/>
  <c r="D38" i="3"/>
  <c r="C38" i="3"/>
  <c r="AH37" i="3"/>
  <c r="AG37" i="3"/>
  <c r="AF37" i="3"/>
  <c r="AE37" i="3"/>
  <c r="AD37" i="3"/>
  <c r="AC37" i="3"/>
  <c r="AB37" i="3"/>
  <c r="AA37" i="3"/>
  <c r="Z37" i="3"/>
  <c r="Y37" i="3"/>
  <c r="X37" i="3"/>
  <c r="W37" i="3"/>
  <c r="V37" i="3"/>
  <c r="U37" i="3"/>
  <c r="T37" i="3"/>
  <c r="S37" i="3"/>
  <c r="R37" i="3"/>
  <c r="Q37" i="3"/>
  <c r="P37" i="3"/>
  <c r="O37" i="3"/>
  <c r="N37" i="3"/>
  <c r="M37" i="3"/>
  <c r="L37" i="3"/>
  <c r="K37" i="3"/>
  <c r="J37" i="3"/>
  <c r="I37" i="3"/>
  <c r="H37" i="3"/>
  <c r="G37" i="3"/>
  <c r="F37" i="3"/>
  <c r="E37" i="3"/>
  <c r="D37" i="3"/>
  <c r="C37" i="3"/>
  <c r="AH36" i="3"/>
  <c r="AG36" i="3"/>
  <c r="AF36" i="3"/>
  <c r="AE36" i="3"/>
  <c r="AD36" i="3"/>
  <c r="AC36" i="3"/>
  <c r="AB36" i="3"/>
  <c r="AA36" i="3"/>
  <c r="Z36" i="3"/>
  <c r="Y36" i="3"/>
  <c r="X36" i="3"/>
  <c r="W36" i="3"/>
  <c r="V36" i="3"/>
  <c r="U36" i="3"/>
  <c r="T36" i="3"/>
  <c r="S36" i="3"/>
  <c r="R36" i="3"/>
  <c r="Q36" i="3"/>
  <c r="P36" i="3"/>
  <c r="O36" i="3"/>
  <c r="N36" i="3"/>
  <c r="M36" i="3"/>
  <c r="L36" i="3"/>
  <c r="K36" i="3"/>
  <c r="J36" i="3"/>
  <c r="I36" i="3"/>
  <c r="H36" i="3"/>
  <c r="G36" i="3"/>
  <c r="F36" i="3"/>
  <c r="E36" i="3"/>
  <c r="D36" i="3"/>
  <c r="C36" i="3"/>
  <c r="AH35" i="3"/>
  <c r="AG35" i="3"/>
  <c r="AF35" i="3"/>
  <c r="AE35" i="3"/>
  <c r="AD35" i="3"/>
  <c r="AC35" i="3"/>
  <c r="AB35" i="3"/>
  <c r="AA35" i="3"/>
  <c r="Z35" i="3"/>
  <c r="Y35" i="3"/>
  <c r="X35" i="3"/>
  <c r="W35" i="3"/>
  <c r="V35" i="3"/>
  <c r="U35" i="3"/>
  <c r="T35" i="3"/>
  <c r="S35" i="3"/>
  <c r="R35" i="3"/>
  <c r="Q35" i="3"/>
  <c r="P35" i="3"/>
  <c r="O35" i="3"/>
  <c r="N35" i="3"/>
  <c r="M35" i="3"/>
  <c r="L35" i="3"/>
  <c r="K35" i="3"/>
  <c r="J35" i="3"/>
  <c r="I35" i="3"/>
  <c r="H35" i="3"/>
  <c r="G35" i="3"/>
  <c r="F35" i="3"/>
  <c r="E35" i="3"/>
  <c r="D35" i="3"/>
  <c r="C35" i="3"/>
  <c r="AH34" i="3"/>
  <c r="AH40" i="6" s="1"/>
  <c r="AG34" i="3"/>
  <c r="AF34" i="3"/>
  <c r="AE34" i="3"/>
  <c r="AD34" i="3"/>
  <c r="AC34" i="3"/>
  <c r="AC34" i="18" s="1"/>
  <c r="AB34" i="3"/>
  <c r="AA34" i="3"/>
  <c r="Z34" i="3"/>
  <c r="Y34" i="3"/>
  <c r="X34" i="3"/>
  <c r="W34" i="3"/>
  <c r="V34" i="3"/>
  <c r="U34" i="3"/>
  <c r="T34" i="3"/>
  <c r="S34" i="3"/>
  <c r="R34" i="3"/>
  <c r="Q34" i="3"/>
  <c r="P34" i="3"/>
  <c r="O34" i="3"/>
  <c r="N34" i="3"/>
  <c r="M34" i="3"/>
  <c r="L34" i="3"/>
  <c r="K34" i="3"/>
  <c r="J34" i="3"/>
  <c r="I34" i="3"/>
  <c r="H34" i="3"/>
  <c r="G34" i="3"/>
  <c r="G34" i="18" s="1"/>
  <c r="F34" i="3"/>
  <c r="E34" i="3"/>
  <c r="E34" i="18" s="1"/>
  <c r="D34" i="3"/>
  <c r="C34" i="3"/>
  <c r="AH33" i="3"/>
  <c r="AH39" i="6" s="1"/>
  <c r="AG33" i="3"/>
  <c r="AF33" i="3"/>
  <c r="AE33" i="3"/>
  <c r="AD33" i="3"/>
  <c r="AC33" i="3"/>
  <c r="AB33" i="3"/>
  <c r="AA33" i="3"/>
  <c r="Z33" i="3"/>
  <c r="Y33" i="3"/>
  <c r="X33" i="3"/>
  <c r="W33" i="3"/>
  <c r="V33" i="3"/>
  <c r="U33" i="3"/>
  <c r="T33" i="3"/>
  <c r="S33" i="3"/>
  <c r="R33" i="3"/>
  <c r="Q33" i="3"/>
  <c r="P33" i="3"/>
  <c r="O33" i="3"/>
  <c r="O33" i="18" s="1"/>
  <c r="N33" i="3"/>
  <c r="M33" i="3"/>
  <c r="M33" i="18" s="1"/>
  <c r="L33" i="3"/>
  <c r="K33" i="3"/>
  <c r="J33" i="3"/>
  <c r="I33" i="3"/>
  <c r="H33" i="3"/>
  <c r="G33" i="3"/>
  <c r="F33" i="3"/>
  <c r="E33" i="3"/>
  <c r="D33" i="3"/>
  <c r="C33" i="3"/>
  <c r="AH32" i="3"/>
  <c r="AH38" i="6" s="1"/>
  <c r="AG32" i="3"/>
  <c r="AF32" i="3"/>
  <c r="AE32" i="3"/>
  <c r="AD32" i="3"/>
  <c r="AC32" i="3"/>
  <c r="AB32" i="3"/>
  <c r="AA32" i="3"/>
  <c r="Z32" i="3"/>
  <c r="Y32" i="3"/>
  <c r="X32" i="3"/>
  <c r="W32" i="3"/>
  <c r="W32" i="18" s="1"/>
  <c r="V32" i="3"/>
  <c r="V32" i="18" s="1"/>
  <c r="U32" i="3"/>
  <c r="U32" i="18" s="1"/>
  <c r="T32" i="3"/>
  <c r="S32" i="3"/>
  <c r="S32" i="18" s="1"/>
  <c r="R32" i="3"/>
  <c r="Q32" i="3"/>
  <c r="P32" i="3"/>
  <c r="O32" i="3"/>
  <c r="N32" i="3"/>
  <c r="M32" i="3"/>
  <c r="L32" i="3"/>
  <c r="K32" i="3"/>
  <c r="J32" i="3"/>
  <c r="I32" i="3"/>
  <c r="H32" i="3"/>
  <c r="G32" i="3"/>
  <c r="F32" i="3"/>
  <c r="E32" i="3"/>
  <c r="D32" i="3"/>
  <c r="C32" i="3"/>
  <c r="AH31" i="3"/>
  <c r="AH37" i="6" s="1"/>
  <c r="AG31" i="3"/>
  <c r="AF31" i="3"/>
  <c r="AE31" i="3"/>
  <c r="AD31" i="3"/>
  <c r="AC31" i="3"/>
  <c r="AC31" i="18" s="1"/>
  <c r="AB31" i="3"/>
  <c r="AA31" i="3"/>
  <c r="Z31" i="3"/>
  <c r="Y31" i="3"/>
  <c r="X31" i="3"/>
  <c r="W31" i="3"/>
  <c r="V31" i="3"/>
  <c r="U31" i="3"/>
  <c r="T31" i="3"/>
  <c r="S31" i="3"/>
  <c r="R31" i="3"/>
  <c r="Q31" i="3"/>
  <c r="P31" i="3"/>
  <c r="O31" i="3"/>
  <c r="N31" i="3"/>
  <c r="M31" i="3"/>
  <c r="L31" i="3"/>
  <c r="K31" i="3"/>
  <c r="J31" i="3"/>
  <c r="I31" i="3"/>
  <c r="H31" i="3"/>
  <c r="G31" i="3"/>
  <c r="G31" i="18" s="1"/>
  <c r="F31" i="3"/>
  <c r="E31" i="3"/>
  <c r="E31" i="18" s="1"/>
  <c r="D31" i="3"/>
  <c r="C31" i="3"/>
  <c r="AH30" i="3"/>
  <c r="AG30" i="3"/>
  <c r="AF30" i="3"/>
  <c r="AE30" i="3"/>
  <c r="AD30" i="3"/>
  <c r="AC30" i="3"/>
  <c r="AB30" i="3"/>
  <c r="AA30" i="3"/>
  <c r="Z30" i="3"/>
  <c r="Y30" i="3"/>
  <c r="X30" i="3"/>
  <c r="W30" i="3"/>
  <c r="V30" i="3"/>
  <c r="U30" i="3"/>
  <c r="T30" i="3"/>
  <c r="S30" i="3"/>
  <c r="R30" i="3"/>
  <c r="Q30" i="3"/>
  <c r="P30" i="3"/>
  <c r="O30" i="3"/>
  <c r="O30" i="18" s="1"/>
  <c r="N30" i="3"/>
  <c r="M30" i="3"/>
  <c r="M30" i="18" s="1"/>
  <c r="L30" i="3"/>
  <c r="K30" i="3"/>
  <c r="J30" i="3"/>
  <c r="I30" i="3"/>
  <c r="H30" i="3"/>
  <c r="G30" i="3"/>
  <c r="F30" i="3"/>
  <c r="E30" i="3"/>
  <c r="D30" i="3"/>
  <c r="C30" i="3"/>
  <c r="AH29" i="3"/>
  <c r="AH35" i="6" s="1"/>
  <c r="AG29" i="3"/>
  <c r="AF29" i="3"/>
  <c r="AE29" i="3"/>
  <c r="AD29" i="3"/>
  <c r="AC29" i="3"/>
  <c r="AB29" i="3"/>
  <c r="AA29" i="3"/>
  <c r="Z29" i="3"/>
  <c r="Y29" i="3"/>
  <c r="X29" i="3"/>
  <c r="W29" i="3"/>
  <c r="V29" i="3"/>
  <c r="U29" i="3"/>
  <c r="U29" i="18" s="1"/>
  <c r="T29" i="3"/>
  <c r="S29" i="3"/>
  <c r="R29" i="3"/>
  <c r="Q29" i="3"/>
  <c r="P29" i="3"/>
  <c r="O29" i="3"/>
  <c r="N29" i="3"/>
  <c r="M29" i="3"/>
  <c r="L29" i="3"/>
  <c r="K29" i="3"/>
  <c r="J29" i="3"/>
  <c r="I29" i="3"/>
  <c r="H29" i="3"/>
  <c r="G29" i="3"/>
  <c r="F29" i="3"/>
  <c r="E29" i="3"/>
  <c r="D29" i="3"/>
  <c r="C29" i="3"/>
  <c r="AH28" i="3"/>
  <c r="E35" i="1" s="1"/>
  <c r="AG28" i="3"/>
  <c r="AF28" i="3"/>
  <c r="AE28" i="3"/>
  <c r="AD28" i="3"/>
  <c r="AC28" i="3"/>
  <c r="AC28" i="18" s="1"/>
  <c r="AB28" i="3"/>
  <c r="AA28" i="3"/>
  <c r="Z28" i="3"/>
  <c r="Y28" i="3"/>
  <c r="X28" i="3"/>
  <c r="W28" i="3"/>
  <c r="V28" i="3"/>
  <c r="U28" i="3"/>
  <c r="T28" i="3"/>
  <c r="S28" i="3"/>
  <c r="R28" i="3"/>
  <c r="Q28" i="3"/>
  <c r="P28" i="3"/>
  <c r="O28" i="3"/>
  <c r="N28" i="3"/>
  <c r="M28" i="3"/>
  <c r="L28" i="3"/>
  <c r="K28" i="3"/>
  <c r="J28" i="3"/>
  <c r="I28" i="3"/>
  <c r="H28" i="3"/>
  <c r="G28" i="3"/>
  <c r="G28" i="18" s="1"/>
  <c r="F28" i="3"/>
  <c r="E28" i="3"/>
  <c r="E28" i="18" s="1"/>
  <c r="D28" i="3"/>
  <c r="C28" i="3"/>
  <c r="AH26" i="3"/>
  <c r="E26" i="1" s="1"/>
  <c r="AG26" i="3"/>
  <c r="AF26" i="3"/>
  <c r="AE26" i="3"/>
  <c r="AD26" i="3"/>
  <c r="AC26" i="3"/>
  <c r="AB26" i="3"/>
  <c r="AA26" i="3"/>
  <c r="Z26" i="3"/>
  <c r="Y26" i="3"/>
  <c r="X26" i="3"/>
  <c r="W26" i="3"/>
  <c r="V26" i="3"/>
  <c r="U26" i="3"/>
  <c r="T26" i="3"/>
  <c r="S26" i="3"/>
  <c r="R26" i="3"/>
  <c r="Q26" i="3"/>
  <c r="P26" i="3"/>
  <c r="O26" i="3"/>
  <c r="O26" i="18" s="1"/>
  <c r="N26" i="3"/>
  <c r="M26" i="3"/>
  <c r="M26" i="18" s="1"/>
  <c r="L26" i="3"/>
  <c r="K26" i="3"/>
  <c r="J26" i="3"/>
  <c r="I26" i="3"/>
  <c r="H26" i="3"/>
  <c r="G26" i="3"/>
  <c r="F26" i="3"/>
  <c r="E26" i="3"/>
  <c r="D26" i="3"/>
  <c r="C26" i="3"/>
  <c r="AH25" i="3"/>
  <c r="E27" i="1" s="1"/>
  <c r="AG25" i="3"/>
  <c r="AF25" i="3"/>
  <c r="AE25" i="3"/>
  <c r="AD25" i="3"/>
  <c r="AC25" i="3"/>
  <c r="AB25" i="3"/>
  <c r="AA25" i="3"/>
  <c r="Z25" i="3"/>
  <c r="Y25" i="3"/>
  <c r="X25" i="3"/>
  <c r="W25" i="3"/>
  <c r="V25" i="3"/>
  <c r="U25" i="3"/>
  <c r="U25" i="18" s="1"/>
  <c r="T25" i="3"/>
  <c r="S25" i="3"/>
  <c r="R25" i="3"/>
  <c r="Q25" i="3"/>
  <c r="P25" i="3"/>
  <c r="O25" i="3"/>
  <c r="N25" i="3"/>
  <c r="M25" i="3"/>
  <c r="L25" i="3"/>
  <c r="K25" i="3"/>
  <c r="J25" i="3"/>
  <c r="I25" i="3"/>
  <c r="H25" i="3"/>
  <c r="G25" i="3"/>
  <c r="F25" i="3"/>
  <c r="E25" i="3"/>
  <c r="D25" i="3"/>
  <c r="C25" i="3"/>
  <c r="AH24" i="3"/>
  <c r="E31" i="1" s="1"/>
  <c r="AG24" i="3"/>
  <c r="AF24" i="3"/>
  <c r="AE24" i="3"/>
  <c r="AE24" i="18" s="1"/>
  <c r="AD24" i="3"/>
  <c r="AC24" i="3"/>
  <c r="AC24" i="18" s="1"/>
  <c r="AB24" i="3"/>
  <c r="AA24" i="3"/>
  <c r="Z24" i="3"/>
  <c r="Y24" i="3"/>
  <c r="X24" i="3"/>
  <c r="W24" i="3"/>
  <c r="V24" i="3"/>
  <c r="U24" i="3"/>
  <c r="T24" i="3"/>
  <c r="S24" i="3"/>
  <c r="S24" i="18" s="1"/>
  <c r="R24" i="3"/>
  <c r="Q24" i="3"/>
  <c r="P24" i="3"/>
  <c r="O24" i="3"/>
  <c r="N24" i="3"/>
  <c r="M24" i="3"/>
  <c r="L24" i="3"/>
  <c r="K24" i="3"/>
  <c r="J24" i="3"/>
  <c r="I24" i="3"/>
  <c r="H24" i="3"/>
  <c r="G24" i="3"/>
  <c r="G24" i="18" s="1"/>
  <c r="F24" i="3"/>
  <c r="E24" i="3"/>
  <c r="E24" i="18" s="1"/>
  <c r="D24" i="3"/>
  <c r="C24" i="3"/>
  <c r="AH23" i="3"/>
  <c r="AG23" i="3"/>
  <c r="AF23" i="3"/>
  <c r="AE23" i="3"/>
  <c r="AD23" i="3"/>
  <c r="AC23" i="3"/>
  <c r="AB23" i="3"/>
  <c r="AA23" i="3"/>
  <c r="Z23" i="3"/>
  <c r="Y23" i="3"/>
  <c r="Y23" i="18" s="1"/>
  <c r="X23" i="3"/>
  <c r="W23" i="3"/>
  <c r="V23" i="3"/>
  <c r="U23" i="3"/>
  <c r="T23" i="3"/>
  <c r="S23" i="3"/>
  <c r="R23" i="3"/>
  <c r="Q23" i="3"/>
  <c r="P23" i="3"/>
  <c r="O23" i="3"/>
  <c r="N23" i="3"/>
  <c r="M23" i="3"/>
  <c r="M23" i="18" s="1"/>
  <c r="L23" i="3"/>
  <c r="K23" i="3"/>
  <c r="J23" i="3"/>
  <c r="I23" i="3"/>
  <c r="H23" i="3"/>
  <c r="G23" i="3"/>
  <c r="F23" i="3"/>
  <c r="E23" i="3"/>
  <c r="D23" i="3"/>
  <c r="C23" i="3"/>
  <c r="AH22" i="3"/>
  <c r="E25" i="1" s="1"/>
  <c r="AG22" i="3"/>
  <c r="AG22" i="18" s="1"/>
  <c r="AF22" i="3"/>
  <c r="AE22" i="3"/>
  <c r="AD22" i="3"/>
  <c r="AC22" i="3"/>
  <c r="AB22" i="3"/>
  <c r="AA22" i="3"/>
  <c r="Z22" i="3"/>
  <c r="Y22" i="3"/>
  <c r="X22" i="3"/>
  <c r="W22" i="3"/>
  <c r="V22" i="3"/>
  <c r="U22" i="3"/>
  <c r="U22" i="18" s="1"/>
  <c r="T22" i="3"/>
  <c r="S22" i="3"/>
  <c r="R22" i="3"/>
  <c r="Q22" i="3"/>
  <c r="P22" i="3"/>
  <c r="O22" i="3"/>
  <c r="N22" i="3"/>
  <c r="M22" i="3"/>
  <c r="L22" i="3"/>
  <c r="K22" i="3"/>
  <c r="J22" i="3"/>
  <c r="I22" i="3"/>
  <c r="I22" i="18" s="1"/>
  <c r="H22" i="3"/>
  <c r="G22" i="3"/>
  <c r="F22" i="3"/>
  <c r="E22" i="3"/>
  <c r="D22" i="3"/>
  <c r="C22" i="3"/>
  <c r="AH21" i="3"/>
  <c r="E24" i="1" s="1"/>
  <c r="AG21" i="3"/>
  <c r="AF21" i="3"/>
  <c r="AE21" i="3"/>
  <c r="AD21" i="3"/>
  <c r="AC21" i="3"/>
  <c r="AB21" i="3"/>
  <c r="AA21" i="3"/>
  <c r="Z21" i="3"/>
  <c r="Y21" i="3"/>
  <c r="X21" i="3"/>
  <c r="W21" i="3"/>
  <c r="V21" i="3"/>
  <c r="U21" i="3"/>
  <c r="T21" i="3"/>
  <c r="S21" i="3"/>
  <c r="R21" i="3"/>
  <c r="Q21" i="3"/>
  <c r="P21" i="3"/>
  <c r="O21" i="3"/>
  <c r="N21" i="3"/>
  <c r="M21" i="3"/>
  <c r="L21" i="3"/>
  <c r="K21" i="3"/>
  <c r="J21" i="3"/>
  <c r="I21" i="3"/>
  <c r="H21" i="3"/>
  <c r="G21" i="3"/>
  <c r="F21" i="3"/>
  <c r="E21" i="3"/>
  <c r="D21" i="3"/>
  <c r="C21" i="3"/>
  <c r="C21" i="18" s="1"/>
  <c r="AH20" i="3"/>
  <c r="E23" i="1" s="1"/>
  <c r="AG20" i="3"/>
  <c r="AF20" i="3"/>
  <c r="AE20" i="3"/>
  <c r="AD20" i="3"/>
  <c r="AC20" i="3"/>
  <c r="AB20" i="3"/>
  <c r="AA20" i="3"/>
  <c r="Z20" i="3"/>
  <c r="Y20" i="3"/>
  <c r="X20" i="3"/>
  <c r="W20" i="3"/>
  <c r="V20" i="3"/>
  <c r="U20" i="3"/>
  <c r="T20" i="3"/>
  <c r="S20" i="3"/>
  <c r="R20" i="3"/>
  <c r="Q20" i="3"/>
  <c r="P20" i="3"/>
  <c r="O20" i="3"/>
  <c r="N20" i="3"/>
  <c r="M20" i="3"/>
  <c r="L20" i="3"/>
  <c r="K20" i="3"/>
  <c r="J20" i="3"/>
  <c r="I20" i="3"/>
  <c r="H20" i="3"/>
  <c r="G20" i="3"/>
  <c r="F20" i="3"/>
  <c r="E20" i="3"/>
  <c r="D20" i="3"/>
  <c r="C20" i="3"/>
  <c r="AH18" i="3"/>
  <c r="E15" i="1" s="1"/>
  <c r="AG18" i="3"/>
  <c r="AG18" i="18" s="1"/>
  <c r="AF18" i="3"/>
  <c r="AE18" i="3"/>
  <c r="AD18" i="3"/>
  <c r="AC18" i="3"/>
  <c r="AB18" i="3"/>
  <c r="AA18" i="3"/>
  <c r="Z18" i="3"/>
  <c r="Y18" i="3"/>
  <c r="X18" i="3"/>
  <c r="W18" i="3"/>
  <c r="V18" i="3"/>
  <c r="U18" i="3"/>
  <c r="U18" i="18" s="1"/>
  <c r="T18" i="3"/>
  <c r="S18" i="3"/>
  <c r="R18" i="3"/>
  <c r="Q18" i="3"/>
  <c r="P18" i="3"/>
  <c r="O18" i="3"/>
  <c r="N18" i="3"/>
  <c r="M18" i="3"/>
  <c r="L18" i="3"/>
  <c r="K18" i="3"/>
  <c r="J18" i="3"/>
  <c r="I18" i="3"/>
  <c r="I18" i="18" s="1"/>
  <c r="H18" i="3"/>
  <c r="G18" i="3"/>
  <c r="F18" i="3"/>
  <c r="E18" i="3"/>
  <c r="D18" i="3"/>
  <c r="C18" i="3"/>
  <c r="AH17" i="3"/>
  <c r="E16" i="1" s="1"/>
  <c r="AG17" i="3"/>
  <c r="AF17" i="3"/>
  <c r="AE17" i="3"/>
  <c r="AD17" i="3"/>
  <c r="AC17" i="3"/>
  <c r="AB17" i="3"/>
  <c r="AA17" i="3"/>
  <c r="Z17" i="3"/>
  <c r="Y17" i="3"/>
  <c r="X17" i="3"/>
  <c r="W17" i="3"/>
  <c r="V17" i="3"/>
  <c r="U17" i="3"/>
  <c r="T17" i="3"/>
  <c r="S17" i="3"/>
  <c r="R17" i="3"/>
  <c r="Q17" i="3"/>
  <c r="P17" i="3"/>
  <c r="O17" i="3"/>
  <c r="N17" i="3"/>
  <c r="M17" i="3"/>
  <c r="L17" i="3"/>
  <c r="K17" i="3"/>
  <c r="J17" i="3"/>
  <c r="I17" i="3"/>
  <c r="H17" i="3"/>
  <c r="G17" i="3"/>
  <c r="F17" i="3"/>
  <c r="E17" i="3"/>
  <c r="D17" i="3"/>
  <c r="C17" i="3"/>
  <c r="C17" i="18" s="1"/>
  <c r="AH16" i="3"/>
  <c r="E20" i="1" s="1"/>
  <c r="AG16" i="3"/>
  <c r="AF16" i="3"/>
  <c r="AE16" i="3"/>
  <c r="AD16" i="3"/>
  <c r="AC16" i="3"/>
  <c r="AB16" i="3"/>
  <c r="AA16" i="3"/>
  <c r="Z16" i="3"/>
  <c r="Y16" i="3"/>
  <c r="Y16" i="18" s="1"/>
  <c r="X16" i="3"/>
  <c r="W16" i="3"/>
  <c r="V16" i="3"/>
  <c r="U16" i="3"/>
  <c r="T16" i="3"/>
  <c r="S16" i="3"/>
  <c r="R16" i="3"/>
  <c r="Q16" i="3"/>
  <c r="P16" i="3"/>
  <c r="O16" i="3"/>
  <c r="N16" i="3"/>
  <c r="M16" i="3"/>
  <c r="L16" i="3"/>
  <c r="K16" i="3"/>
  <c r="J16" i="3"/>
  <c r="I16" i="3"/>
  <c r="H16" i="3"/>
  <c r="G16" i="3"/>
  <c r="F16" i="3"/>
  <c r="E16" i="3"/>
  <c r="D16" i="3"/>
  <c r="C16" i="3"/>
  <c r="AH15" i="3"/>
  <c r="AG15" i="3"/>
  <c r="AF15" i="3"/>
  <c r="AE15" i="3"/>
  <c r="AD15" i="3"/>
  <c r="AC15" i="3"/>
  <c r="AB15" i="3"/>
  <c r="AA15" i="3"/>
  <c r="Z15" i="3"/>
  <c r="Y15" i="3"/>
  <c r="X15" i="3"/>
  <c r="W15" i="3"/>
  <c r="V15" i="3"/>
  <c r="U15" i="3"/>
  <c r="T15" i="3"/>
  <c r="S15" i="3"/>
  <c r="R15" i="3"/>
  <c r="Q15" i="3"/>
  <c r="P15" i="3"/>
  <c r="O15" i="3"/>
  <c r="N15" i="3"/>
  <c r="M15" i="3"/>
  <c r="L15" i="3"/>
  <c r="K15" i="3"/>
  <c r="J15" i="3"/>
  <c r="I15" i="3"/>
  <c r="H15" i="3"/>
  <c r="G15" i="3"/>
  <c r="F15" i="3"/>
  <c r="E15" i="3"/>
  <c r="D15" i="3"/>
  <c r="C15" i="3"/>
  <c r="AH14" i="3"/>
  <c r="E18" i="1" s="1"/>
  <c r="AG14" i="3"/>
  <c r="AF14" i="3"/>
  <c r="AE14" i="3"/>
  <c r="AE14" i="18" s="1"/>
  <c r="AD14" i="3"/>
  <c r="AC14" i="3"/>
  <c r="AC14" i="18" s="1"/>
  <c r="AB14" i="3"/>
  <c r="AA14" i="3"/>
  <c r="AA14" i="18" s="1"/>
  <c r="Z14" i="3"/>
  <c r="Y14" i="3"/>
  <c r="X14" i="3"/>
  <c r="W14" i="3"/>
  <c r="V14" i="3"/>
  <c r="U14" i="3"/>
  <c r="T14" i="3"/>
  <c r="S14" i="3"/>
  <c r="R14" i="3"/>
  <c r="Q14" i="3"/>
  <c r="P14" i="3"/>
  <c r="O14" i="3"/>
  <c r="N14" i="3"/>
  <c r="M14" i="3"/>
  <c r="L14" i="3"/>
  <c r="K14" i="3"/>
  <c r="J14" i="3"/>
  <c r="I14" i="3"/>
  <c r="H14" i="3"/>
  <c r="G14" i="3"/>
  <c r="G14" i="18" s="1"/>
  <c r="F14" i="3"/>
  <c r="E14" i="3"/>
  <c r="E14" i="18" s="1"/>
  <c r="D14" i="3"/>
  <c r="C14" i="3"/>
  <c r="AH13" i="3"/>
  <c r="E17" i="1" s="1"/>
  <c r="AG13" i="3"/>
  <c r="AF13" i="3"/>
  <c r="AE13" i="3"/>
  <c r="AD13" i="3"/>
  <c r="AC13" i="3"/>
  <c r="AB13" i="3"/>
  <c r="AA13" i="3"/>
  <c r="Z13" i="3"/>
  <c r="Y13" i="3"/>
  <c r="X13" i="3"/>
  <c r="W13" i="3"/>
  <c r="V13" i="3"/>
  <c r="U13" i="3"/>
  <c r="T13" i="3"/>
  <c r="S13" i="3"/>
  <c r="S13" i="18" s="1"/>
  <c r="R13" i="3"/>
  <c r="Q13" i="3"/>
  <c r="P13" i="3"/>
  <c r="P13" i="18" s="1"/>
  <c r="O13" i="3"/>
  <c r="O13" i="18" s="1"/>
  <c r="N13" i="3"/>
  <c r="M13" i="3"/>
  <c r="M13" i="18" s="1"/>
  <c r="L13" i="3"/>
  <c r="K13" i="3"/>
  <c r="K13" i="18" s="1"/>
  <c r="J13" i="3"/>
  <c r="I13" i="3"/>
  <c r="H13" i="3"/>
  <c r="G13" i="3"/>
  <c r="F13" i="3"/>
  <c r="E13" i="3"/>
  <c r="D13" i="3"/>
  <c r="C13" i="3"/>
  <c r="AH12" i="3"/>
  <c r="AG12" i="3"/>
  <c r="AF12" i="3"/>
  <c r="AE12" i="3"/>
  <c r="AD12" i="3"/>
  <c r="AC12" i="3"/>
  <c r="AB12" i="3"/>
  <c r="AA12" i="3"/>
  <c r="Z12" i="3"/>
  <c r="Y12" i="3"/>
  <c r="X12" i="3"/>
  <c r="W12" i="3"/>
  <c r="W12" i="18" s="1"/>
  <c r="V12" i="3"/>
  <c r="V12" i="18" s="1"/>
  <c r="U12" i="3"/>
  <c r="U12" i="18" s="1"/>
  <c r="T12" i="3"/>
  <c r="S12" i="3"/>
  <c r="S12" i="18" s="1"/>
  <c r="R12" i="3"/>
  <c r="Q12" i="3"/>
  <c r="P12" i="3"/>
  <c r="O12" i="3"/>
  <c r="N12" i="3"/>
  <c r="M12" i="3"/>
  <c r="L12" i="3"/>
  <c r="K12" i="3"/>
  <c r="J12" i="3"/>
  <c r="I12" i="3"/>
  <c r="H12" i="3"/>
  <c r="G12" i="3"/>
  <c r="F12" i="3"/>
  <c r="E12" i="3"/>
  <c r="D12" i="3"/>
  <c r="C12" i="3"/>
  <c r="AH13" i="6"/>
  <c r="AH14" i="6"/>
  <c r="AH19" i="6"/>
  <c r="AH22" i="6"/>
  <c r="AH28" i="6"/>
  <c r="AH29" i="6"/>
  <c r="AH32" i="6"/>
  <c r="AH36" i="6"/>
  <c r="AH45" i="6"/>
  <c r="AH48" i="6"/>
  <c r="AH51" i="6"/>
  <c r="AH5" i="3"/>
  <c r="E6" i="1" s="1"/>
  <c r="AH6" i="3"/>
  <c r="AH7" i="3"/>
  <c r="E8" i="1" s="1"/>
  <c r="AH8" i="3"/>
  <c r="AH9" i="3"/>
  <c r="AH15" i="6" s="1"/>
  <c r="AH10" i="3"/>
  <c r="E11" i="1" s="1"/>
  <c r="AH11" i="3"/>
  <c r="AH19" i="3"/>
  <c r="AH61" i="3"/>
  <c r="E36" i="1" s="1"/>
  <c r="AH62" i="3"/>
  <c r="E37" i="1" s="1"/>
  <c r="AH63" i="3"/>
  <c r="E39" i="1" s="1"/>
  <c r="AH64" i="3"/>
  <c r="AH55" i="6" s="1"/>
  <c r="D5" i="31"/>
  <c r="E5" i="31"/>
  <c r="F5" i="31"/>
  <c r="G5" i="31"/>
  <c r="H5" i="31"/>
  <c r="I5" i="31"/>
  <c r="J5" i="31"/>
  <c r="K5" i="31"/>
  <c r="L5" i="31"/>
  <c r="M5" i="31"/>
  <c r="N5" i="31"/>
  <c r="O5" i="31"/>
  <c r="P5" i="31"/>
  <c r="Q5" i="31"/>
  <c r="R5" i="31"/>
  <c r="S5" i="31"/>
  <c r="T5" i="31"/>
  <c r="U5" i="31"/>
  <c r="V5" i="31"/>
  <c r="W5" i="31"/>
  <c r="X5" i="31"/>
  <c r="Y5" i="31"/>
  <c r="Z5" i="31"/>
  <c r="AA5" i="31"/>
  <c r="AB5" i="31"/>
  <c r="AC5" i="31"/>
  <c r="AD5" i="31"/>
  <c r="AE5" i="31"/>
  <c r="AF5" i="31"/>
  <c r="AG5" i="31"/>
  <c r="D6" i="31"/>
  <c r="E6" i="31"/>
  <c r="F6" i="31"/>
  <c r="G6" i="31"/>
  <c r="H6" i="31"/>
  <c r="I6" i="31"/>
  <c r="J6" i="31"/>
  <c r="K6" i="31"/>
  <c r="L6" i="31"/>
  <c r="M6" i="31"/>
  <c r="N6" i="31"/>
  <c r="O6" i="31"/>
  <c r="P6" i="31"/>
  <c r="Q6" i="31"/>
  <c r="R6" i="31"/>
  <c r="S6" i="31"/>
  <c r="T6" i="31"/>
  <c r="U6" i="31"/>
  <c r="V6" i="31"/>
  <c r="W6" i="31"/>
  <c r="X6" i="31"/>
  <c r="Y6" i="31"/>
  <c r="Z6" i="31"/>
  <c r="AA6" i="31"/>
  <c r="AB6" i="31"/>
  <c r="AC6" i="31"/>
  <c r="AD6" i="31"/>
  <c r="AE6" i="31"/>
  <c r="AF6" i="31"/>
  <c r="AG6" i="31"/>
  <c r="D7" i="31"/>
  <c r="E7" i="31"/>
  <c r="F7" i="31"/>
  <c r="G7" i="31"/>
  <c r="H7" i="31"/>
  <c r="I7" i="31"/>
  <c r="J7" i="31"/>
  <c r="K7" i="31"/>
  <c r="L7" i="31"/>
  <c r="M7" i="31"/>
  <c r="N7" i="31"/>
  <c r="O7" i="31"/>
  <c r="P7" i="31"/>
  <c r="Q7" i="31"/>
  <c r="R7" i="31"/>
  <c r="S7" i="31"/>
  <c r="T7" i="31"/>
  <c r="U7" i="31"/>
  <c r="V7" i="31"/>
  <c r="W7" i="31"/>
  <c r="X7" i="31"/>
  <c r="Y7" i="31"/>
  <c r="Z7" i="31"/>
  <c r="AA7" i="31"/>
  <c r="AB7" i="31"/>
  <c r="AC7" i="31"/>
  <c r="AD7" i="31"/>
  <c r="AE7" i="31"/>
  <c r="AF7" i="31"/>
  <c r="AG7" i="31"/>
  <c r="D8" i="31"/>
  <c r="E8" i="31"/>
  <c r="F8" i="31"/>
  <c r="G8" i="31"/>
  <c r="H8" i="31"/>
  <c r="I8" i="31"/>
  <c r="J8" i="31"/>
  <c r="K8" i="31"/>
  <c r="L8" i="31"/>
  <c r="M8" i="31"/>
  <c r="N8" i="31"/>
  <c r="O8" i="31"/>
  <c r="P8" i="31"/>
  <c r="Q8" i="31"/>
  <c r="R8" i="31"/>
  <c r="S8" i="31"/>
  <c r="T8" i="31"/>
  <c r="U8" i="31"/>
  <c r="V8" i="31"/>
  <c r="W8" i="31"/>
  <c r="X8" i="31"/>
  <c r="Y8" i="31"/>
  <c r="Z8" i="31"/>
  <c r="AA8" i="31"/>
  <c r="AB8" i="31"/>
  <c r="AC8" i="31"/>
  <c r="AD8" i="31"/>
  <c r="AE8" i="31"/>
  <c r="AF8" i="31"/>
  <c r="AG8" i="31"/>
  <c r="D9" i="31"/>
  <c r="E9" i="31"/>
  <c r="F9" i="31"/>
  <c r="G9" i="31"/>
  <c r="H9" i="31"/>
  <c r="I9" i="31"/>
  <c r="J9" i="31"/>
  <c r="K9" i="31"/>
  <c r="L9" i="31"/>
  <c r="M9" i="31"/>
  <c r="N9" i="31"/>
  <c r="O9" i="31"/>
  <c r="P9" i="31"/>
  <c r="Q9" i="31"/>
  <c r="R9" i="31"/>
  <c r="S9" i="31"/>
  <c r="T9" i="31"/>
  <c r="U9" i="31"/>
  <c r="V9" i="31"/>
  <c r="W9" i="31"/>
  <c r="X9" i="31"/>
  <c r="Y9" i="31"/>
  <c r="Z9" i="31"/>
  <c r="AA9" i="31"/>
  <c r="AB9" i="31"/>
  <c r="AC9" i="31"/>
  <c r="AD9" i="31"/>
  <c r="AE9" i="31"/>
  <c r="AF9" i="31"/>
  <c r="AG9" i="31"/>
  <c r="D10" i="31"/>
  <c r="E10" i="31"/>
  <c r="F10" i="31"/>
  <c r="G10" i="31"/>
  <c r="H10" i="31"/>
  <c r="I10" i="31"/>
  <c r="J10" i="31"/>
  <c r="K10" i="31"/>
  <c r="L10" i="31"/>
  <c r="M10" i="31"/>
  <c r="N10" i="31"/>
  <c r="O10" i="31"/>
  <c r="P10" i="31"/>
  <c r="Q10" i="31"/>
  <c r="R10" i="31"/>
  <c r="S10" i="31"/>
  <c r="T10" i="31"/>
  <c r="U10" i="31"/>
  <c r="V10" i="31"/>
  <c r="W10" i="31"/>
  <c r="X10" i="31"/>
  <c r="Y10" i="31"/>
  <c r="Z10" i="31"/>
  <c r="AA10" i="31"/>
  <c r="AB10" i="31"/>
  <c r="AC10" i="31"/>
  <c r="AD10" i="31"/>
  <c r="AE10" i="31"/>
  <c r="AF10" i="31"/>
  <c r="AG10" i="31"/>
  <c r="D11" i="31"/>
  <c r="E11" i="31"/>
  <c r="F11" i="31"/>
  <c r="G11" i="31"/>
  <c r="H11" i="31"/>
  <c r="I11" i="31"/>
  <c r="J11" i="31"/>
  <c r="K11" i="31"/>
  <c r="L11" i="31"/>
  <c r="M11" i="31"/>
  <c r="N11" i="31"/>
  <c r="O11" i="31"/>
  <c r="P11" i="31"/>
  <c r="Q11" i="31"/>
  <c r="R11" i="31"/>
  <c r="S11" i="31"/>
  <c r="T11" i="31"/>
  <c r="U11" i="31"/>
  <c r="V11" i="31"/>
  <c r="W11" i="31"/>
  <c r="X11" i="31"/>
  <c r="Y11" i="31"/>
  <c r="Z11" i="31"/>
  <c r="AA11" i="31"/>
  <c r="AB11" i="31"/>
  <c r="AC11" i="31"/>
  <c r="AD11" i="31"/>
  <c r="AE11" i="31"/>
  <c r="AF11" i="31"/>
  <c r="AG11" i="31"/>
  <c r="D12" i="31"/>
  <c r="E12" i="31"/>
  <c r="F12" i="31"/>
  <c r="G12" i="31"/>
  <c r="H12" i="31"/>
  <c r="I12" i="31"/>
  <c r="J12" i="31"/>
  <c r="K12" i="31"/>
  <c r="L12" i="31"/>
  <c r="M12" i="31"/>
  <c r="N12" i="31"/>
  <c r="O12" i="31"/>
  <c r="P12" i="31"/>
  <c r="Q12" i="31"/>
  <c r="R12" i="31"/>
  <c r="S12" i="31"/>
  <c r="T12" i="31"/>
  <c r="U12" i="31"/>
  <c r="V12" i="31"/>
  <c r="W12" i="31"/>
  <c r="X12" i="31"/>
  <c r="Y12" i="31"/>
  <c r="Z12" i="31"/>
  <c r="AA12" i="31"/>
  <c r="AB12" i="31"/>
  <c r="AC12" i="31"/>
  <c r="AD12" i="31"/>
  <c r="AE12" i="31"/>
  <c r="AF12" i="31"/>
  <c r="AG12" i="31"/>
  <c r="D13" i="31"/>
  <c r="E13" i="31"/>
  <c r="F13" i="31"/>
  <c r="G13" i="31"/>
  <c r="H13" i="31"/>
  <c r="I13" i="31"/>
  <c r="J13" i="31"/>
  <c r="K13" i="31"/>
  <c r="L13" i="31"/>
  <c r="M13" i="31"/>
  <c r="N13" i="31"/>
  <c r="O13" i="31"/>
  <c r="P13" i="31"/>
  <c r="Q13" i="31"/>
  <c r="R13" i="31"/>
  <c r="S13" i="31"/>
  <c r="T13" i="31"/>
  <c r="U13" i="31"/>
  <c r="V13" i="31"/>
  <c r="W13" i="31"/>
  <c r="X13" i="31"/>
  <c r="Y13" i="31"/>
  <c r="Z13" i="31"/>
  <c r="AA13" i="31"/>
  <c r="AB13" i="31"/>
  <c r="AC13" i="31"/>
  <c r="AD13" i="31"/>
  <c r="AE13" i="31"/>
  <c r="AF13" i="31"/>
  <c r="AG13" i="31"/>
  <c r="D14" i="31"/>
  <c r="E14" i="31"/>
  <c r="F14" i="31"/>
  <c r="G14" i="31"/>
  <c r="H14" i="31"/>
  <c r="I14" i="31"/>
  <c r="J14" i="31"/>
  <c r="K14" i="31"/>
  <c r="L14" i="31"/>
  <c r="M14" i="31"/>
  <c r="N14" i="31"/>
  <c r="O14" i="31"/>
  <c r="P14" i="31"/>
  <c r="Q14" i="31"/>
  <c r="R14" i="31"/>
  <c r="S14" i="31"/>
  <c r="T14" i="31"/>
  <c r="U14" i="31"/>
  <c r="V14" i="31"/>
  <c r="W14" i="31"/>
  <c r="X14" i="31"/>
  <c r="Y14" i="31"/>
  <c r="Z14" i="31"/>
  <c r="AA14" i="31"/>
  <c r="AB14" i="31"/>
  <c r="AC14" i="31"/>
  <c r="AD14" i="31"/>
  <c r="AE14" i="31"/>
  <c r="AF14" i="31"/>
  <c r="AG14" i="31"/>
  <c r="D15" i="31"/>
  <c r="E15" i="31"/>
  <c r="F15" i="31"/>
  <c r="G15" i="31"/>
  <c r="H15" i="31"/>
  <c r="I15" i="31"/>
  <c r="J15" i="31"/>
  <c r="K15" i="31"/>
  <c r="L15" i="31"/>
  <c r="M15" i="31"/>
  <c r="N15" i="31"/>
  <c r="O15" i="31"/>
  <c r="P15" i="31"/>
  <c r="Q15" i="31"/>
  <c r="R15" i="31"/>
  <c r="S15" i="31"/>
  <c r="T15" i="31"/>
  <c r="U15" i="31"/>
  <c r="V15" i="31"/>
  <c r="W15" i="31"/>
  <c r="X15" i="31"/>
  <c r="Y15" i="31"/>
  <c r="Z15" i="31"/>
  <c r="AA15" i="31"/>
  <c r="AB15" i="31"/>
  <c r="AC15" i="31"/>
  <c r="AD15" i="31"/>
  <c r="AE15" i="31"/>
  <c r="AF15" i="31"/>
  <c r="AG15" i="31"/>
  <c r="D16" i="31"/>
  <c r="E16" i="31"/>
  <c r="F16" i="31"/>
  <c r="G16" i="31"/>
  <c r="H16" i="31"/>
  <c r="I16" i="31"/>
  <c r="J16" i="31"/>
  <c r="K16" i="31"/>
  <c r="L16" i="31"/>
  <c r="M16" i="31"/>
  <c r="N16" i="31"/>
  <c r="O16" i="31"/>
  <c r="P16" i="31"/>
  <c r="Q16" i="31"/>
  <c r="R16" i="31"/>
  <c r="S16" i="31"/>
  <c r="T16" i="31"/>
  <c r="U16" i="31"/>
  <c r="V16" i="31"/>
  <c r="W16" i="31"/>
  <c r="X16" i="31"/>
  <c r="Y16" i="31"/>
  <c r="Z16" i="31"/>
  <c r="AA16" i="31"/>
  <c r="AB16" i="31"/>
  <c r="AC16" i="31"/>
  <c r="AD16" i="31"/>
  <c r="AE16" i="31"/>
  <c r="AF16" i="31"/>
  <c r="AG16" i="31"/>
  <c r="D17" i="31"/>
  <c r="E17" i="31"/>
  <c r="F17" i="31"/>
  <c r="G17" i="31"/>
  <c r="H17" i="31"/>
  <c r="I17" i="31"/>
  <c r="J17" i="31"/>
  <c r="K17" i="31"/>
  <c r="L17" i="31"/>
  <c r="M17" i="31"/>
  <c r="N17" i="31"/>
  <c r="O17" i="31"/>
  <c r="P17" i="31"/>
  <c r="Q17" i="31"/>
  <c r="R17" i="31"/>
  <c r="S17" i="31"/>
  <c r="T17" i="31"/>
  <c r="U17" i="31"/>
  <c r="V17" i="31"/>
  <c r="W17" i="31"/>
  <c r="X17" i="31"/>
  <c r="Y17" i="31"/>
  <c r="Z17" i="31"/>
  <c r="AA17" i="31"/>
  <c r="AB17" i="31"/>
  <c r="AC17" i="31"/>
  <c r="AD17" i="31"/>
  <c r="AE17" i="31"/>
  <c r="AF17" i="31"/>
  <c r="AG17" i="31"/>
  <c r="D18" i="31"/>
  <c r="E18" i="31"/>
  <c r="F18" i="31"/>
  <c r="G18" i="31"/>
  <c r="H18" i="31"/>
  <c r="I18" i="31"/>
  <c r="J18" i="31"/>
  <c r="K18" i="31"/>
  <c r="L18" i="31"/>
  <c r="M18" i="31"/>
  <c r="N18" i="31"/>
  <c r="O18" i="31"/>
  <c r="P18" i="31"/>
  <c r="Q18" i="31"/>
  <c r="R18" i="31"/>
  <c r="S18" i="31"/>
  <c r="T18" i="31"/>
  <c r="U18" i="31"/>
  <c r="V18" i="31"/>
  <c r="W18" i="31"/>
  <c r="X18" i="31"/>
  <c r="Y18" i="31"/>
  <c r="Z18" i="31"/>
  <c r="AA18" i="31"/>
  <c r="AB18" i="31"/>
  <c r="AC18" i="31"/>
  <c r="AD18" i="31"/>
  <c r="AE18" i="31"/>
  <c r="AF18" i="31"/>
  <c r="AG18" i="31"/>
  <c r="D19" i="31"/>
  <c r="E19" i="31"/>
  <c r="F19" i="31"/>
  <c r="G19" i="31"/>
  <c r="H19" i="31"/>
  <c r="I19" i="31"/>
  <c r="J19" i="31"/>
  <c r="K19" i="31"/>
  <c r="L19" i="31"/>
  <c r="M19" i="31"/>
  <c r="N19" i="31"/>
  <c r="O19" i="31"/>
  <c r="P19" i="31"/>
  <c r="Q19" i="31"/>
  <c r="R19" i="31"/>
  <c r="S19" i="31"/>
  <c r="T19" i="31"/>
  <c r="U19" i="31"/>
  <c r="V19" i="31"/>
  <c r="W19" i="31"/>
  <c r="X19" i="31"/>
  <c r="Y19" i="31"/>
  <c r="Z19" i="31"/>
  <c r="AA19" i="31"/>
  <c r="AB19" i="31"/>
  <c r="AC19" i="31"/>
  <c r="AD19" i="31"/>
  <c r="AE19" i="31"/>
  <c r="AF19" i="31"/>
  <c r="AG19" i="31"/>
  <c r="D20" i="31"/>
  <c r="E20" i="31"/>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D21" i="31"/>
  <c r="E21" i="31"/>
  <c r="F21" i="31"/>
  <c r="G21" i="31"/>
  <c r="H21" i="31"/>
  <c r="I21" i="31"/>
  <c r="J21" i="31"/>
  <c r="K21" i="31"/>
  <c r="L21" i="31"/>
  <c r="M21" i="31"/>
  <c r="N21" i="31"/>
  <c r="O21" i="31"/>
  <c r="P21" i="31"/>
  <c r="Q21" i="31"/>
  <c r="R21" i="31"/>
  <c r="S21" i="31"/>
  <c r="T21" i="31"/>
  <c r="U21" i="31"/>
  <c r="V21" i="31"/>
  <c r="W21" i="31"/>
  <c r="X21" i="31"/>
  <c r="Y21" i="31"/>
  <c r="Z21" i="31"/>
  <c r="AA21" i="31"/>
  <c r="AB21" i="31"/>
  <c r="AC21" i="31"/>
  <c r="AD21" i="31"/>
  <c r="AE21" i="31"/>
  <c r="AF21" i="31"/>
  <c r="AG21" i="31"/>
  <c r="D22" i="31"/>
  <c r="E22" i="31"/>
  <c r="F22" i="31"/>
  <c r="G22" i="31"/>
  <c r="H22" i="31"/>
  <c r="I22" i="31"/>
  <c r="J22" i="31"/>
  <c r="K22" i="31"/>
  <c r="L22" i="31"/>
  <c r="M22" i="31"/>
  <c r="N22" i="31"/>
  <c r="O22" i="31"/>
  <c r="P22" i="31"/>
  <c r="Q22" i="31"/>
  <c r="R22" i="31"/>
  <c r="S22" i="31"/>
  <c r="T22" i="31"/>
  <c r="U22" i="31"/>
  <c r="V22" i="31"/>
  <c r="W22" i="31"/>
  <c r="X22" i="31"/>
  <c r="Y22" i="31"/>
  <c r="Z22" i="31"/>
  <c r="AA22" i="31"/>
  <c r="AB22" i="31"/>
  <c r="AC22" i="31"/>
  <c r="AD22" i="31"/>
  <c r="AE22" i="31"/>
  <c r="AF22" i="31"/>
  <c r="AG22" i="31"/>
  <c r="D23" i="31"/>
  <c r="E23" i="31"/>
  <c r="F23" i="31"/>
  <c r="G23" i="31"/>
  <c r="H23" i="31"/>
  <c r="I23" i="31"/>
  <c r="J23" i="31"/>
  <c r="K23" i="31"/>
  <c r="L23" i="31"/>
  <c r="M23" i="31"/>
  <c r="N23" i="31"/>
  <c r="O23" i="31"/>
  <c r="P23" i="31"/>
  <c r="Q23" i="31"/>
  <c r="R23" i="31"/>
  <c r="S23" i="31"/>
  <c r="T23" i="31"/>
  <c r="U23" i="31"/>
  <c r="V23" i="31"/>
  <c r="W23" i="31"/>
  <c r="X23" i="31"/>
  <c r="Y23" i="31"/>
  <c r="Z23" i="31"/>
  <c r="AA23" i="31"/>
  <c r="AB23" i="31"/>
  <c r="AC23" i="31"/>
  <c r="AD23" i="31"/>
  <c r="AE23" i="31"/>
  <c r="AF23" i="31"/>
  <c r="AG23" i="31"/>
  <c r="D24" i="31"/>
  <c r="E24" i="31"/>
  <c r="F24" i="31"/>
  <c r="G24" i="31"/>
  <c r="H24" i="31"/>
  <c r="I24" i="31"/>
  <c r="J24" i="31"/>
  <c r="K24" i="31"/>
  <c r="L24" i="31"/>
  <c r="M24" i="31"/>
  <c r="N24" i="31"/>
  <c r="O24" i="31"/>
  <c r="P24" i="31"/>
  <c r="Q24" i="31"/>
  <c r="R24" i="31"/>
  <c r="S24" i="31"/>
  <c r="T24" i="31"/>
  <c r="U24" i="31"/>
  <c r="V24" i="31"/>
  <c r="W24" i="31"/>
  <c r="X24" i="31"/>
  <c r="Y24" i="31"/>
  <c r="Z24" i="31"/>
  <c r="AA24" i="31"/>
  <c r="AB24" i="31"/>
  <c r="AC24" i="31"/>
  <c r="AD24" i="31"/>
  <c r="AE24" i="31"/>
  <c r="AF24" i="31"/>
  <c r="AG24" i="31"/>
  <c r="D25" i="31"/>
  <c r="E25" i="31"/>
  <c r="F25" i="31"/>
  <c r="G25" i="31"/>
  <c r="H25" i="31"/>
  <c r="I25" i="31"/>
  <c r="J25" i="31"/>
  <c r="K25" i="31"/>
  <c r="L25" i="31"/>
  <c r="M25" i="31"/>
  <c r="N25" i="31"/>
  <c r="O25" i="31"/>
  <c r="P25" i="31"/>
  <c r="Q25" i="31"/>
  <c r="R25" i="31"/>
  <c r="S25" i="31"/>
  <c r="T25" i="31"/>
  <c r="U25" i="31"/>
  <c r="V25" i="31"/>
  <c r="W25" i="31"/>
  <c r="X25" i="31"/>
  <c r="Y25" i="31"/>
  <c r="Z25" i="31"/>
  <c r="AA25" i="31"/>
  <c r="AB25" i="31"/>
  <c r="AC25" i="31"/>
  <c r="AD25" i="31"/>
  <c r="AE25" i="31"/>
  <c r="AF25" i="31"/>
  <c r="AG25" i="31"/>
  <c r="D26" i="31"/>
  <c r="E26" i="31"/>
  <c r="F26" i="31"/>
  <c r="G26" i="31"/>
  <c r="H26" i="31"/>
  <c r="I26" i="31"/>
  <c r="J26" i="31"/>
  <c r="K26" i="31"/>
  <c r="L26" i="31"/>
  <c r="M26" i="31"/>
  <c r="N26" i="31"/>
  <c r="O26" i="31"/>
  <c r="P26" i="31"/>
  <c r="Q26" i="31"/>
  <c r="R26" i="31"/>
  <c r="S26" i="31"/>
  <c r="T26" i="31"/>
  <c r="U26" i="31"/>
  <c r="V26" i="31"/>
  <c r="W26" i="31"/>
  <c r="X26" i="31"/>
  <c r="Y26" i="31"/>
  <c r="Z26" i="31"/>
  <c r="AA26" i="31"/>
  <c r="AB26" i="31"/>
  <c r="AC26" i="31"/>
  <c r="AD26" i="31"/>
  <c r="AE26" i="31"/>
  <c r="AF26" i="31"/>
  <c r="AG26" i="31"/>
  <c r="D27" i="31"/>
  <c r="E27" i="31"/>
  <c r="F27" i="31"/>
  <c r="G27" i="31"/>
  <c r="H27" i="31"/>
  <c r="I27" i="31"/>
  <c r="J27" i="31"/>
  <c r="K27" i="31"/>
  <c r="L27" i="31"/>
  <c r="M27" i="31"/>
  <c r="N27" i="31"/>
  <c r="O27" i="31"/>
  <c r="P27" i="31"/>
  <c r="Q27" i="31"/>
  <c r="R27" i="31"/>
  <c r="S27" i="31"/>
  <c r="T27" i="31"/>
  <c r="U27" i="31"/>
  <c r="V27" i="31"/>
  <c r="W27" i="31"/>
  <c r="X27" i="31"/>
  <c r="Y27" i="31"/>
  <c r="Z27" i="31"/>
  <c r="AA27" i="31"/>
  <c r="AB27" i="31"/>
  <c r="AC27" i="31"/>
  <c r="AD27" i="31"/>
  <c r="AE27" i="31"/>
  <c r="AF27" i="31"/>
  <c r="AG27" i="31"/>
  <c r="D28" i="31"/>
  <c r="E28" i="31"/>
  <c r="F28" i="31"/>
  <c r="G28" i="31"/>
  <c r="H28" i="31"/>
  <c r="I28" i="31"/>
  <c r="J28" i="31"/>
  <c r="K28" i="31"/>
  <c r="L28" i="31"/>
  <c r="M28" i="31"/>
  <c r="N28" i="31"/>
  <c r="O28" i="31"/>
  <c r="P28" i="31"/>
  <c r="Q28" i="31"/>
  <c r="R28" i="31"/>
  <c r="S28" i="31"/>
  <c r="T28" i="31"/>
  <c r="U28" i="31"/>
  <c r="V28" i="31"/>
  <c r="W28" i="31"/>
  <c r="X28" i="31"/>
  <c r="Y28" i="31"/>
  <c r="Z28" i="31"/>
  <c r="AA28" i="31"/>
  <c r="AB28" i="31"/>
  <c r="AC28" i="31"/>
  <c r="AD28" i="31"/>
  <c r="AE28" i="31"/>
  <c r="AF28" i="31"/>
  <c r="AG28" i="31"/>
  <c r="D29" i="31"/>
  <c r="E29" i="31"/>
  <c r="F29" i="31"/>
  <c r="G29" i="31"/>
  <c r="H29" i="31"/>
  <c r="I29" i="31"/>
  <c r="J29" i="31"/>
  <c r="K29" i="31"/>
  <c r="L29" i="31"/>
  <c r="M29" i="31"/>
  <c r="N29" i="31"/>
  <c r="O29" i="31"/>
  <c r="P29" i="31"/>
  <c r="Q29" i="31"/>
  <c r="R29" i="31"/>
  <c r="S29" i="31"/>
  <c r="T29" i="31"/>
  <c r="U29" i="31"/>
  <c r="V29" i="31"/>
  <c r="W29" i="31"/>
  <c r="X29" i="31"/>
  <c r="Y29" i="31"/>
  <c r="Z29" i="31"/>
  <c r="AA29" i="31"/>
  <c r="AB29" i="31"/>
  <c r="AC29" i="31"/>
  <c r="AD29" i="31"/>
  <c r="AE29" i="31"/>
  <c r="AF29" i="31"/>
  <c r="AG29" i="31"/>
  <c r="D30" i="31"/>
  <c r="E30" i="31"/>
  <c r="F30" i="31"/>
  <c r="G30" i="31"/>
  <c r="H30" i="31"/>
  <c r="I30" i="31"/>
  <c r="J30" i="31"/>
  <c r="K30" i="31"/>
  <c r="L30" i="31"/>
  <c r="M30" i="31"/>
  <c r="N30" i="31"/>
  <c r="O30" i="31"/>
  <c r="P30" i="31"/>
  <c r="Q30" i="31"/>
  <c r="R30" i="31"/>
  <c r="S30" i="31"/>
  <c r="T30" i="31"/>
  <c r="U30" i="31"/>
  <c r="V30" i="31"/>
  <c r="W30" i="31"/>
  <c r="X30" i="31"/>
  <c r="Y30" i="31"/>
  <c r="Z30" i="31"/>
  <c r="AA30" i="31"/>
  <c r="AB30" i="31"/>
  <c r="AC30" i="31"/>
  <c r="AD30" i="31"/>
  <c r="AE30" i="31"/>
  <c r="AF30" i="31"/>
  <c r="AG30" i="31"/>
  <c r="D31" i="31"/>
  <c r="E31" i="31"/>
  <c r="F31" i="31"/>
  <c r="G31" i="31"/>
  <c r="H31" i="31"/>
  <c r="I31" i="31"/>
  <c r="J31" i="31"/>
  <c r="K31" i="31"/>
  <c r="L31" i="31"/>
  <c r="M31" i="31"/>
  <c r="N31" i="31"/>
  <c r="O31" i="31"/>
  <c r="P31" i="31"/>
  <c r="Q31" i="31"/>
  <c r="R31" i="31"/>
  <c r="S31" i="31"/>
  <c r="T31" i="31"/>
  <c r="U31" i="31"/>
  <c r="V31" i="31"/>
  <c r="W31" i="31"/>
  <c r="X31" i="31"/>
  <c r="Y31" i="31"/>
  <c r="Z31" i="31"/>
  <c r="AA31" i="31"/>
  <c r="AB31" i="31"/>
  <c r="AC31" i="31"/>
  <c r="AD31" i="31"/>
  <c r="AE31" i="31"/>
  <c r="AF31" i="31"/>
  <c r="AG31" i="31"/>
  <c r="D32" i="31"/>
  <c r="E32" i="31"/>
  <c r="F32" i="31"/>
  <c r="G32" i="31"/>
  <c r="H32" i="31"/>
  <c r="I32" i="31"/>
  <c r="J32" i="31"/>
  <c r="K32" i="31"/>
  <c r="L32" i="31"/>
  <c r="M32" i="31"/>
  <c r="N32" i="31"/>
  <c r="O32" i="31"/>
  <c r="P32" i="31"/>
  <c r="Q32" i="31"/>
  <c r="R32" i="31"/>
  <c r="S32" i="31"/>
  <c r="T32" i="31"/>
  <c r="U32" i="31"/>
  <c r="V32" i="31"/>
  <c r="W32" i="31"/>
  <c r="X32" i="31"/>
  <c r="Y32" i="31"/>
  <c r="Z32" i="31"/>
  <c r="AA32" i="31"/>
  <c r="AB32" i="31"/>
  <c r="AC32" i="31"/>
  <c r="AD32" i="31"/>
  <c r="AE32" i="31"/>
  <c r="AF32" i="31"/>
  <c r="AG32" i="31"/>
  <c r="D33" i="31"/>
  <c r="E33" i="31"/>
  <c r="F33" i="31"/>
  <c r="G33" i="31"/>
  <c r="H33" i="31"/>
  <c r="I33" i="31"/>
  <c r="J33" i="31"/>
  <c r="K33" i="31"/>
  <c r="L33" i="31"/>
  <c r="M33" i="31"/>
  <c r="N33" i="31"/>
  <c r="O33" i="31"/>
  <c r="P33" i="31"/>
  <c r="Q33" i="31"/>
  <c r="R33" i="31"/>
  <c r="S33" i="31"/>
  <c r="T33" i="31"/>
  <c r="U33" i="31"/>
  <c r="V33" i="31"/>
  <c r="W33" i="31"/>
  <c r="X33" i="31"/>
  <c r="Y33" i="31"/>
  <c r="Z33" i="31"/>
  <c r="AA33" i="31"/>
  <c r="AB33" i="31"/>
  <c r="AC33" i="31"/>
  <c r="AD33" i="31"/>
  <c r="AE33" i="31"/>
  <c r="AF33" i="31"/>
  <c r="AG33" i="31"/>
  <c r="D34" i="31"/>
  <c r="E34" i="31"/>
  <c r="F34" i="31"/>
  <c r="G34" i="31"/>
  <c r="H34" i="31"/>
  <c r="I34" i="31"/>
  <c r="J34" i="31"/>
  <c r="K34" i="31"/>
  <c r="L34" i="31"/>
  <c r="M34" i="31"/>
  <c r="N34" i="31"/>
  <c r="O34" i="31"/>
  <c r="P34" i="31"/>
  <c r="Q34" i="31"/>
  <c r="R34" i="31"/>
  <c r="S34" i="31"/>
  <c r="T34" i="31"/>
  <c r="U34" i="31"/>
  <c r="V34" i="31"/>
  <c r="W34" i="31"/>
  <c r="X34" i="31"/>
  <c r="Y34" i="31"/>
  <c r="Z34" i="31"/>
  <c r="AA34" i="31"/>
  <c r="AB34" i="31"/>
  <c r="AC34" i="31"/>
  <c r="AD34" i="31"/>
  <c r="AE34" i="31"/>
  <c r="AF34" i="31"/>
  <c r="AG34" i="31"/>
  <c r="D35" i="31"/>
  <c r="E35" i="31"/>
  <c r="F35" i="31"/>
  <c r="G35" i="31"/>
  <c r="H35" i="31"/>
  <c r="I35" i="31"/>
  <c r="J35" i="31"/>
  <c r="K35" i="31"/>
  <c r="L35" i="31"/>
  <c r="M35" i="31"/>
  <c r="N35" i="31"/>
  <c r="O35" i="31"/>
  <c r="P35" i="31"/>
  <c r="Q35" i="31"/>
  <c r="R35" i="31"/>
  <c r="S35" i="31"/>
  <c r="T35" i="31"/>
  <c r="U35" i="31"/>
  <c r="V35" i="31"/>
  <c r="W35" i="31"/>
  <c r="X35" i="31"/>
  <c r="Y35" i="31"/>
  <c r="Z35" i="31"/>
  <c r="AA35" i="31"/>
  <c r="AB35" i="31"/>
  <c r="AC35" i="31"/>
  <c r="AD35" i="31"/>
  <c r="AE35" i="31"/>
  <c r="AF35" i="31"/>
  <c r="AG35" i="31"/>
  <c r="D36" i="31"/>
  <c r="E36" i="31"/>
  <c r="F36" i="31"/>
  <c r="G36" i="31"/>
  <c r="H36" i="31"/>
  <c r="I36" i="31"/>
  <c r="J36" i="31"/>
  <c r="K36" i="31"/>
  <c r="L36" i="31"/>
  <c r="M36" i="31"/>
  <c r="N36" i="31"/>
  <c r="O36" i="31"/>
  <c r="P36" i="31"/>
  <c r="Q36" i="31"/>
  <c r="R36" i="31"/>
  <c r="S36" i="31"/>
  <c r="T36" i="31"/>
  <c r="U36" i="31"/>
  <c r="V36" i="31"/>
  <c r="W36" i="31"/>
  <c r="X36" i="31"/>
  <c r="Y36" i="31"/>
  <c r="Z36" i="31"/>
  <c r="AA36" i="31"/>
  <c r="AB36" i="31"/>
  <c r="AC36" i="31"/>
  <c r="AD36" i="31"/>
  <c r="AE36" i="31"/>
  <c r="AF36" i="31"/>
  <c r="AG36" i="31"/>
  <c r="D37" i="31"/>
  <c r="E37" i="31"/>
  <c r="F37" i="31"/>
  <c r="G37" i="31"/>
  <c r="H37" i="31"/>
  <c r="I37" i="31"/>
  <c r="J37" i="31"/>
  <c r="K37" i="31"/>
  <c r="L37" i="31"/>
  <c r="M37" i="31"/>
  <c r="N37" i="31"/>
  <c r="O37" i="31"/>
  <c r="P37" i="31"/>
  <c r="Q37" i="31"/>
  <c r="R37" i="31"/>
  <c r="S37" i="31"/>
  <c r="T37" i="31"/>
  <c r="U37" i="31"/>
  <c r="V37" i="31"/>
  <c r="W37" i="31"/>
  <c r="X37" i="31"/>
  <c r="Y37" i="31"/>
  <c r="Z37" i="31"/>
  <c r="AA37" i="31"/>
  <c r="AB37" i="31"/>
  <c r="AC37" i="31"/>
  <c r="AD37" i="31"/>
  <c r="AE37" i="31"/>
  <c r="AF37" i="31"/>
  <c r="AG37" i="31"/>
  <c r="D38" i="31"/>
  <c r="E38" i="31"/>
  <c r="F38" i="31"/>
  <c r="G38" i="31"/>
  <c r="H38" i="31"/>
  <c r="I38" i="31"/>
  <c r="J38" i="31"/>
  <c r="K38" i="31"/>
  <c r="L38" i="31"/>
  <c r="M38" i="31"/>
  <c r="N38" i="31"/>
  <c r="O38" i="31"/>
  <c r="P38" i="31"/>
  <c r="Q38" i="31"/>
  <c r="R38" i="31"/>
  <c r="S38" i="31"/>
  <c r="T38" i="31"/>
  <c r="U38" i="31"/>
  <c r="V38" i="31"/>
  <c r="W38" i="31"/>
  <c r="X38" i="31"/>
  <c r="Y38" i="31"/>
  <c r="Z38" i="31"/>
  <c r="AA38" i="31"/>
  <c r="AB38" i="31"/>
  <c r="AC38" i="31"/>
  <c r="AD38" i="31"/>
  <c r="AE38" i="31"/>
  <c r="AF38" i="31"/>
  <c r="AG38" i="31"/>
  <c r="D39" i="31"/>
  <c r="E39" i="31"/>
  <c r="F39" i="31"/>
  <c r="G39" i="31"/>
  <c r="H39" i="31"/>
  <c r="I39" i="31"/>
  <c r="J39" i="31"/>
  <c r="K39" i="31"/>
  <c r="L39" i="31"/>
  <c r="M39" i="31"/>
  <c r="N39" i="31"/>
  <c r="O39" i="31"/>
  <c r="P39" i="31"/>
  <c r="Q39" i="31"/>
  <c r="R39" i="31"/>
  <c r="S39" i="31"/>
  <c r="T39" i="31"/>
  <c r="U39" i="31"/>
  <c r="V39" i="31"/>
  <c r="W39" i="31"/>
  <c r="X39" i="31"/>
  <c r="Y39" i="31"/>
  <c r="Z39" i="31"/>
  <c r="AA39" i="31"/>
  <c r="AB39" i="31"/>
  <c r="AC39" i="31"/>
  <c r="AD39" i="31"/>
  <c r="AE39" i="31"/>
  <c r="AF39" i="31"/>
  <c r="AG39" i="31"/>
  <c r="D40" i="31"/>
  <c r="E40" i="31"/>
  <c r="F40" i="31"/>
  <c r="G40" i="31"/>
  <c r="H40" i="31"/>
  <c r="I40" i="31"/>
  <c r="J40" i="31"/>
  <c r="K40" i="31"/>
  <c r="L40" i="31"/>
  <c r="M40" i="31"/>
  <c r="N40" i="31"/>
  <c r="O40" i="31"/>
  <c r="P40" i="31"/>
  <c r="Q40" i="31"/>
  <c r="R40" i="31"/>
  <c r="S40" i="31"/>
  <c r="T40" i="31"/>
  <c r="U40" i="31"/>
  <c r="V40" i="31"/>
  <c r="W40" i="31"/>
  <c r="X40" i="31"/>
  <c r="Y40" i="31"/>
  <c r="Z40" i="31"/>
  <c r="AA40" i="31"/>
  <c r="AB40" i="31"/>
  <c r="AC40" i="31"/>
  <c r="AD40" i="31"/>
  <c r="AE40" i="31"/>
  <c r="AF40" i="31"/>
  <c r="AG40" i="31"/>
  <c r="D41" i="31"/>
  <c r="E41" i="31"/>
  <c r="F41" i="31"/>
  <c r="G41" i="31"/>
  <c r="H41" i="31"/>
  <c r="I41" i="31"/>
  <c r="J41" i="31"/>
  <c r="K41" i="31"/>
  <c r="L41" i="31"/>
  <c r="M41" i="31"/>
  <c r="N41" i="31"/>
  <c r="O41" i="31"/>
  <c r="P41" i="31"/>
  <c r="Q41" i="31"/>
  <c r="R41" i="31"/>
  <c r="S41" i="31"/>
  <c r="T41" i="31"/>
  <c r="U41" i="31"/>
  <c r="V41" i="31"/>
  <c r="W41" i="31"/>
  <c r="X41" i="31"/>
  <c r="Y41" i="31"/>
  <c r="Z41" i="31"/>
  <c r="AA41" i="31"/>
  <c r="AB41" i="31"/>
  <c r="AC41" i="31"/>
  <c r="AD41" i="31"/>
  <c r="AE41" i="31"/>
  <c r="AF41" i="31"/>
  <c r="AG41" i="31"/>
  <c r="D42" i="31"/>
  <c r="E42" i="31"/>
  <c r="F42" i="31"/>
  <c r="G42" i="31"/>
  <c r="H42" i="31"/>
  <c r="I42" i="31"/>
  <c r="J42" i="31"/>
  <c r="K42" i="31"/>
  <c r="L42" i="31"/>
  <c r="M42" i="31"/>
  <c r="N42" i="31"/>
  <c r="O42" i="31"/>
  <c r="P42" i="31"/>
  <c r="Q42" i="31"/>
  <c r="R42" i="31"/>
  <c r="S42" i="31"/>
  <c r="T42" i="31"/>
  <c r="U42" i="31"/>
  <c r="V42" i="31"/>
  <c r="W42" i="31"/>
  <c r="X42" i="31"/>
  <c r="Y42" i="31"/>
  <c r="Z42" i="31"/>
  <c r="AA42" i="31"/>
  <c r="AB42" i="31"/>
  <c r="AC42" i="31"/>
  <c r="AD42" i="31"/>
  <c r="AE42" i="31"/>
  <c r="AF42" i="31"/>
  <c r="AG42" i="31"/>
  <c r="D43" i="31"/>
  <c r="E43" i="31"/>
  <c r="F43" i="31"/>
  <c r="G43" i="31"/>
  <c r="H43" i="31"/>
  <c r="I43" i="31"/>
  <c r="J43" i="31"/>
  <c r="K43" i="31"/>
  <c r="L43" i="31"/>
  <c r="M43" i="31"/>
  <c r="N43" i="31"/>
  <c r="O43" i="31"/>
  <c r="P43" i="31"/>
  <c r="Q43" i="31"/>
  <c r="R43" i="31"/>
  <c r="S43" i="31"/>
  <c r="T43" i="31"/>
  <c r="U43" i="31"/>
  <c r="V43" i="31"/>
  <c r="W43" i="31"/>
  <c r="X43" i="31"/>
  <c r="Y43" i="31"/>
  <c r="Z43" i="31"/>
  <c r="AA43" i="31"/>
  <c r="AB43" i="31"/>
  <c r="AC43" i="31"/>
  <c r="AD43" i="31"/>
  <c r="AE43" i="31"/>
  <c r="AF43" i="31"/>
  <c r="AG43" i="31"/>
  <c r="D44" i="31"/>
  <c r="E44" i="31"/>
  <c r="F44" i="31"/>
  <c r="G44" i="31"/>
  <c r="H44" i="31"/>
  <c r="I44" i="31"/>
  <c r="J44" i="31"/>
  <c r="K44" i="31"/>
  <c r="L44" i="31"/>
  <c r="M44" i="31"/>
  <c r="N44" i="31"/>
  <c r="O44" i="31"/>
  <c r="P44" i="31"/>
  <c r="Q44" i="31"/>
  <c r="R44" i="31"/>
  <c r="S44" i="31"/>
  <c r="T44" i="31"/>
  <c r="U44" i="31"/>
  <c r="V44" i="31"/>
  <c r="W44" i="31"/>
  <c r="X44" i="31"/>
  <c r="Y44" i="31"/>
  <c r="Z44" i="31"/>
  <c r="AA44" i="31"/>
  <c r="AB44" i="31"/>
  <c r="AC44" i="31"/>
  <c r="AD44" i="31"/>
  <c r="AE44" i="31"/>
  <c r="AF44" i="31"/>
  <c r="AG44" i="31"/>
  <c r="D45" i="31"/>
  <c r="E45" i="31"/>
  <c r="F45" i="31"/>
  <c r="G45" i="31"/>
  <c r="H45" i="31"/>
  <c r="I45" i="31"/>
  <c r="J45" i="31"/>
  <c r="K45" i="31"/>
  <c r="L45" i="31"/>
  <c r="M45" i="31"/>
  <c r="N45" i="31"/>
  <c r="O45" i="31"/>
  <c r="P45" i="31"/>
  <c r="Q45" i="31"/>
  <c r="R45" i="31"/>
  <c r="S45" i="31"/>
  <c r="T45" i="31"/>
  <c r="U45" i="31"/>
  <c r="V45" i="31"/>
  <c r="W45" i="31"/>
  <c r="X45" i="31"/>
  <c r="Y45" i="31"/>
  <c r="Z45" i="31"/>
  <c r="AA45" i="31"/>
  <c r="AB45" i="31"/>
  <c r="AC45" i="31"/>
  <c r="AD45" i="31"/>
  <c r="AE45" i="31"/>
  <c r="AF45" i="31"/>
  <c r="AG45" i="31"/>
  <c r="D46" i="31"/>
  <c r="E46" i="31"/>
  <c r="F46" i="31"/>
  <c r="G46" i="31"/>
  <c r="H46" i="31"/>
  <c r="I46" i="31"/>
  <c r="J46" i="31"/>
  <c r="K46" i="31"/>
  <c r="L46" i="31"/>
  <c r="M46" i="31"/>
  <c r="N46" i="31"/>
  <c r="O46" i="31"/>
  <c r="P46" i="31"/>
  <c r="Q46" i="31"/>
  <c r="R46" i="31"/>
  <c r="S46" i="31"/>
  <c r="T46" i="31"/>
  <c r="U46" i="31"/>
  <c r="V46" i="31"/>
  <c r="W46" i="31"/>
  <c r="X46" i="31"/>
  <c r="Y46" i="31"/>
  <c r="Z46" i="31"/>
  <c r="AA46" i="31"/>
  <c r="AB46" i="31"/>
  <c r="AC46" i="31"/>
  <c r="AD46" i="31"/>
  <c r="AE46" i="31"/>
  <c r="AF46" i="31"/>
  <c r="AG46" i="31"/>
  <c r="D47" i="31"/>
  <c r="E47" i="31"/>
  <c r="F47" i="31"/>
  <c r="G47" i="31"/>
  <c r="H47" i="31"/>
  <c r="I47" i="31"/>
  <c r="J47" i="31"/>
  <c r="K47" i="31"/>
  <c r="L47" i="31"/>
  <c r="M47" i="31"/>
  <c r="N47" i="31"/>
  <c r="O47" i="31"/>
  <c r="P47" i="31"/>
  <c r="Q47" i="31"/>
  <c r="R47" i="31"/>
  <c r="S47" i="31"/>
  <c r="T47" i="31"/>
  <c r="U47" i="31"/>
  <c r="V47" i="31"/>
  <c r="W47" i="31"/>
  <c r="X47" i="31"/>
  <c r="Y47" i="31"/>
  <c r="Z47" i="31"/>
  <c r="AA47" i="31"/>
  <c r="AB47" i="31"/>
  <c r="AC47" i="31"/>
  <c r="AD47" i="31"/>
  <c r="AE47" i="31"/>
  <c r="AF47" i="31"/>
  <c r="AG47" i="31"/>
  <c r="D48" i="31"/>
  <c r="E48" i="31"/>
  <c r="F48" i="31"/>
  <c r="G48" i="31"/>
  <c r="H48" i="31"/>
  <c r="I48" i="31"/>
  <c r="J48" i="31"/>
  <c r="K48" i="31"/>
  <c r="L48" i="31"/>
  <c r="M48" i="31"/>
  <c r="N48" i="31"/>
  <c r="O48" i="31"/>
  <c r="P48" i="31"/>
  <c r="Q48" i="31"/>
  <c r="R48" i="31"/>
  <c r="S48" i="31"/>
  <c r="T48" i="31"/>
  <c r="U48" i="31"/>
  <c r="V48" i="31"/>
  <c r="W48" i="31"/>
  <c r="X48" i="31"/>
  <c r="Y48" i="31"/>
  <c r="Z48" i="31"/>
  <c r="AA48" i="31"/>
  <c r="AB48" i="31"/>
  <c r="AC48" i="31"/>
  <c r="AD48" i="31"/>
  <c r="AE48" i="31"/>
  <c r="AF48" i="31"/>
  <c r="AG48" i="31"/>
  <c r="D49" i="31"/>
  <c r="E49" i="31"/>
  <c r="F49" i="31"/>
  <c r="G49" i="31"/>
  <c r="H49" i="31"/>
  <c r="I49" i="31"/>
  <c r="J49" i="31"/>
  <c r="K49" i="31"/>
  <c r="L49" i="31"/>
  <c r="M49" i="31"/>
  <c r="N49" i="31"/>
  <c r="O49" i="31"/>
  <c r="P49" i="31"/>
  <c r="Q49" i="31"/>
  <c r="R49" i="31"/>
  <c r="S49" i="31"/>
  <c r="T49" i="31"/>
  <c r="U49" i="31"/>
  <c r="V49" i="31"/>
  <c r="W49" i="31"/>
  <c r="X49" i="31"/>
  <c r="Y49" i="31"/>
  <c r="Z49" i="31"/>
  <c r="AA49" i="31"/>
  <c r="AB49" i="31"/>
  <c r="AC49" i="31"/>
  <c r="AD49" i="31"/>
  <c r="AE49" i="31"/>
  <c r="AF49" i="31"/>
  <c r="AG49" i="31"/>
  <c r="D50" i="31"/>
  <c r="E50" i="31"/>
  <c r="F50" i="31"/>
  <c r="G50" i="31"/>
  <c r="H50" i="31"/>
  <c r="I50" i="31"/>
  <c r="J50" i="31"/>
  <c r="K50" i="31"/>
  <c r="L50" i="31"/>
  <c r="M50" i="31"/>
  <c r="N50" i="31"/>
  <c r="O50" i="31"/>
  <c r="P50" i="31"/>
  <c r="Q50" i="31"/>
  <c r="R50" i="31"/>
  <c r="S50" i="31"/>
  <c r="T50" i="31"/>
  <c r="U50" i="31"/>
  <c r="V50" i="31"/>
  <c r="W50" i="31"/>
  <c r="X50" i="31"/>
  <c r="Y50" i="31"/>
  <c r="Z50" i="31"/>
  <c r="AA50" i="31"/>
  <c r="AB50" i="31"/>
  <c r="AC50" i="31"/>
  <c r="AD50" i="31"/>
  <c r="AE50" i="31"/>
  <c r="AF50" i="31"/>
  <c r="AG50" i="31"/>
  <c r="D51" i="31"/>
  <c r="E51" i="31"/>
  <c r="F51" i="31"/>
  <c r="G51" i="31"/>
  <c r="H51" i="31"/>
  <c r="I51" i="31"/>
  <c r="J51" i="31"/>
  <c r="K51" i="31"/>
  <c r="L51" i="31"/>
  <c r="M51" i="31"/>
  <c r="N51" i="31"/>
  <c r="O51" i="31"/>
  <c r="P51" i="31"/>
  <c r="Q51" i="31"/>
  <c r="R51" i="31"/>
  <c r="S51" i="31"/>
  <c r="T51" i="31"/>
  <c r="U51" i="31"/>
  <c r="V51" i="31"/>
  <c r="W51" i="31"/>
  <c r="X51" i="31"/>
  <c r="Y51" i="31"/>
  <c r="Z51" i="31"/>
  <c r="AA51" i="31"/>
  <c r="AB51" i="31"/>
  <c r="AC51" i="31"/>
  <c r="AD51" i="31"/>
  <c r="AE51" i="31"/>
  <c r="AF51" i="31"/>
  <c r="AG51" i="31"/>
  <c r="D52" i="31"/>
  <c r="E52" i="31"/>
  <c r="F52" i="31"/>
  <c r="G52" i="31"/>
  <c r="H52" i="31"/>
  <c r="I52" i="31"/>
  <c r="J52" i="31"/>
  <c r="K52" i="31"/>
  <c r="L52" i="31"/>
  <c r="M52" i="31"/>
  <c r="N52" i="31"/>
  <c r="O52" i="31"/>
  <c r="P52" i="31"/>
  <c r="Q52" i="31"/>
  <c r="R52" i="31"/>
  <c r="S52" i="31"/>
  <c r="T52" i="31"/>
  <c r="U52" i="31"/>
  <c r="V52" i="31"/>
  <c r="W52" i="31"/>
  <c r="X52" i="31"/>
  <c r="Y52" i="31"/>
  <c r="Z52" i="31"/>
  <c r="AA52" i="31"/>
  <c r="AB52" i="31"/>
  <c r="AC52" i="31"/>
  <c r="AD52" i="31"/>
  <c r="AE52" i="31"/>
  <c r="AF52" i="31"/>
  <c r="AG52" i="31"/>
  <c r="D53" i="31"/>
  <c r="E53" i="31"/>
  <c r="F53" i="31"/>
  <c r="G53" i="31"/>
  <c r="H53" i="31"/>
  <c r="I53" i="31"/>
  <c r="J53" i="31"/>
  <c r="K53" i="31"/>
  <c r="L53" i="31"/>
  <c r="M53" i="31"/>
  <c r="N53" i="31"/>
  <c r="O53" i="31"/>
  <c r="P53" i="31"/>
  <c r="Q53" i="31"/>
  <c r="R53" i="31"/>
  <c r="S53" i="31"/>
  <c r="T53" i="31"/>
  <c r="U53" i="31"/>
  <c r="V53" i="31"/>
  <c r="W53" i="31"/>
  <c r="X53" i="31"/>
  <c r="Y53" i="31"/>
  <c r="Z53" i="31"/>
  <c r="AA53" i="31"/>
  <c r="AB53" i="31"/>
  <c r="AC53" i="31"/>
  <c r="AD53" i="31"/>
  <c r="AE53" i="31"/>
  <c r="AF53" i="31"/>
  <c r="AG53" i="31"/>
  <c r="D54" i="31"/>
  <c r="E54" i="31"/>
  <c r="F54" i="31"/>
  <c r="G54" i="31"/>
  <c r="H54" i="31"/>
  <c r="I54" i="31"/>
  <c r="J54" i="31"/>
  <c r="K54" i="31"/>
  <c r="L54" i="31"/>
  <c r="M54" i="31"/>
  <c r="N54" i="31"/>
  <c r="O54" i="31"/>
  <c r="P54" i="31"/>
  <c r="Q54" i="31"/>
  <c r="R54" i="31"/>
  <c r="S54" i="31"/>
  <c r="T54" i="31"/>
  <c r="U54" i="31"/>
  <c r="V54" i="31"/>
  <c r="W54" i="31"/>
  <c r="X54" i="31"/>
  <c r="Y54" i="31"/>
  <c r="Z54" i="31"/>
  <c r="AA54" i="31"/>
  <c r="AB54" i="31"/>
  <c r="AC54" i="31"/>
  <c r="AD54" i="31"/>
  <c r="AE54" i="31"/>
  <c r="AF54" i="31"/>
  <c r="AG54" i="31"/>
  <c r="D55" i="31"/>
  <c r="E55" i="31"/>
  <c r="F55" i="31"/>
  <c r="G55" i="31"/>
  <c r="H55" i="31"/>
  <c r="I55" i="31"/>
  <c r="J55" i="31"/>
  <c r="K55" i="31"/>
  <c r="L55" i="31"/>
  <c r="M55" i="31"/>
  <c r="N55" i="31"/>
  <c r="O55" i="31"/>
  <c r="P55" i="31"/>
  <c r="Q55" i="31"/>
  <c r="R55" i="31"/>
  <c r="S55" i="31"/>
  <c r="T55" i="31"/>
  <c r="U55" i="31"/>
  <c r="V55" i="31"/>
  <c r="W55" i="31"/>
  <c r="X55" i="31"/>
  <c r="Y55" i="31"/>
  <c r="Z55" i="31"/>
  <c r="AA55" i="31"/>
  <c r="AB55" i="31"/>
  <c r="AC55" i="31"/>
  <c r="AD55" i="31"/>
  <c r="AE55" i="31"/>
  <c r="AF55" i="31"/>
  <c r="AG55" i="31"/>
  <c r="D56" i="31"/>
  <c r="E56" i="31"/>
  <c r="F56" i="31"/>
  <c r="G56" i="31"/>
  <c r="H56" i="31"/>
  <c r="I56" i="31"/>
  <c r="J56" i="31"/>
  <c r="K56" i="31"/>
  <c r="L56" i="31"/>
  <c r="M56" i="31"/>
  <c r="N56" i="31"/>
  <c r="O56" i="31"/>
  <c r="P56" i="31"/>
  <c r="Q56" i="31"/>
  <c r="R56" i="31"/>
  <c r="S56" i="31"/>
  <c r="T56" i="31"/>
  <c r="U56" i="31"/>
  <c r="V56" i="31"/>
  <c r="W56" i="31"/>
  <c r="X56" i="31"/>
  <c r="Y56" i="31"/>
  <c r="Z56" i="31"/>
  <c r="AA56" i="31"/>
  <c r="AB56" i="31"/>
  <c r="AC56" i="31"/>
  <c r="AD56" i="31"/>
  <c r="AE56" i="31"/>
  <c r="AF56" i="31"/>
  <c r="AG56" i="31"/>
  <c r="D57" i="31"/>
  <c r="E57" i="31"/>
  <c r="F57" i="31"/>
  <c r="G57" i="31"/>
  <c r="H57" i="31"/>
  <c r="I57" i="31"/>
  <c r="J57" i="31"/>
  <c r="K57" i="31"/>
  <c r="L57" i="31"/>
  <c r="M57" i="31"/>
  <c r="N57" i="31"/>
  <c r="O57" i="31"/>
  <c r="P57" i="31"/>
  <c r="Q57" i="31"/>
  <c r="R57" i="31"/>
  <c r="S57" i="31"/>
  <c r="T57" i="31"/>
  <c r="U57" i="31"/>
  <c r="V57" i="31"/>
  <c r="W57" i="31"/>
  <c r="X57" i="31"/>
  <c r="Y57" i="31"/>
  <c r="Z57" i="31"/>
  <c r="AA57" i="31"/>
  <c r="AB57" i="31"/>
  <c r="AC57" i="31"/>
  <c r="AD57" i="31"/>
  <c r="AE57" i="31"/>
  <c r="AF57" i="31"/>
  <c r="AG57" i="31"/>
  <c r="D58" i="31"/>
  <c r="E58" i="31"/>
  <c r="F58" i="31"/>
  <c r="G58" i="31"/>
  <c r="H58" i="31"/>
  <c r="I58" i="31"/>
  <c r="J58" i="31"/>
  <c r="K58" i="31"/>
  <c r="L58" i="31"/>
  <c r="M58" i="31"/>
  <c r="N58" i="31"/>
  <c r="O58" i="31"/>
  <c r="P58" i="31"/>
  <c r="Q58" i="31"/>
  <c r="R58" i="31"/>
  <c r="S58" i="31"/>
  <c r="T58" i="31"/>
  <c r="U58" i="31"/>
  <c r="V58" i="31"/>
  <c r="W58" i="31"/>
  <c r="X58" i="31"/>
  <c r="Y58" i="31"/>
  <c r="Z58" i="31"/>
  <c r="AA58" i="31"/>
  <c r="AB58" i="31"/>
  <c r="AC58" i="31"/>
  <c r="AD58" i="31"/>
  <c r="AE58" i="31"/>
  <c r="AF58" i="31"/>
  <c r="AG58" i="31"/>
  <c r="D59" i="31"/>
  <c r="E59" i="31"/>
  <c r="F59" i="31"/>
  <c r="G59" i="31"/>
  <c r="H59" i="31"/>
  <c r="I59" i="31"/>
  <c r="J59" i="31"/>
  <c r="K59" i="31"/>
  <c r="L59" i="31"/>
  <c r="M59" i="31"/>
  <c r="N59" i="31"/>
  <c r="O59" i="31"/>
  <c r="P59" i="31"/>
  <c r="Q59" i="31"/>
  <c r="R59" i="31"/>
  <c r="S59" i="31"/>
  <c r="T59" i="31"/>
  <c r="U59" i="31"/>
  <c r="V59" i="31"/>
  <c r="W59" i="31"/>
  <c r="X59" i="31"/>
  <c r="Y59" i="31"/>
  <c r="Z59" i="31"/>
  <c r="AA59" i="31"/>
  <c r="AB59" i="31"/>
  <c r="AC59" i="31"/>
  <c r="AD59" i="31"/>
  <c r="AE59" i="31"/>
  <c r="AF59" i="31"/>
  <c r="AG59" i="31"/>
  <c r="D60" i="31"/>
  <c r="E60" i="31"/>
  <c r="F60" i="31"/>
  <c r="G60" i="31"/>
  <c r="H60" i="31"/>
  <c r="I60" i="31"/>
  <c r="J60" i="31"/>
  <c r="K60" i="31"/>
  <c r="L60" i="31"/>
  <c r="M60" i="31"/>
  <c r="N60" i="31"/>
  <c r="O60" i="31"/>
  <c r="P60" i="31"/>
  <c r="Q60" i="31"/>
  <c r="R60" i="31"/>
  <c r="S60" i="31"/>
  <c r="T60" i="31"/>
  <c r="U60" i="31"/>
  <c r="V60" i="31"/>
  <c r="W60" i="31"/>
  <c r="X60" i="31"/>
  <c r="Y60" i="31"/>
  <c r="Z60" i="31"/>
  <c r="AA60" i="31"/>
  <c r="AB60" i="31"/>
  <c r="AC60" i="31"/>
  <c r="AD60" i="31"/>
  <c r="AE60" i="31"/>
  <c r="AF60" i="31"/>
  <c r="AG60" i="31"/>
  <c r="D61" i="31"/>
  <c r="E61" i="31"/>
  <c r="F61" i="31"/>
  <c r="G61" i="31"/>
  <c r="H61" i="31"/>
  <c r="I61" i="31"/>
  <c r="J61" i="31"/>
  <c r="K61" i="31"/>
  <c r="L61" i="31"/>
  <c r="M61" i="31"/>
  <c r="N61" i="31"/>
  <c r="O61" i="31"/>
  <c r="P61" i="31"/>
  <c r="Q61" i="31"/>
  <c r="R61" i="31"/>
  <c r="S61" i="31"/>
  <c r="T61" i="31"/>
  <c r="U61" i="31"/>
  <c r="V61" i="31"/>
  <c r="W61" i="31"/>
  <c r="X61" i="31"/>
  <c r="Y61" i="31"/>
  <c r="Z61" i="31"/>
  <c r="AA61" i="31"/>
  <c r="AB61" i="31"/>
  <c r="AC61" i="31"/>
  <c r="AD61" i="31"/>
  <c r="AE61" i="31"/>
  <c r="AF61" i="31"/>
  <c r="AG61" i="31"/>
  <c r="D62" i="31"/>
  <c r="E62" i="31"/>
  <c r="F62" i="31"/>
  <c r="G62" i="31"/>
  <c r="H62" i="31"/>
  <c r="I62" i="31"/>
  <c r="J62" i="31"/>
  <c r="K62" i="31"/>
  <c r="L62" i="31"/>
  <c r="M62" i="31"/>
  <c r="N62" i="31"/>
  <c r="O62" i="31"/>
  <c r="P62" i="31"/>
  <c r="Q62" i="31"/>
  <c r="R62" i="31"/>
  <c r="S62" i="31"/>
  <c r="T62" i="31"/>
  <c r="U62" i="31"/>
  <c r="V62" i="31"/>
  <c r="W62" i="31"/>
  <c r="X62" i="31"/>
  <c r="Y62" i="31"/>
  <c r="Z62" i="31"/>
  <c r="AA62" i="31"/>
  <c r="AB62" i="31"/>
  <c r="AC62" i="31"/>
  <c r="AD62" i="31"/>
  <c r="AE62" i="31"/>
  <c r="AF62" i="31"/>
  <c r="AG62" i="31"/>
  <c r="D63" i="31"/>
  <c r="E63" i="31"/>
  <c r="F63" i="31"/>
  <c r="G63" i="31"/>
  <c r="H63" i="31"/>
  <c r="I63" i="31"/>
  <c r="J63" i="31"/>
  <c r="K63" i="31"/>
  <c r="L63" i="31"/>
  <c r="M63" i="31"/>
  <c r="N63" i="31"/>
  <c r="O63" i="31"/>
  <c r="P63" i="31"/>
  <c r="Q63" i="31"/>
  <c r="R63" i="31"/>
  <c r="S63" i="31"/>
  <c r="T63" i="31"/>
  <c r="U63" i="31"/>
  <c r="V63" i="31"/>
  <c r="W63" i="31"/>
  <c r="X63" i="31"/>
  <c r="Y63" i="31"/>
  <c r="Z63" i="31"/>
  <c r="AA63" i="31"/>
  <c r="AB63" i="31"/>
  <c r="AC63" i="31"/>
  <c r="AD63" i="31"/>
  <c r="AE63" i="31"/>
  <c r="AF63" i="31"/>
  <c r="AG63" i="31"/>
  <c r="D64" i="31"/>
  <c r="E64" i="31"/>
  <c r="F64" i="31"/>
  <c r="G64" i="31"/>
  <c r="H64" i="31"/>
  <c r="I64" i="31"/>
  <c r="J64" i="31"/>
  <c r="K64" i="31"/>
  <c r="L64" i="31"/>
  <c r="M64" i="31"/>
  <c r="N64" i="31"/>
  <c r="O64" i="31"/>
  <c r="P64" i="31"/>
  <c r="Q64" i="31"/>
  <c r="R64" i="31"/>
  <c r="S64" i="31"/>
  <c r="T64" i="31"/>
  <c r="U64" i="31"/>
  <c r="V64" i="31"/>
  <c r="W64" i="31"/>
  <c r="X64" i="31"/>
  <c r="Y64" i="31"/>
  <c r="Z64" i="31"/>
  <c r="AA64" i="31"/>
  <c r="AB64" i="31"/>
  <c r="AC64" i="31"/>
  <c r="AD64" i="31"/>
  <c r="AE64" i="31"/>
  <c r="AF64" i="31"/>
  <c r="AG64" i="31"/>
  <c r="D65" i="31"/>
  <c r="E65" i="31"/>
  <c r="F65" i="31"/>
  <c r="G65" i="31"/>
  <c r="H65" i="31"/>
  <c r="I65" i="31"/>
  <c r="J65" i="31"/>
  <c r="K65" i="31"/>
  <c r="L65" i="31"/>
  <c r="M65" i="31"/>
  <c r="N65" i="31"/>
  <c r="O65" i="31"/>
  <c r="P65" i="31"/>
  <c r="Q65" i="31"/>
  <c r="R65" i="31"/>
  <c r="S65" i="31"/>
  <c r="T65" i="31"/>
  <c r="U65" i="31"/>
  <c r="V65" i="31"/>
  <c r="W65" i="31"/>
  <c r="X65" i="31"/>
  <c r="Y65" i="31"/>
  <c r="Z65" i="31"/>
  <c r="AA65" i="31"/>
  <c r="AB65" i="31"/>
  <c r="AC65" i="31"/>
  <c r="AD65" i="31"/>
  <c r="AE65" i="31"/>
  <c r="AF65" i="31"/>
  <c r="AG65" i="31"/>
  <c r="D66" i="31"/>
  <c r="E66" i="31"/>
  <c r="F66" i="31"/>
  <c r="G66" i="31"/>
  <c r="H66" i="31"/>
  <c r="I66" i="31"/>
  <c r="J66" i="31"/>
  <c r="K66" i="31"/>
  <c r="L66" i="31"/>
  <c r="M66" i="31"/>
  <c r="N66" i="31"/>
  <c r="O66" i="31"/>
  <c r="P66" i="31"/>
  <c r="Q66" i="31"/>
  <c r="R66" i="31"/>
  <c r="S66" i="31"/>
  <c r="T66" i="31"/>
  <c r="U66" i="31"/>
  <c r="V66" i="31"/>
  <c r="W66" i="31"/>
  <c r="X66" i="31"/>
  <c r="Y66" i="31"/>
  <c r="Z66" i="31"/>
  <c r="AA66" i="31"/>
  <c r="AB66" i="31"/>
  <c r="AC66" i="31"/>
  <c r="AD66" i="31"/>
  <c r="AE66" i="31"/>
  <c r="AF66" i="31"/>
  <c r="AG66" i="31"/>
  <c r="D67" i="31"/>
  <c r="E67" i="31"/>
  <c r="F67" i="31"/>
  <c r="G67" i="31"/>
  <c r="H67" i="31"/>
  <c r="I67" i="31"/>
  <c r="J67" i="31"/>
  <c r="K67" i="31"/>
  <c r="L67" i="31"/>
  <c r="M67" i="31"/>
  <c r="N67" i="31"/>
  <c r="O67" i="31"/>
  <c r="P67" i="31"/>
  <c r="Q67" i="31"/>
  <c r="R67" i="31"/>
  <c r="S67" i="31"/>
  <c r="T67" i="31"/>
  <c r="U67" i="31"/>
  <c r="V67" i="31"/>
  <c r="W67" i="31"/>
  <c r="X67" i="31"/>
  <c r="Y67" i="31"/>
  <c r="Z67" i="31"/>
  <c r="AA67" i="31"/>
  <c r="AB67" i="31"/>
  <c r="AC67" i="31"/>
  <c r="AD67" i="31"/>
  <c r="AE67" i="31"/>
  <c r="AF67" i="31"/>
  <c r="AG67" i="31"/>
  <c r="C6" i="31"/>
  <c r="C7" i="31"/>
  <c r="C8" i="31"/>
  <c r="C9" i="31"/>
  <c r="C10" i="31"/>
  <c r="C11" i="31"/>
  <c r="C12" i="31"/>
  <c r="C13" i="31"/>
  <c r="C14" i="31"/>
  <c r="C15" i="31"/>
  <c r="C16" i="31"/>
  <c r="C17" i="31"/>
  <c r="C18" i="31"/>
  <c r="C19" i="31"/>
  <c r="C20" i="31"/>
  <c r="C21" i="31"/>
  <c r="C22" i="31"/>
  <c r="C23" i="31"/>
  <c r="C24" i="31"/>
  <c r="C25" i="31"/>
  <c r="C26" i="31"/>
  <c r="C27" i="31"/>
  <c r="C28" i="31"/>
  <c r="C29" i="31"/>
  <c r="C30" i="31"/>
  <c r="C31" i="31"/>
  <c r="C32" i="31"/>
  <c r="C33" i="31"/>
  <c r="C34" i="31"/>
  <c r="C35" i="31"/>
  <c r="C36" i="31"/>
  <c r="C37" i="31"/>
  <c r="C38" i="31"/>
  <c r="C39" i="31"/>
  <c r="C40" i="31"/>
  <c r="C41" i="31"/>
  <c r="C42" i="31"/>
  <c r="C43" i="31"/>
  <c r="C44" i="31"/>
  <c r="C45" i="31"/>
  <c r="C46" i="31"/>
  <c r="C47" i="31"/>
  <c r="C48" i="31"/>
  <c r="C49" i="31"/>
  <c r="C50" i="31"/>
  <c r="C51" i="31"/>
  <c r="C52" i="31"/>
  <c r="C53" i="31"/>
  <c r="C54" i="31"/>
  <c r="C55" i="31"/>
  <c r="C56" i="31"/>
  <c r="C57" i="31"/>
  <c r="C58" i="31"/>
  <c r="C59" i="31"/>
  <c r="C60" i="31"/>
  <c r="C61" i="31"/>
  <c r="C62" i="31"/>
  <c r="C63" i="31"/>
  <c r="C64" i="31"/>
  <c r="C65" i="31"/>
  <c r="C66" i="31"/>
  <c r="C67" i="31"/>
  <c r="C5" i="31"/>
  <c r="U50" i="18" l="1"/>
  <c r="E58" i="18"/>
  <c r="AC58" i="18"/>
  <c r="AH26" i="6"/>
  <c r="V25" i="18"/>
  <c r="N26" i="18"/>
  <c r="V29" i="18"/>
  <c r="N30" i="18"/>
  <c r="F31" i="18"/>
  <c r="AD31" i="18"/>
  <c r="V41" i="18"/>
  <c r="N42" i="18"/>
  <c r="F43" i="18"/>
  <c r="AD43" i="18"/>
  <c r="V44" i="18"/>
  <c r="V53" i="18"/>
  <c r="N54" i="18"/>
  <c r="F55" i="18"/>
  <c r="AD55" i="18"/>
  <c r="V56" i="18"/>
  <c r="Y20" i="18"/>
  <c r="Y36" i="18"/>
  <c r="I38" i="18"/>
  <c r="Y39" i="18"/>
  <c r="Y48" i="18"/>
  <c r="I50" i="18"/>
  <c r="AG50" i="18"/>
  <c r="Y51" i="18"/>
  <c r="Y60" i="18"/>
  <c r="G18" i="18"/>
  <c r="AE18" i="18"/>
  <c r="Q28" i="18"/>
  <c r="Q24" i="18"/>
  <c r="Q52" i="18"/>
  <c r="S28" i="18"/>
  <c r="AG15" i="18"/>
  <c r="I15" i="18"/>
  <c r="Q40" i="18"/>
  <c r="O60" i="18"/>
  <c r="U35" i="18"/>
  <c r="V47" i="18"/>
  <c r="U47" i="18"/>
  <c r="N16" i="18"/>
  <c r="N36" i="18"/>
  <c r="O48" i="18"/>
  <c r="AG53" i="18"/>
  <c r="J29" i="18"/>
  <c r="AA42" i="18"/>
  <c r="N20" i="18"/>
  <c r="N48" i="18"/>
  <c r="N60" i="18"/>
  <c r="O36" i="18"/>
  <c r="I41" i="18"/>
  <c r="J25" i="18"/>
  <c r="Z30" i="18"/>
  <c r="Z42" i="18"/>
  <c r="Z54" i="18"/>
  <c r="AA26" i="18"/>
  <c r="AA30" i="18"/>
  <c r="S49" i="18"/>
  <c r="U15" i="18"/>
  <c r="U59" i="18"/>
  <c r="O20" i="18"/>
  <c r="I25" i="18"/>
  <c r="I53" i="18"/>
  <c r="Z16" i="18"/>
  <c r="J53" i="18"/>
  <c r="S17" i="18"/>
  <c r="S21" i="18"/>
  <c r="AA54" i="18"/>
  <c r="V35" i="18"/>
  <c r="O16" i="18"/>
  <c r="AG25" i="18"/>
  <c r="Z26" i="18"/>
  <c r="J41" i="18"/>
  <c r="V15" i="18"/>
  <c r="V59" i="18"/>
  <c r="I29" i="18"/>
  <c r="Z20" i="18"/>
  <c r="C16" i="18"/>
  <c r="S37" i="18"/>
  <c r="AH31" i="6"/>
  <c r="C14" i="18"/>
  <c r="K16" i="18"/>
  <c r="AA17" i="18"/>
  <c r="S18" i="18"/>
  <c r="K20" i="18"/>
  <c r="AA21" i="18"/>
  <c r="S22" i="18"/>
  <c r="K23" i="18"/>
  <c r="C24" i="18"/>
  <c r="AA24" i="18"/>
  <c r="S25" i="18"/>
  <c r="K26" i="18"/>
  <c r="C28" i="18"/>
  <c r="AA28" i="18"/>
  <c r="S29" i="18"/>
  <c r="K30" i="18"/>
  <c r="C31" i="18"/>
  <c r="AA31" i="18"/>
  <c r="K33" i="18"/>
  <c r="AA34" i="18"/>
  <c r="K36" i="18"/>
  <c r="C37" i="18"/>
  <c r="AA37" i="18"/>
  <c r="S38" i="18"/>
  <c r="C40" i="18"/>
  <c r="AA40" i="18"/>
  <c r="S41" i="18"/>
  <c r="K42" i="18"/>
  <c r="AA43" i="18"/>
  <c r="S44" i="18"/>
  <c r="AA46" i="18"/>
  <c r="K48" i="18"/>
  <c r="C49" i="18"/>
  <c r="AA49" i="18"/>
  <c r="S50" i="18"/>
  <c r="C52" i="18"/>
  <c r="AA52" i="18"/>
  <c r="S53" i="18"/>
  <c r="K54" i="18"/>
  <c r="AA55" i="18"/>
  <c r="S56" i="18"/>
  <c r="AA58" i="18"/>
  <c r="AA12" i="18"/>
  <c r="AA15" i="18"/>
  <c r="Z60" i="18"/>
  <c r="Z36" i="18"/>
  <c r="AG59" i="18"/>
  <c r="AA16" i="18"/>
  <c r="C51" i="18"/>
  <c r="I47" i="18"/>
  <c r="I35" i="18"/>
  <c r="Z48" i="18"/>
  <c r="AA20" i="18"/>
  <c r="I59" i="18"/>
  <c r="AC17" i="18"/>
  <c r="M36" i="18"/>
  <c r="M48" i="18"/>
  <c r="F21" i="18"/>
  <c r="AE17" i="18"/>
  <c r="K14" i="18"/>
  <c r="G12" i="18"/>
  <c r="AE12" i="18"/>
  <c r="W13" i="18"/>
  <c r="O14" i="18"/>
  <c r="G15" i="18"/>
  <c r="AE15" i="18"/>
  <c r="W16" i="18"/>
  <c r="O17" i="18"/>
  <c r="W20" i="18"/>
  <c r="O21" i="18"/>
  <c r="G22" i="18"/>
  <c r="AE22" i="18"/>
  <c r="W23" i="18"/>
  <c r="O24" i="18"/>
  <c r="G25" i="18"/>
  <c r="AE25" i="18"/>
  <c r="W26" i="18"/>
  <c r="O28" i="18"/>
  <c r="G29" i="18"/>
  <c r="W30" i="18"/>
  <c r="O31" i="18"/>
  <c r="G32" i="18"/>
  <c r="W33" i="18"/>
  <c r="O34" i="18"/>
  <c r="G35" i="18"/>
  <c r="W36" i="18"/>
  <c r="O37" i="18"/>
  <c r="G38" i="18"/>
  <c r="O40" i="18"/>
  <c r="G41" i="18"/>
  <c r="W42" i="18"/>
  <c r="O43" i="18"/>
  <c r="G44" i="18"/>
  <c r="O46" i="18"/>
  <c r="G47" i="18"/>
  <c r="W48" i="18"/>
  <c r="O49" i="18"/>
  <c r="G50" i="18"/>
  <c r="AE50" i="18"/>
  <c r="O52" i="18"/>
  <c r="G53" i="18"/>
  <c r="AE53" i="18"/>
  <c r="W54" i="18"/>
  <c r="O55" i="18"/>
  <c r="G56" i="18"/>
  <c r="AE56" i="18"/>
  <c r="O58" i="18"/>
  <c r="G59" i="18"/>
  <c r="AE59" i="18"/>
  <c r="S35" i="18"/>
  <c r="AG12" i="18"/>
  <c r="J32" i="18"/>
  <c r="J35" i="18"/>
  <c r="J38" i="18"/>
  <c r="J47" i="18"/>
  <c r="S14" i="18"/>
  <c r="C26" i="18"/>
  <c r="K32" i="18"/>
  <c r="AA33" i="18"/>
  <c r="AA36" i="18"/>
  <c r="C39" i="18"/>
  <c r="S43" i="18"/>
  <c r="AA45" i="18"/>
  <c r="AA48" i="18"/>
  <c r="K50" i="18"/>
  <c r="K56" i="18"/>
  <c r="D13" i="18"/>
  <c r="V18" i="18"/>
  <c r="V38" i="18"/>
  <c r="AA13" i="18"/>
  <c r="K18" i="18"/>
  <c r="C23" i="18"/>
  <c r="S34" i="18"/>
  <c r="C36" i="18"/>
  <c r="AA39" i="18"/>
  <c r="K44" i="18"/>
  <c r="C60" i="18"/>
  <c r="AB13" i="18"/>
  <c r="W18" i="18"/>
  <c r="AE21" i="18"/>
  <c r="W38" i="18"/>
  <c r="G49" i="18"/>
  <c r="W50" i="18"/>
  <c r="Y13" i="18"/>
  <c r="Q21" i="18"/>
  <c r="Q31" i="18"/>
  <c r="Q34" i="18"/>
  <c r="Y42" i="18"/>
  <c r="R17" i="18"/>
  <c r="J22" i="18"/>
  <c r="AA51" i="18"/>
  <c r="S55" i="18"/>
  <c r="AA57" i="18"/>
  <c r="O12" i="18"/>
  <c r="G13" i="18"/>
  <c r="AE13" i="18"/>
  <c r="W14" i="18"/>
  <c r="O15" i="18"/>
  <c r="S47" i="18"/>
  <c r="S59" i="18"/>
  <c r="M16" i="18"/>
  <c r="E21" i="18"/>
  <c r="AC37" i="18"/>
  <c r="F17" i="18"/>
  <c r="AD21" i="18"/>
  <c r="W22" i="18"/>
  <c r="Q14" i="18"/>
  <c r="Q17" i="18"/>
  <c r="I32" i="18"/>
  <c r="Q37" i="18"/>
  <c r="Q43" i="18"/>
  <c r="Y45" i="18"/>
  <c r="Q58" i="18"/>
  <c r="J15" i="18"/>
  <c r="R21" i="18"/>
  <c r="J44" i="18"/>
  <c r="R49" i="18"/>
  <c r="R55" i="18"/>
  <c r="J56" i="18"/>
  <c r="J59" i="18"/>
  <c r="AA23" i="18"/>
  <c r="S15" i="18"/>
  <c r="E17" i="18"/>
  <c r="M20" i="18"/>
  <c r="E37" i="18"/>
  <c r="E49" i="18"/>
  <c r="AC49" i="18"/>
  <c r="F37" i="18"/>
  <c r="G17" i="18"/>
  <c r="G21" i="18"/>
  <c r="O23" i="18"/>
  <c r="O39" i="18"/>
  <c r="O51" i="18"/>
  <c r="I12" i="18"/>
  <c r="Y26" i="18"/>
  <c r="Y30" i="18"/>
  <c r="Y33" i="18"/>
  <c r="I44" i="18"/>
  <c r="Q46" i="18"/>
  <c r="Q49" i="18"/>
  <c r="Y54" i="18"/>
  <c r="Q55" i="18"/>
  <c r="I56" i="18"/>
  <c r="AG56" i="18"/>
  <c r="Y57" i="18"/>
  <c r="J18" i="18"/>
  <c r="R31" i="18"/>
  <c r="R37" i="18"/>
  <c r="R43" i="18"/>
  <c r="J50" i="18"/>
  <c r="K12" i="18"/>
  <c r="S31" i="18"/>
  <c r="K38" i="18"/>
  <c r="C48" i="18"/>
  <c r="AC21" i="18"/>
  <c r="M60" i="18"/>
  <c r="AD17" i="18"/>
  <c r="V22" i="18"/>
  <c r="AD37" i="18"/>
  <c r="F49" i="18"/>
  <c r="AD49" i="18"/>
  <c r="V50" i="18"/>
  <c r="G37" i="18"/>
  <c r="J12" i="18"/>
  <c r="C13" i="18"/>
  <c r="K22" i="18"/>
  <c r="AA60" i="18"/>
  <c r="AH41" i="6"/>
  <c r="C34" i="18"/>
  <c r="K39" i="18"/>
  <c r="W39" i="18"/>
  <c r="C43" i="18"/>
  <c r="K45" i="18"/>
  <c r="W45" i="18"/>
  <c r="C46" i="18"/>
  <c r="K51" i="18"/>
  <c r="W51" i="18"/>
  <c r="C55" i="18"/>
  <c r="K57" i="18"/>
  <c r="W57" i="18"/>
  <c r="C58" i="18"/>
  <c r="N13" i="18"/>
  <c r="F14" i="18"/>
  <c r="Z23" i="18"/>
  <c r="F24" i="18"/>
  <c r="F28" i="18"/>
  <c r="N33" i="18"/>
  <c r="Z33" i="18"/>
  <c r="F34" i="18"/>
  <c r="R34" i="18"/>
  <c r="N39" i="18"/>
  <c r="Z39" i="18"/>
  <c r="F40" i="18"/>
  <c r="R40" i="18"/>
  <c r="AD40" i="18"/>
  <c r="Z45" i="18"/>
  <c r="R46" i="18"/>
  <c r="Z51" i="18"/>
  <c r="AD52" i="18"/>
  <c r="N57" i="18"/>
  <c r="C33" i="18"/>
  <c r="G40" i="18"/>
  <c r="K41" i="18"/>
  <c r="S46" i="18"/>
  <c r="G52" i="18"/>
  <c r="S52" i="18"/>
  <c r="K53" i="18"/>
  <c r="W53" i="18"/>
  <c r="C54" i="18"/>
  <c r="C57" i="18"/>
  <c r="G58" i="18"/>
  <c r="S58" i="18"/>
  <c r="AE58" i="18"/>
  <c r="K59" i="18"/>
  <c r="L12" i="18"/>
  <c r="X12" i="18"/>
  <c r="H14" i="18"/>
  <c r="T14" i="18"/>
  <c r="AF14" i="18"/>
  <c r="L15" i="18"/>
  <c r="X15" i="18"/>
  <c r="D16" i="18"/>
  <c r="P16" i="18"/>
  <c r="AB16" i="18"/>
  <c r="H17" i="18"/>
  <c r="T17" i="18"/>
  <c r="AF17" i="18"/>
  <c r="L18" i="18"/>
  <c r="X18" i="18"/>
  <c r="D20" i="18"/>
  <c r="P20" i="18"/>
  <c r="AB20" i="18"/>
  <c r="H21" i="18"/>
  <c r="T21" i="18"/>
  <c r="AF21" i="18"/>
  <c r="L22" i="18"/>
  <c r="X22" i="18"/>
  <c r="D23" i="18"/>
  <c r="P23" i="18"/>
  <c r="AB23" i="18"/>
  <c r="H24" i="18"/>
  <c r="T24" i="18"/>
  <c r="AF24" i="18"/>
  <c r="AD14" i="18"/>
  <c r="AD34" i="18"/>
  <c r="AD58" i="18"/>
  <c r="C20" i="18"/>
  <c r="K25" i="18"/>
  <c r="W25" i="18"/>
  <c r="K29" i="18"/>
  <c r="W29" i="18"/>
  <c r="C30" i="18"/>
  <c r="W59" i="18"/>
  <c r="N45" i="18"/>
  <c r="F46" i="18"/>
  <c r="AD46" i="18"/>
  <c r="N51" i="18"/>
  <c r="F52" i="18"/>
  <c r="R52" i="18"/>
  <c r="Z57" i="18"/>
  <c r="K15" i="18"/>
  <c r="K35" i="18"/>
  <c r="W35" i="18"/>
  <c r="S40" i="18"/>
  <c r="W41" i="18"/>
  <c r="C42" i="18"/>
  <c r="G46" i="18"/>
  <c r="K47" i="18"/>
  <c r="W47" i="18"/>
  <c r="AE52" i="18"/>
  <c r="AD24" i="18"/>
  <c r="W15" i="18"/>
  <c r="C12" i="18"/>
  <c r="C15" i="18"/>
  <c r="G16" i="18"/>
  <c r="S16" i="18"/>
  <c r="AE16" i="18"/>
  <c r="K17" i="18"/>
  <c r="W17" i="18"/>
  <c r="C18" i="18"/>
  <c r="O18" i="18"/>
  <c r="AA18" i="18"/>
  <c r="G20" i="18"/>
  <c r="S20" i="18"/>
  <c r="AE20" i="18"/>
  <c r="K21" i="18"/>
  <c r="W21" i="18"/>
  <c r="C22" i="18"/>
  <c r="O22" i="18"/>
  <c r="AA22" i="18"/>
  <c r="G23" i="18"/>
  <c r="S23" i="18"/>
  <c r="AE23" i="18"/>
  <c r="K24" i="18"/>
  <c r="W24" i="18"/>
  <c r="C25" i="18"/>
  <c r="R58" i="18"/>
  <c r="C45" i="18"/>
  <c r="Z13" i="18"/>
  <c r="N23" i="18"/>
  <c r="R24" i="18"/>
  <c r="AD28" i="18"/>
  <c r="F58" i="18"/>
  <c r="R14" i="18"/>
  <c r="R28" i="18"/>
  <c r="H12" i="18"/>
  <c r="T12" i="18"/>
  <c r="AF12" i="18"/>
  <c r="L13" i="18"/>
  <c r="X13" i="18"/>
  <c r="D14" i="18"/>
  <c r="P14" i="18"/>
  <c r="AB14" i="18"/>
  <c r="H15" i="18"/>
  <c r="T15" i="18"/>
  <c r="AF15" i="18"/>
  <c r="L16" i="18"/>
  <c r="X16" i="18"/>
  <c r="D17" i="18"/>
  <c r="P17" i="18"/>
  <c r="AB17" i="18"/>
  <c r="H18" i="18"/>
  <c r="T18" i="18"/>
  <c r="AF18" i="18"/>
  <c r="L20" i="18"/>
  <c r="X20" i="18"/>
  <c r="D21" i="18"/>
  <c r="P21" i="18"/>
  <c r="AB21" i="18"/>
  <c r="H22" i="18"/>
  <c r="T22" i="18"/>
  <c r="AF22" i="18"/>
  <c r="L23" i="18"/>
  <c r="X23" i="18"/>
  <c r="D24" i="18"/>
  <c r="P24" i="18"/>
  <c r="AB24" i="18"/>
  <c r="H25" i="18"/>
  <c r="T25" i="18"/>
  <c r="AF25" i="18"/>
  <c r="L26" i="18"/>
  <c r="X26" i="18"/>
  <c r="D28" i="18"/>
  <c r="P28" i="18"/>
  <c r="AB28" i="18"/>
  <c r="H29" i="18"/>
  <c r="T29" i="18"/>
  <c r="L30" i="18"/>
  <c r="X30" i="18"/>
  <c r="M12" i="18"/>
  <c r="Y12" i="18"/>
  <c r="E13" i="18"/>
  <c r="Q13" i="18"/>
  <c r="AC13" i="18"/>
  <c r="I14" i="18"/>
  <c r="U14" i="18"/>
  <c r="AG14" i="18"/>
  <c r="M15" i="18"/>
  <c r="Y15" i="18"/>
  <c r="E16" i="18"/>
  <c r="Q16" i="18"/>
  <c r="AC16" i="18"/>
  <c r="I17" i="18"/>
  <c r="U17" i="18"/>
  <c r="AG17" i="18"/>
  <c r="M18" i="18"/>
  <c r="Y18" i="18"/>
  <c r="E20" i="18"/>
  <c r="Q20" i="18"/>
  <c r="AC20" i="18"/>
  <c r="I21" i="18"/>
  <c r="U21" i="18"/>
  <c r="AG21" i="18"/>
  <c r="M22" i="18"/>
  <c r="Y22" i="18"/>
  <c r="E23" i="18"/>
  <c r="Q23" i="18"/>
  <c r="AC23" i="18"/>
  <c r="I24" i="18"/>
  <c r="U24" i="18"/>
  <c r="AG24" i="18"/>
  <c r="N12" i="18"/>
  <c r="Z12" i="18"/>
  <c r="F13" i="18"/>
  <c r="R13" i="18"/>
  <c r="AD13" i="18"/>
  <c r="J14" i="18"/>
  <c r="V14" i="18"/>
  <c r="N15" i="18"/>
  <c r="Z15" i="18"/>
  <c r="F16" i="18"/>
  <c r="R16" i="18"/>
  <c r="AD16" i="18"/>
  <c r="J17" i="18"/>
  <c r="V17" i="18"/>
  <c r="N18" i="18"/>
  <c r="Z18" i="18"/>
  <c r="F20" i="18"/>
  <c r="R20" i="18"/>
  <c r="AD20" i="18"/>
  <c r="J21" i="18"/>
  <c r="V21" i="18"/>
  <c r="N22" i="18"/>
  <c r="Z22" i="18"/>
  <c r="F23" i="18"/>
  <c r="R23" i="18"/>
  <c r="AD23" i="18"/>
  <c r="J24" i="18"/>
  <c r="V24" i="18"/>
  <c r="N25" i="18"/>
  <c r="Z25" i="18"/>
  <c r="F26" i="18"/>
  <c r="R26" i="18"/>
  <c r="AD26" i="18"/>
  <c r="J28" i="18"/>
  <c r="V28" i="18"/>
  <c r="N29" i="18"/>
  <c r="Z29" i="18"/>
  <c r="F30" i="18"/>
  <c r="R30" i="18"/>
  <c r="O25" i="18"/>
  <c r="AA25" i="18"/>
  <c r="G26" i="18"/>
  <c r="S26" i="18"/>
  <c r="AE26" i="18"/>
  <c r="K28" i="18"/>
  <c r="W28" i="18"/>
  <c r="C29" i="18"/>
  <c r="O29" i="18"/>
  <c r="AA29" i="18"/>
  <c r="G30" i="18"/>
  <c r="S30" i="18"/>
  <c r="K31" i="18"/>
  <c r="W31" i="18"/>
  <c r="C32" i="18"/>
  <c r="O32" i="18"/>
  <c r="AA32" i="18"/>
  <c r="G33" i="18"/>
  <c r="S33" i="18"/>
  <c r="K34" i="18"/>
  <c r="W34" i="18"/>
  <c r="C35" i="18"/>
  <c r="O35" i="18"/>
  <c r="AA35" i="18"/>
  <c r="G36" i="18"/>
  <c r="S36" i="18"/>
  <c r="K37" i="18"/>
  <c r="W37" i="18"/>
  <c r="C38" i="18"/>
  <c r="O38" i="18"/>
  <c r="AA38" i="18"/>
  <c r="G39" i="18"/>
  <c r="S39" i="18"/>
  <c r="K40" i="18"/>
  <c r="W40" i="18"/>
  <c r="C41" i="18"/>
  <c r="O41" i="18"/>
  <c r="AA41" i="18"/>
  <c r="G42" i="18"/>
  <c r="S42" i="18"/>
  <c r="K43" i="18"/>
  <c r="W43" i="18"/>
  <c r="C44" i="18"/>
  <c r="O44" i="18"/>
  <c r="AA44" i="18"/>
  <c r="G45" i="18"/>
  <c r="S45" i="18"/>
  <c r="K46" i="18"/>
  <c r="W46" i="18"/>
  <c r="C47" i="18"/>
  <c r="O47" i="18"/>
  <c r="AA47" i="18"/>
  <c r="G48" i="18"/>
  <c r="S48" i="18"/>
  <c r="K49" i="18"/>
  <c r="W49" i="18"/>
  <c r="C50" i="18"/>
  <c r="O50" i="18"/>
  <c r="AA50" i="18"/>
  <c r="G51" i="18"/>
  <c r="S51" i="18"/>
  <c r="AE51" i="18"/>
  <c r="K52" i="18"/>
  <c r="W52" i="18"/>
  <c r="C53" i="18"/>
  <c r="O53" i="18"/>
  <c r="AA53" i="18"/>
  <c r="G54" i="18"/>
  <c r="S54" i="18"/>
  <c r="AE54" i="18"/>
  <c r="K55" i="18"/>
  <c r="W55" i="18"/>
  <c r="C56" i="18"/>
  <c r="O56" i="18"/>
  <c r="AA56" i="18"/>
  <c r="G57" i="18"/>
  <c r="S57" i="18"/>
  <c r="AE57" i="18"/>
  <c r="K58" i="18"/>
  <c r="W58" i="18"/>
  <c r="C59" i="18"/>
  <c r="O59" i="18"/>
  <c r="AA59" i="18"/>
  <c r="G60" i="18"/>
  <c r="S60" i="18"/>
  <c r="D12" i="18"/>
  <c r="P12" i="18"/>
  <c r="AB12" i="18"/>
  <c r="H13" i="18"/>
  <c r="T13" i="18"/>
  <c r="AF13" i="18"/>
  <c r="L14" i="18"/>
  <c r="X14" i="18"/>
  <c r="D15" i="18"/>
  <c r="P15" i="18"/>
  <c r="AB15" i="18"/>
  <c r="H16" i="18"/>
  <c r="T16" i="18"/>
  <c r="AF16" i="18"/>
  <c r="L17" i="18"/>
  <c r="X17" i="18"/>
  <c r="D18" i="18"/>
  <c r="P18" i="18"/>
  <c r="AB18" i="18"/>
  <c r="H20" i="18"/>
  <c r="T20" i="18"/>
  <c r="AF20" i="18"/>
  <c r="L21" i="18"/>
  <c r="X21" i="18"/>
  <c r="D22" i="18"/>
  <c r="P22" i="18"/>
  <c r="AB22" i="18"/>
  <c r="H23" i="18"/>
  <c r="T23" i="18"/>
  <c r="AF23" i="18"/>
  <c r="L24" i="18"/>
  <c r="X24" i="18"/>
  <c r="D25" i="18"/>
  <c r="P25" i="18"/>
  <c r="AB25" i="18"/>
  <c r="H26" i="18"/>
  <c r="T26" i="18"/>
  <c r="AF26" i="18"/>
  <c r="L28" i="18"/>
  <c r="X28" i="18"/>
  <c r="D29" i="18"/>
  <c r="P29" i="18"/>
  <c r="AB29" i="18"/>
  <c r="H30" i="18"/>
  <c r="T30" i="18"/>
  <c r="E12" i="18"/>
  <c r="Q12" i="18"/>
  <c r="AC12" i="18"/>
  <c r="I13" i="18"/>
  <c r="U13" i="18"/>
  <c r="AG13" i="18"/>
  <c r="M14" i="18"/>
  <c r="Y14" i="18"/>
  <c r="E15" i="18"/>
  <c r="Q15" i="18"/>
  <c r="AC15" i="18"/>
  <c r="I16" i="18"/>
  <c r="U16" i="18"/>
  <c r="AG16" i="18"/>
  <c r="M17" i="18"/>
  <c r="Y17" i="18"/>
  <c r="E18" i="18"/>
  <c r="Q18" i="18"/>
  <c r="AC18" i="18"/>
  <c r="I20" i="18"/>
  <c r="U20" i="18"/>
  <c r="AG20" i="18"/>
  <c r="M21" i="18"/>
  <c r="Y21" i="18"/>
  <c r="E22" i="18"/>
  <c r="Q22" i="18"/>
  <c r="AC22" i="18"/>
  <c r="I23" i="18"/>
  <c r="U23" i="18"/>
  <c r="AG23" i="18"/>
  <c r="M24" i="18"/>
  <c r="Y24" i="18"/>
  <c r="E25" i="18"/>
  <c r="Q25" i="18"/>
  <c r="AC25" i="18"/>
  <c r="I26" i="18"/>
  <c r="U26" i="18"/>
  <c r="AG26" i="18"/>
  <c r="M28" i="18"/>
  <c r="Y28" i="18"/>
  <c r="E29" i="18"/>
  <c r="Q29" i="18"/>
  <c r="AC29" i="18"/>
  <c r="I30" i="18"/>
  <c r="U30" i="18"/>
  <c r="M31" i="18"/>
  <c r="F12" i="18"/>
  <c r="R12" i="18"/>
  <c r="AD12" i="18"/>
  <c r="J13" i="18"/>
  <c r="V13" i="18"/>
  <c r="N14" i="18"/>
  <c r="Z14" i="18"/>
  <c r="F15" i="18"/>
  <c r="R15" i="18"/>
  <c r="AD15" i="18"/>
  <c r="J16" i="18"/>
  <c r="V16" i="18"/>
  <c r="N17" i="18"/>
  <c r="Z17" i="18"/>
  <c r="F18" i="18"/>
  <c r="R18" i="18"/>
  <c r="AD18" i="18"/>
  <c r="J20" i="18"/>
  <c r="V20" i="18"/>
  <c r="N21" i="18"/>
  <c r="Z21" i="18"/>
  <c r="F22" i="18"/>
  <c r="R22" i="18"/>
  <c r="AD22" i="18"/>
  <c r="J23" i="18"/>
  <c r="V23" i="18"/>
  <c r="N24" i="18"/>
  <c r="Z24" i="18"/>
  <c r="F25" i="18"/>
  <c r="R25" i="18"/>
  <c r="AD25" i="18"/>
  <c r="J26" i="18"/>
  <c r="V26" i="18"/>
  <c r="N28" i="18"/>
  <c r="Z28" i="18"/>
  <c r="F29" i="18"/>
  <c r="R29" i="18"/>
  <c r="AD29" i="18"/>
  <c r="J30" i="18"/>
  <c r="V30" i="18"/>
  <c r="K60" i="18"/>
  <c r="W60" i="18"/>
  <c r="D31" i="18"/>
  <c r="P31" i="18"/>
  <c r="AB31" i="18"/>
  <c r="H32" i="18"/>
  <c r="T32" i="18"/>
  <c r="L33" i="18"/>
  <c r="X33" i="18"/>
  <c r="D34" i="18"/>
  <c r="P34" i="18"/>
  <c r="AB34" i="18"/>
  <c r="H35" i="18"/>
  <c r="T35" i="18"/>
  <c r="L36" i="18"/>
  <c r="X36" i="18"/>
  <c r="D37" i="18"/>
  <c r="P37" i="18"/>
  <c r="AB37" i="18"/>
  <c r="H38" i="18"/>
  <c r="T38" i="18"/>
  <c r="L39" i="18"/>
  <c r="X39" i="18"/>
  <c r="D40" i="18"/>
  <c r="P40" i="18"/>
  <c r="AB40" i="18"/>
  <c r="H41" i="18"/>
  <c r="T41" i="18"/>
  <c r="L42" i="18"/>
  <c r="X42" i="18"/>
  <c r="D43" i="18"/>
  <c r="P43" i="18"/>
  <c r="AB43" i="18"/>
  <c r="H44" i="18"/>
  <c r="T44" i="18"/>
  <c r="L45" i="18"/>
  <c r="X45" i="18"/>
  <c r="D46" i="18"/>
  <c r="P46" i="18"/>
  <c r="AB46" i="18"/>
  <c r="H47" i="18"/>
  <c r="T47" i="18"/>
  <c r="L48" i="18"/>
  <c r="X48" i="18"/>
  <c r="D49" i="18"/>
  <c r="P49" i="18"/>
  <c r="AB49" i="18"/>
  <c r="H50" i="18"/>
  <c r="T50" i="18"/>
  <c r="AF50" i="18"/>
  <c r="L51" i="18"/>
  <c r="X51" i="18"/>
  <c r="D52" i="18"/>
  <c r="P52" i="18"/>
  <c r="AB52" i="18"/>
  <c r="H53" i="18"/>
  <c r="T53" i="18"/>
  <c r="AF53" i="18"/>
  <c r="L54" i="18"/>
  <c r="X54" i="18"/>
  <c r="D55" i="18"/>
  <c r="P55" i="18"/>
  <c r="AB55" i="18"/>
  <c r="H56" i="18"/>
  <c r="T56" i="18"/>
  <c r="AF56" i="18"/>
  <c r="L57" i="18"/>
  <c r="X57" i="18"/>
  <c r="D58" i="18"/>
  <c r="P58" i="18"/>
  <c r="AB58" i="18"/>
  <c r="H59" i="18"/>
  <c r="T59" i="18"/>
  <c r="AF59" i="18"/>
  <c r="L60" i="18"/>
  <c r="X60" i="18"/>
  <c r="L25" i="18"/>
  <c r="X25" i="18"/>
  <c r="D26" i="18"/>
  <c r="P26" i="18"/>
  <c r="AB26" i="18"/>
  <c r="H28" i="18"/>
  <c r="T28" i="18"/>
  <c r="L29" i="18"/>
  <c r="X29" i="18"/>
  <c r="D30" i="18"/>
  <c r="P30" i="18"/>
  <c r="AB30" i="18"/>
  <c r="H31" i="18"/>
  <c r="T31" i="18"/>
  <c r="L32" i="18"/>
  <c r="X32" i="18"/>
  <c r="D33" i="18"/>
  <c r="P33" i="18"/>
  <c r="AB33" i="18"/>
  <c r="H34" i="18"/>
  <c r="T34" i="18"/>
  <c r="L35" i="18"/>
  <c r="X35" i="18"/>
  <c r="D36" i="18"/>
  <c r="P36" i="18"/>
  <c r="AB36" i="18"/>
  <c r="H37" i="18"/>
  <c r="T37" i="18"/>
  <c r="L38" i="18"/>
  <c r="X38" i="18"/>
  <c r="D39" i="18"/>
  <c r="P39" i="18"/>
  <c r="AB39" i="18"/>
  <c r="H40" i="18"/>
  <c r="T40" i="18"/>
  <c r="L41" i="18"/>
  <c r="X41" i="18"/>
  <c r="D42" i="18"/>
  <c r="P42" i="18"/>
  <c r="AB42" i="18"/>
  <c r="H43" i="18"/>
  <c r="T43" i="18"/>
  <c r="L44" i="18"/>
  <c r="X44" i="18"/>
  <c r="D45" i="18"/>
  <c r="P45" i="18"/>
  <c r="AB45" i="18"/>
  <c r="H46" i="18"/>
  <c r="T46" i="18"/>
  <c r="L47" i="18"/>
  <c r="X47" i="18"/>
  <c r="D48" i="18"/>
  <c r="P48" i="18"/>
  <c r="AB48" i="18"/>
  <c r="H49" i="18"/>
  <c r="T49" i="18"/>
  <c r="L50" i="18"/>
  <c r="X50" i="18"/>
  <c r="D51" i="18"/>
  <c r="P51" i="18"/>
  <c r="AB51" i="18"/>
  <c r="H52" i="18"/>
  <c r="T52" i="18"/>
  <c r="AF52" i="18"/>
  <c r="L53" i="18"/>
  <c r="X53" i="18"/>
  <c r="D54" i="18"/>
  <c r="P54" i="18"/>
  <c r="AB54" i="18"/>
  <c r="H55" i="18"/>
  <c r="T55" i="18"/>
  <c r="AF55" i="18"/>
  <c r="L56" i="18"/>
  <c r="X56" i="18"/>
  <c r="D57" i="18"/>
  <c r="P57" i="18"/>
  <c r="AB57" i="18"/>
  <c r="H58" i="18"/>
  <c r="T58" i="18"/>
  <c r="AF58" i="18"/>
  <c r="L59" i="18"/>
  <c r="X59" i="18"/>
  <c r="D60" i="18"/>
  <c r="P60" i="18"/>
  <c r="AB60" i="18"/>
  <c r="M25" i="18"/>
  <c r="Y25" i="18"/>
  <c r="E26" i="18"/>
  <c r="Q26" i="18"/>
  <c r="AC26" i="18"/>
  <c r="I28" i="18"/>
  <c r="U28" i="18"/>
  <c r="M29" i="18"/>
  <c r="Y29" i="18"/>
  <c r="E30" i="18"/>
  <c r="Q30" i="18"/>
  <c r="AC30" i="18"/>
  <c r="I31" i="18"/>
  <c r="U31" i="18"/>
  <c r="M32" i="18"/>
  <c r="Y32" i="18"/>
  <c r="E33" i="18"/>
  <c r="Q33" i="18"/>
  <c r="AC33" i="18"/>
  <c r="I34" i="18"/>
  <c r="U34" i="18"/>
  <c r="M35" i="18"/>
  <c r="Y35" i="18"/>
  <c r="E36" i="18"/>
  <c r="Q36" i="18"/>
  <c r="AC36" i="18"/>
  <c r="I37" i="18"/>
  <c r="U37" i="18"/>
  <c r="M38" i="18"/>
  <c r="Y38" i="18"/>
  <c r="E39" i="18"/>
  <c r="Q39" i="18"/>
  <c r="AC39" i="18"/>
  <c r="I40" i="18"/>
  <c r="U40" i="18"/>
  <c r="M41" i="18"/>
  <c r="Y41" i="18"/>
  <c r="E42" i="18"/>
  <c r="Q42" i="18"/>
  <c r="AC42" i="18"/>
  <c r="I43" i="18"/>
  <c r="U43" i="18"/>
  <c r="M44" i="18"/>
  <c r="Y44" i="18"/>
  <c r="E45" i="18"/>
  <c r="Q45" i="18"/>
  <c r="AC45" i="18"/>
  <c r="I46" i="18"/>
  <c r="U46" i="18"/>
  <c r="M47" i="18"/>
  <c r="Y47" i="18"/>
  <c r="E48" i="18"/>
  <c r="Q48" i="18"/>
  <c r="AC48" i="18"/>
  <c r="I49" i="18"/>
  <c r="U49" i="18"/>
  <c r="M50" i="18"/>
  <c r="Y50" i="18"/>
  <c r="E51" i="18"/>
  <c r="Q51" i="18"/>
  <c r="AC51" i="18"/>
  <c r="I52" i="18"/>
  <c r="U52" i="18"/>
  <c r="AG52" i="18"/>
  <c r="M53" i="18"/>
  <c r="Y53" i="18"/>
  <c r="E54" i="18"/>
  <c r="Q54" i="18"/>
  <c r="AC54" i="18"/>
  <c r="I55" i="18"/>
  <c r="U55" i="18"/>
  <c r="AG55" i="18"/>
  <c r="M56" i="18"/>
  <c r="Y56" i="18"/>
  <c r="E57" i="18"/>
  <c r="Q57" i="18"/>
  <c r="AC57" i="18"/>
  <c r="I58" i="18"/>
  <c r="U58" i="18"/>
  <c r="AG58" i="18"/>
  <c r="M59" i="18"/>
  <c r="Y59" i="18"/>
  <c r="E60" i="18"/>
  <c r="Q60" i="18"/>
  <c r="AC60" i="18"/>
  <c r="AD30" i="18"/>
  <c r="J31" i="18"/>
  <c r="V31" i="18"/>
  <c r="N32" i="18"/>
  <c r="Z32" i="18"/>
  <c r="F33" i="18"/>
  <c r="R33" i="18"/>
  <c r="AD33" i="18"/>
  <c r="J34" i="18"/>
  <c r="V34" i="18"/>
  <c r="N35" i="18"/>
  <c r="Z35" i="18"/>
  <c r="F36" i="18"/>
  <c r="R36" i="18"/>
  <c r="AD36" i="18"/>
  <c r="J37" i="18"/>
  <c r="V37" i="18"/>
  <c r="N38" i="18"/>
  <c r="Z38" i="18"/>
  <c r="F39" i="18"/>
  <c r="R39" i="18"/>
  <c r="AD39" i="18"/>
  <c r="J40" i="18"/>
  <c r="V40" i="18"/>
  <c r="N41" i="18"/>
  <c r="Z41" i="18"/>
  <c r="F42" i="18"/>
  <c r="R42" i="18"/>
  <c r="AD42" i="18"/>
  <c r="J43" i="18"/>
  <c r="V43" i="18"/>
  <c r="N44" i="18"/>
  <c r="Z44" i="18"/>
  <c r="F45" i="18"/>
  <c r="R45" i="18"/>
  <c r="AD45" i="18"/>
  <c r="J46" i="18"/>
  <c r="V46" i="18"/>
  <c r="N47" i="18"/>
  <c r="Z47" i="18"/>
  <c r="F48" i="18"/>
  <c r="R48" i="18"/>
  <c r="AD48" i="18"/>
  <c r="J49" i="18"/>
  <c r="V49" i="18"/>
  <c r="N50" i="18"/>
  <c r="Z50" i="18"/>
  <c r="F51" i="18"/>
  <c r="R51" i="18"/>
  <c r="AD51" i="18"/>
  <c r="J52" i="18"/>
  <c r="V52" i="18"/>
  <c r="N53" i="18"/>
  <c r="Z53" i="18"/>
  <c r="F54" i="18"/>
  <c r="R54" i="18"/>
  <c r="AD54" i="18"/>
  <c r="J55" i="18"/>
  <c r="V55" i="18"/>
  <c r="N56" i="18"/>
  <c r="Z56" i="18"/>
  <c r="F57" i="18"/>
  <c r="R57" i="18"/>
  <c r="AD57" i="18"/>
  <c r="J58" i="18"/>
  <c r="V58" i="18"/>
  <c r="N59" i="18"/>
  <c r="Z59" i="18"/>
  <c r="F60" i="18"/>
  <c r="R60" i="18"/>
  <c r="AD60" i="18"/>
  <c r="AE60" i="18"/>
  <c r="L31" i="18"/>
  <c r="X31" i="18"/>
  <c r="D32" i="18"/>
  <c r="P32" i="18"/>
  <c r="AB32" i="18"/>
  <c r="H33" i="18"/>
  <c r="T33" i="18"/>
  <c r="L34" i="18"/>
  <c r="X34" i="18"/>
  <c r="D35" i="18"/>
  <c r="P35" i="18"/>
  <c r="AB35" i="18"/>
  <c r="H36" i="18"/>
  <c r="T36" i="18"/>
  <c r="L37" i="18"/>
  <c r="X37" i="18"/>
  <c r="D38" i="18"/>
  <c r="P38" i="18"/>
  <c r="AB38" i="18"/>
  <c r="H39" i="18"/>
  <c r="T39" i="18"/>
  <c r="L40" i="18"/>
  <c r="X40" i="18"/>
  <c r="D41" i="18"/>
  <c r="P41" i="18"/>
  <c r="AB41" i="18"/>
  <c r="H42" i="18"/>
  <c r="T42" i="18"/>
  <c r="L43" i="18"/>
  <c r="X43" i="18"/>
  <c r="D44" i="18"/>
  <c r="P44" i="18"/>
  <c r="AB44" i="18"/>
  <c r="H45" i="18"/>
  <c r="T45" i="18"/>
  <c r="L46" i="18"/>
  <c r="X46" i="18"/>
  <c r="D47" i="18"/>
  <c r="P47" i="18"/>
  <c r="AB47" i="18"/>
  <c r="H48" i="18"/>
  <c r="T48" i="18"/>
  <c r="L49" i="18"/>
  <c r="X49" i="18"/>
  <c r="D50" i="18"/>
  <c r="P50" i="18"/>
  <c r="AB50" i="18"/>
  <c r="H51" i="18"/>
  <c r="T51" i="18"/>
  <c r="AF51" i="18"/>
  <c r="L52" i="18"/>
  <c r="X52" i="18"/>
  <c r="D53" i="18"/>
  <c r="P53" i="18"/>
  <c r="AB53" i="18"/>
  <c r="H54" i="18"/>
  <c r="T54" i="18"/>
  <c r="AF54" i="18"/>
  <c r="L55" i="18"/>
  <c r="X55" i="18"/>
  <c r="D56" i="18"/>
  <c r="P56" i="18"/>
  <c r="AB56" i="18"/>
  <c r="H57" i="18"/>
  <c r="T57" i="18"/>
  <c r="AF57" i="18"/>
  <c r="L58" i="18"/>
  <c r="X58" i="18"/>
  <c r="D59" i="18"/>
  <c r="P59" i="18"/>
  <c r="AB59" i="18"/>
  <c r="H60" i="18"/>
  <c r="T60" i="18"/>
  <c r="AF60" i="18"/>
  <c r="Y31" i="18"/>
  <c r="E32" i="18"/>
  <c r="Q32" i="18"/>
  <c r="AC32" i="18"/>
  <c r="I33" i="18"/>
  <c r="U33" i="18"/>
  <c r="M34" i="18"/>
  <c r="Y34" i="18"/>
  <c r="E35" i="18"/>
  <c r="Q35" i="18"/>
  <c r="AC35" i="18"/>
  <c r="I36" i="18"/>
  <c r="U36" i="18"/>
  <c r="M37" i="18"/>
  <c r="Y37" i="18"/>
  <c r="E38" i="18"/>
  <c r="Q38" i="18"/>
  <c r="AC38" i="18"/>
  <c r="I39" i="18"/>
  <c r="U39" i="18"/>
  <c r="M40" i="18"/>
  <c r="Y40" i="18"/>
  <c r="E41" i="18"/>
  <c r="Q41" i="18"/>
  <c r="AC41" i="18"/>
  <c r="I42" i="18"/>
  <c r="U42" i="18"/>
  <c r="M43" i="18"/>
  <c r="Y43" i="18"/>
  <c r="E44" i="18"/>
  <c r="Q44" i="18"/>
  <c r="AC44" i="18"/>
  <c r="I45" i="18"/>
  <c r="U45" i="18"/>
  <c r="M46" i="18"/>
  <c r="Y46" i="18"/>
  <c r="E47" i="18"/>
  <c r="Q47" i="18"/>
  <c r="AC47" i="18"/>
  <c r="I48" i="18"/>
  <c r="U48" i="18"/>
  <c r="M49" i="18"/>
  <c r="Y49" i="18"/>
  <c r="E50" i="18"/>
  <c r="Q50" i="18"/>
  <c r="AC50" i="18"/>
  <c r="I51" i="18"/>
  <c r="U51" i="18"/>
  <c r="AG51" i="18"/>
  <c r="M52" i="18"/>
  <c r="Y52" i="18"/>
  <c r="E53" i="18"/>
  <c r="Q53" i="18"/>
  <c r="AC53" i="18"/>
  <c r="I54" i="18"/>
  <c r="U54" i="18"/>
  <c r="AG54" i="18"/>
  <c r="M55" i="18"/>
  <c r="Y55" i="18"/>
  <c r="E56" i="18"/>
  <c r="Q56" i="18"/>
  <c r="AC56" i="18"/>
  <c r="I57" i="18"/>
  <c r="U57" i="18"/>
  <c r="AG57" i="18"/>
  <c r="M58" i="18"/>
  <c r="Y58" i="18"/>
  <c r="E59" i="18"/>
  <c r="Q59" i="18"/>
  <c r="AC59" i="18"/>
  <c r="I60" i="18"/>
  <c r="U60" i="18"/>
  <c r="AG60" i="18"/>
  <c r="N31" i="18"/>
  <c r="Z31" i="18"/>
  <c r="F32" i="18"/>
  <c r="R32" i="18"/>
  <c r="AD32" i="18"/>
  <c r="J33" i="18"/>
  <c r="V33" i="18"/>
  <c r="N34" i="18"/>
  <c r="Z34" i="18"/>
  <c r="F35" i="18"/>
  <c r="R35" i="18"/>
  <c r="AD35" i="18"/>
  <c r="J36" i="18"/>
  <c r="V36" i="18"/>
  <c r="N37" i="18"/>
  <c r="Z37" i="18"/>
  <c r="F38" i="18"/>
  <c r="R38" i="18"/>
  <c r="AD38" i="18"/>
  <c r="J39" i="18"/>
  <c r="V39" i="18"/>
  <c r="N40" i="18"/>
  <c r="Z40" i="18"/>
  <c r="F41" i="18"/>
  <c r="R41" i="18"/>
  <c r="AD41" i="18"/>
  <c r="J42" i="18"/>
  <c r="V42" i="18"/>
  <c r="N43" i="18"/>
  <c r="Z43" i="18"/>
  <c r="F44" i="18"/>
  <c r="R44" i="18"/>
  <c r="AD44" i="18"/>
  <c r="J45" i="18"/>
  <c r="V45" i="18"/>
  <c r="N46" i="18"/>
  <c r="Z46" i="18"/>
  <c r="F47" i="18"/>
  <c r="R47" i="18"/>
  <c r="AD47" i="18"/>
  <c r="J48" i="18"/>
  <c r="V48" i="18"/>
  <c r="N49" i="18"/>
  <c r="Z49" i="18"/>
  <c r="F50" i="18"/>
  <c r="R50" i="18"/>
  <c r="AD50" i="18"/>
  <c r="J51" i="18"/>
  <c r="V51" i="18"/>
  <c r="N52" i="18"/>
  <c r="Z52" i="18"/>
  <c r="F53" i="18"/>
  <c r="R53" i="18"/>
  <c r="AD53" i="18"/>
  <c r="J54" i="18"/>
  <c r="V54" i="18"/>
  <c r="N55" i="18"/>
  <c r="Z55" i="18"/>
  <c r="F56" i="18"/>
  <c r="R56" i="18"/>
  <c r="AD56" i="18"/>
  <c r="J57" i="18"/>
  <c r="V57" i="18"/>
  <c r="N58" i="18"/>
  <c r="Z58" i="18"/>
  <c r="F59" i="18"/>
  <c r="R59" i="18"/>
  <c r="AD59" i="18"/>
  <c r="J60" i="18"/>
  <c r="V60" i="18"/>
  <c r="AH65" i="3"/>
  <c r="E13" i="1"/>
  <c r="AH30" i="6"/>
  <c r="AH21" i="6"/>
  <c r="E19" i="1"/>
  <c r="AH18" i="6"/>
  <c r="E14" i="1"/>
  <c r="AH24" i="6"/>
  <c r="AH54" i="6"/>
  <c r="AH53" i="6"/>
  <c r="AH52" i="6" s="1"/>
  <c r="AH27" i="3"/>
  <c r="AH66" i="3" s="1"/>
  <c r="AH50" i="6"/>
  <c r="E30" i="1"/>
  <c r="AH16" i="6"/>
  <c r="AH27" i="6"/>
  <c r="AH23" i="6"/>
  <c r="AH20" i="6"/>
  <c r="AH47" i="6"/>
  <c r="AH42" i="6"/>
  <c r="AH34" i="6"/>
  <c r="AH5" i="12"/>
  <c r="AH7" i="6" s="1"/>
  <c r="AH6" i="12"/>
  <c r="AH7" i="12"/>
  <c r="AH8" i="12"/>
  <c r="AH9" i="12"/>
  <c r="AH10" i="12"/>
  <c r="AH8" i="6" s="1"/>
  <c r="AH11" i="12"/>
  <c r="AH12" i="12"/>
  <c r="AH13" i="12"/>
  <c r="AH14" i="12"/>
  <c r="AH15" i="12"/>
  <c r="AH9" i="6" s="1"/>
  <c r="AH16" i="12"/>
  <c r="AH17" i="12"/>
  <c r="AH18" i="12"/>
  <c r="AH19" i="12"/>
  <c r="AH20" i="12"/>
  <c r="AH10" i="6" s="1"/>
  <c r="E7" i="1" s="1"/>
  <c r="AH21" i="12"/>
  <c r="AH22" i="12"/>
  <c r="AH23" i="12"/>
  <c r="AH24" i="12"/>
  <c r="AH25" i="12"/>
  <c r="AH11" i="6" s="1"/>
  <c r="AH26" i="12"/>
  <c r="AH27" i="12"/>
  <c r="AH28" i="12"/>
  <c r="AH29" i="12"/>
  <c r="AH30" i="12"/>
  <c r="AH12" i="6" s="1"/>
  <c r="AH31" i="12"/>
  <c r="AH32" i="12"/>
  <c r="AH33" i="12"/>
  <c r="AH34" i="12"/>
  <c r="AH35" i="12"/>
  <c r="AH36" i="12"/>
  <c r="D5" i="12"/>
  <c r="E5" i="12"/>
  <c r="F5" i="12"/>
  <c r="G5" i="12"/>
  <c r="H5" i="12"/>
  <c r="I5" i="12"/>
  <c r="J5" i="12"/>
  <c r="K5" i="12"/>
  <c r="L5" i="12"/>
  <c r="M5" i="12"/>
  <c r="N5" i="12"/>
  <c r="O5" i="12"/>
  <c r="P5" i="12"/>
  <c r="Q5" i="12"/>
  <c r="R5" i="12"/>
  <c r="S5" i="12"/>
  <c r="T5" i="12"/>
  <c r="U5" i="12"/>
  <c r="V5" i="12"/>
  <c r="W5" i="12"/>
  <c r="X5" i="12"/>
  <c r="Y5" i="12"/>
  <c r="Z5" i="12"/>
  <c r="AA5" i="12"/>
  <c r="AB5" i="12"/>
  <c r="AC5" i="12"/>
  <c r="AD5" i="12"/>
  <c r="AE5" i="12"/>
  <c r="AF5" i="12"/>
  <c r="AG5" i="12"/>
  <c r="D6" i="12"/>
  <c r="E6" i="12"/>
  <c r="F6" i="12"/>
  <c r="G6" i="12"/>
  <c r="H6" i="12"/>
  <c r="I6" i="12"/>
  <c r="J6" i="12"/>
  <c r="K6" i="12"/>
  <c r="L6" i="12"/>
  <c r="M6" i="12"/>
  <c r="N6" i="12"/>
  <c r="O6" i="12"/>
  <c r="P6" i="12"/>
  <c r="Q6" i="12"/>
  <c r="R6" i="12"/>
  <c r="S6" i="12"/>
  <c r="T6" i="12"/>
  <c r="U6" i="12"/>
  <c r="V6" i="12"/>
  <c r="W6" i="12"/>
  <c r="X6" i="12"/>
  <c r="Y6" i="12"/>
  <c r="Z6" i="12"/>
  <c r="AA6" i="12"/>
  <c r="AB6" i="12"/>
  <c r="AC6" i="12"/>
  <c r="AD6" i="12"/>
  <c r="AE6" i="12"/>
  <c r="AF6" i="12"/>
  <c r="AG6" i="12"/>
  <c r="D7" i="12"/>
  <c r="E7" i="12"/>
  <c r="F7" i="12"/>
  <c r="G7" i="12"/>
  <c r="H7" i="12"/>
  <c r="I7" i="12"/>
  <c r="J7" i="12"/>
  <c r="K7" i="12"/>
  <c r="L7" i="12"/>
  <c r="M7" i="12"/>
  <c r="N7" i="12"/>
  <c r="O7" i="12"/>
  <c r="P7" i="12"/>
  <c r="Q7" i="12"/>
  <c r="R7" i="12"/>
  <c r="S7" i="12"/>
  <c r="T7" i="12"/>
  <c r="U7" i="12"/>
  <c r="V7" i="12"/>
  <c r="W7" i="12"/>
  <c r="X7" i="12"/>
  <c r="Y7" i="12"/>
  <c r="Z7" i="12"/>
  <c r="AA7" i="12"/>
  <c r="AB7" i="12"/>
  <c r="AC7" i="12"/>
  <c r="AD7" i="12"/>
  <c r="AE7" i="12"/>
  <c r="AF7" i="12"/>
  <c r="AG7" i="12"/>
  <c r="D8" i="12"/>
  <c r="E8" i="12"/>
  <c r="F8" i="12"/>
  <c r="G8" i="12"/>
  <c r="H8" i="12"/>
  <c r="I8" i="12"/>
  <c r="J8" i="12"/>
  <c r="K8" i="12"/>
  <c r="L8" i="12"/>
  <c r="M8" i="12"/>
  <c r="N8" i="12"/>
  <c r="O8" i="12"/>
  <c r="P8" i="12"/>
  <c r="Q8" i="12"/>
  <c r="R8" i="12"/>
  <c r="S8" i="12"/>
  <c r="T8" i="12"/>
  <c r="U8" i="12"/>
  <c r="V8" i="12"/>
  <c r="W8" i="12"/>
  <c r="X8" i="12"/>
  <c r="Y8" i="12"/>
  <c r="Z8" i="12"/>
  <c r="AA8" i="12"/>
  <c r="AB8" i="12"/>
  <c r="AC8" i="12"/>
  <c r="AD8" i="12"/>
  <c r="AE8" i="12"/>
  <c r="AF8" i="12"/>
  <c r="AG8" i="12"/>
  <c r="D9" i="12"/>
  <c r="E9" i="12"/>
  <c r="F9" i="12"/>
  <c r="G9" i="12"/>
  <c r="H9" i="12"/>
  <c r="I9" i="12"/>
  <c r="J9" i="12"/>
  <c r="K9" i="12"/>
  <c r="L9" i="12"/>
  <c r="M9" i="12"/>
  <c r="N9" i="12"/>
  <c r="O9" i="12"/>
  <c r="P9" i="12"/>
  <c r="Q9" i="12"/>
  <c r="R9" i="12"/>
  <c r="S9" i="12"/>
  <c r="T9" i="12"/>
  <c r="U9" i="12"/>
  <c r="V9" i="12"/>
  <c r="W9" i="12"/>
  <c r="X9" i="12"/>
  <c r="Y9" i="12"/>
  <c r="Z9" i="12"/>
  <c r="AA9" i="12"/>
  <c r="AB9" i="12"/>
  <c r="AC9" i="12"/>
  <c r="AD9" i="12"/>
  <c r="AE9" i="12"/>
  <c r="AF9" i="12"/>
  <c r="AG9" i="12"/>
  <c r="D10" i="12"/>
  <c r="E10" i="12"/>
  <c r="F10" i="12"/>
  <c r="G10" i="12"/>
  <c r="H10" i="12"/>
  <c r="I10" i="12"/>
  <c r="J10" i="12"/>
  <c r="K10" i="12"/>
  <c r="L10" i="12"/>
  <c r="M10" i="12"/>
  <c r="N10" i="12"/>
  <c r="O10" i="12"/>
  <c r="P10" i="12"/>
  <c r="Q10" i="12"/>
  <c r="R10" i="12"/>
  <c r="S10" i="12"/>
  <c r="T10" i="12"/>
  <c r="U10" i="12"/>
  <c r="V10" i="12"/>
  <c r="W10" i="12"/>
  <c r="X10" i="12"/>
  <c r="Y10" i="12"/>
  <c r="Z10" i="12"/>
  <c r="AA10" i="12"/>
  <c r="AB10" i="12"/>
  <c r="AC10" i="12"/>
  <c r="AD10" i="12"/>
  <c r="AE10" i="12"/>
  <c r="AF10" i="12"/>
  <c r="AG10" i="12"/>
  <c r="D11" i="12"/>
  <c r="E11" i="12"/>
  <c r="F11" i="12"/>
  <c r="G11" i="12"/>
  <c r="H11" i="12"/>
  <c r="I11" i="12"/>
  <c r="J11" i="12"/>
  <c r="K11" i="12"/>
  <c r="L11" i="12"/>
  <c r="M11" i="12"/>
  <c r="N11" i="12"/>
  <c r="O11" i="12"/>
  <c r="P11" i="12"/>
  <c r="Q11" i="12"/>
  <c r="R11" i="12"/>
  <c r="S11" i="12"/>
  <c r="T11" i="12"/>
  <c r="U11" i="12"/>
  <c r="V11" i="12"/>
  <c r="W11" i="12"/>
  <c r="X11" i="12"/>
  <c r="Y11" i="12"/>
  <c r="Z11" i="12"/>
  <c r="AA11" i="12"/>
  <c r="AB11" i="12"/>
  <c r="AC11" i="12"/>
  <c r="AD11" i="12"/>
  <c r="AE11" i="12"/>
  <c r="AF11" i="12"/>
  <c r="AG11" i="12"/>
  <c r="D12" i="12"/>
  <c r="E12" i="12"/>
  <c r="F12" i="12"/>
  <c r="G12" i="12"/>
  <c r="H12" i="12"/>
  <c r="I12" i="12"/>
  <c r="J12" i="12"/>
  <c r="K12" i="12"/>
  <c r="L12" i="12"/>
  <c r="M12" i="12"/>
  <c r="N12" i="12"/>
  <c r="O12" i="12"/>
  <c r="P12" i="12"/>
  <c r="Q12" i="12"/>
  <c r="R12" i="12"/>
  <c r="S12" i="12"/>
  <c r="T12" i="12"/>
  <c r="U12" i="12"/>
  <c r="V12" i="12"/>
  <c r="W12" i="12"/>
  <c r="X12" i="12"/>
  <c r="Y12" i="12"/>
  <c r="Z12" i="12"/>
  <c r="AA12" i="12"/>
  <c r="AB12" i="12"/>
  <c r="AC12" i="12"/>
  <c r="AD12" i="12"/>
  <c r="AE12" i="12"/>
  <c r="AF12" i="12"/>
  <c r="AG12" i="12"/>
  <c r="D13" i="12"/>
  <c r="E13" i="12"/>
  <c r="F13" i="12"/>
  <c r="G13" i="12"/>
  <c r="H13" i="12"/>
  <c r="I13" i="12"/>
  <c r="J13" i="12"/>
  <c r="K13" i="12"/>
  <c r="L13" i="12"/>
  <c r="M13" i="12"/>
  <c r="N13" i="12"/>
  <c r="O13" i="12"/>
  <c r="P13" i="12"/>
  <c r="Q13" i="12"/>
  <c r="R13" i="12"/>
  <c r="S13" i="12"/>
  <c r="T13" i="12"/>
  <c r="U13" i="12"/>
  <c r="V13" i="12"/>
  <c r="W13" i="12"/>
  <c r="X13" i="12"/>
  <c r="Y13" i="12"/>
  <c r="Z13" i="12"/>
  <c r="AA13" i="12"/>
  <c r="AB13" i="12"/>
  <c r="AC13" i="12"/>
  <c r="AD13" i="12"/>
  <c r="AE13" i="12"/>
  <c r="AF13" i="12"/>
  <c r="AG13" i="12"/>
  <c r="D14" i="12"/>
  <c r="E14" i="12"/>
  <c r="F14" i="12"/>
  <c r="G14" i="12"/>
  <c r="H14" i="12"/>
  <c r="I14" i="12"/>
  <c r="J14" i="12"/>
  <c r="K14" i="12"/>
  <c r="L14" i="12"/>
  <c r="M14" i="12"/>
  <c r="N14" i="12"/>
  <c r="O14" i="12"/>
  <c r="P14" i="12"/>
  <c r="Q14" i="12"/>
  <c r="R14" i="12"/>
  <c r="S14" i="12"/>
  <c r="T14" i="12"/>
  <c r="U14" i="12"/>
  <c r="V14" i="12"/>
  <c r="W14" i="12"/>
  <c r="X14" i="12"/>
  <c r="Y14" i="12"/>
  <c r="Z14" i="12"/>
  <c r="AA14" i="12"/>
  <c r="AB14" i="12"/>
  <c r="AC14" i="12"/>
  <c r="AD14" i="12"/>
  <c r="AE14" i="12"/>
  <c r="AF14" i="12"/>
  <c r="AG14" i="12"/>
  <c r="D15" i="12"/>
  <c r="E15" i="12"/>
  <c r="F15" i="12"/>
  <c r="G15" i="12"/>
  <c r="H15" i="12"/>
  <c r="I15" i="12"/>
  <c r="J15" i="12"/>
  <c r="K15" i="12"/>
  <c r="L15" i="12"/>
  <c r="M15" i="12"/>
  <c r="N15" i="12"/>
  <c r="O15" i="12"/>
  <c r="P15" i="12"/>
  <c r="Q15" i="12"/>
  <c r="R15" i="12"/>
  <c r="S15" i="12"/>
  <c r="T15" i="12"/>
  <c r="U15" i="12"/>
  <c r="V15" i="12"/>
  <c r="W15" i="12"/>
  <c r="X15" i="12"/>
  <c r="Y15" i="12"/>
  <c r="Z15" i="12"/>
  <c r="AA15" i="12"/>
  <c r="AB15" i="12"/>
  <c r="AC15" i="12"/>
  <c r="AD15" i="12"/>
  <c r="AE15" i="12"/>
  <c r="AF15" i="12"/>
  <c r="AG15" i="12"/>
  <c r="D16" i="12"/>
  <c r="E16" i="12"/>
  <c r="F16" i="12"/>
  <c r="G16" i="12"/>
  <c r="H16" i="12"/>
  <c r="I16" i="12"/>
  <c r="J16" i="12"/>
  <c r="K16" i="12"/>
  <c r="L16" i="12"/>
  <c r="M16" i="12"/>
  <c r="N16" i="12"/>
  <c r="O16" i="12"/>
  <c r="P16" i="12"/>
  <c r="Q16" i="12"/>
  <c r="R16" i="12"/>
  <c r="S16" i="12"/>
  <c r="T16" i="12"/>
  <c r="U16" i="12"/>
  <c r="V16" i="12"/>
  <c r="W16" i="12"/>
  <c r="X16" i="12"/>
  <c r="Y16" i="12"/>
  <c r="Z16" i="12"/>
  <c r="AA16" i="12"/>
  <c r="AB16" i="12"/>
  <c r="AC16" i="12"/>
  <c r="AD16" i="12"/>
  <c r="AE16" i="12"/>
  <c r="AF16" i="12"/>
  <c r="AG16" i="12"/>
  <c r="D17" i="12"/>
  <c r="E17" i="12"/>
  <c r="F17" i="12"/>
  <c r="G17" i="12"/>
  <c r="H17" i="12"/>
  <c r="I17" i="12"/>
  <c r="J17" i="12"/>
  <c r="K17" i="12"/>
  <c r="L17" i="12"/>
  <c r="M17" i="12"/>
  <c r="N17" i="12"/>
  <c r="O17" i="12"/>
  <c r="P17" i="12"/>
  <c r="Q17" i="12"/>
  <c r="R17" i="12"/>
  <c r="S17" i="12"/>
  <c r="T17" i="12"/>
  <c r="U17" i="12"/>
  <c r="V17" i="12"/>
  <c r="W17" i="12"/>
  <c r="X17" i="12"/>
  <c r="Y17" i="12"/>
  <c r="Z17" i="12"/>
  <c r="AA17" i="12"/>
  <c r="AB17" i="12"/>
  <c r="AC17" i="12"/>
  <c r="AD17" i="12"/>
  <c r="AE17" i="12"/>
  <c r="AF17" i="12"/>
  <c r="AG17" i="12"/>
  <c r="D18" i="12"/>
  <c r="E18" i="12"/>
  <c r="F18" i="12"/>
  <c r="G18" i="12"/>
  <c r="H18" i="12"/>
  <c r="I18" i="12"/>
  <c r="J18" i="12"/>
  <c r="K18" i="12"/>
  <c r="L18" i="12"/>
  <c r="M18" i="12"/>
  <c r="N18" i="12"/>
  <c r="O18" i="12"/>
  <c r="P18" i="12"/>
  <c r="Q18" i="12"/>
  <c r="R18" i="12"/>
  <c r="S18" i="12"/>
  <c r="T18" i="12"/>
  <c r="U18" i="12"/>
  <c r="V18" i="12"/>
  <c r="W18" i="12"/>
  <c r="X18" i="12"/>
  <c r="Y18" i="12"/>
  <c r="Z18" i="12"/>
  <c r="AA18" i="12"/>
  <c r="AB18" i="12"/>
  <c r="AC18" i="12"/>
  <c r="AD18" i="12"/>
  <c r="AE18" i="12"/>
  <c r="AF18" i="12"/>
  <c r="AG18" i="12"/>
  <c r="D19" i="12"/>
  <c r="E19" i="12"/>
  <c r="F19" i="12"/>
  <c r="G19" i="12"/>
  <c r="H19" i="12"/>
  <c r="I19" i="12"/>
  <c r="J19" i="12"/>
  <c r="K19" i="12"/>
  <c r="L19" i="12"/>
  <c r="M19" i="12"/>
  <c r="N19" i="12"/>
  <c r="O19" i="12"/>
  <c r="P19" i="12"/>
  <c r="Q19" i="12"/>
  <c r="R19" i="12"/>
  <c r="S19" i="12"/>
  <c r="T19" i="12"/>
  <c r="U19" i="12"/>
  <c r="V19" i="12"/>
  <c r="W19" i="12"/>
  <c r="X19" i="12"/>
  <c r="Y19" i="12"/>
  <c r="Z19" i="12"/>
  <c r="AA19" i="12"/>
  <c r="AB19" i="12"/>
  <c r="AC19" i="12"/>
  <c r="AD19" i="12"/>
  <c r="AE19" i="12"/>
  <c r="AF19" i="12"/>
  <c r="AG19" i="12"/>
  <c r="D20" i="12"/>
  <c r="E20" i="12"/>
  <c r="F20" i="12"/>
  <c r="G20" i="12"/>
  <c r="H20" i="12"/>
  <c r="I20" i="12"/>
  <c r="J20" i="12"/>
  <c r="K20" i="12"/>
  <c r="L20" i="12"/>
  <c r="M20" i="12"/>
  <c r="N20" i="12"/>
  <c r="O20" i="12"/>
  <c r="P20" i="12"/>
  <c r="Q20" i="12"/>
  <c r="R20" i="12"/>
  <c r="S20" i="12"/>
  <c r="T20" i="12"/>
  <c r="U20" i="12"/>
  <c r="V20" i="12"/>
  <c r="W20" i="12"/>
  <c r="X20" i="12"/>
  <c r="Y20" i="12"/>
  <c r="Z20" i="12"/>
  <c r="AA20" i="12"/>
  <c r="AB20" i="12"/>
  <c r="AC20" i="12"/>
  <c r="AD20" i="12"/>
  <c r="AE20" i="12"/>
  <c r="AF20" i="12"/>
  <c r="AG20" i="12"/>
  <c r="D21" i="12"/>
  <c r="E21" i="12"/>
  <c r="F21" i="12"/>
  <c r="G21" i="12"/>
  <c r="H21" i="12"/>
  <c r="I21" i="12"/>
  <c r="J21" i="12"/>
  <c r="K21" i="12"/>
  <c r="L21" i="12"/>
  <c r="M21" i="12"/>
  <c r="N21" i="12"/>
  <c r="O21" i="12"/>
  <c r="P21" i="12"/>
  <c r="Q21" i="12"/>
  <c r="R21" i="12"/>
  <c r="S21" i="12"/>
  <c r="T21" i="12"/>
  <c r="U21" i="12"/>
  <c r="V21" i="12"/>
  <c r="W21" i="12"/>
  <c r="X21" i="12"/>
  <c r="Y21" i="12"/>
  <c r="Z21" i="12"/>
  <c r="AA21" i="12"/>
  <c r="AB21" i="12"/>
  <c r="AC21" i="12"/>
  <c r="AD21" i="12"/>
  <c r="AE21" i="12"/>
  <c r="AF21" i="12"/>
  <c r="AG21" i="12"/>
  <c r="D22" i="12"/>
  <c r="E22" i="12"/>
  <c r="F22" i="12"/>
  <c r="G22" i="12"/>
  <c r="H22" i="12"/>
  <c r="I22" i="12"/>
  <c r="J22" i="12"/>
  <c r="K22" i="12"/>
  <c r="L22" i="12"/>
  <c r="M22" i="12"/>
  <c r="N22" i="12"/>
  <c r="O22" i="12"/>
  <c r="P22" i="12"/>
  <c r="Q22" i="12"/>
  <c r="R22" i="12"/>
  <c r="S22" i="12"/>
  <c r="T22" i="12"/>
  <c r="U22" i="12"/>
  <c r="V22" i="12"/>
  <c r="W22" i="12"/>
  <c r="X22" i="12"/>
  <c r="Y22" i="12"/>
  <c r="Z22" i="12"/>
  <c r="AA22" i="12"/>
  <c r="AB22" i="12"/>
  <c r="AC22" i="12"/>
  <c r="AD22" i="12"/>
  <c r="AE22" i="12"/>
  <c r="AF22" i="12"/>
  <c r="AG22" i="12"/>
  <c r="D23" i="12"/>
  <c r="E23" i="12"/>
  <c r="F23" i="12"/>
  <c r="G23" i="12"/>
  <c r="H23" i="12"/>
  <c r="I23" i="12"/>
  <c r="J23" i="12"/>
  <c r="K23" i="12"/>
  <c r="L23" i="12"/>
  <c r="M23" i="12"/>
  <c r="N23" i="12"/>
  <c r="O23" i="12"/>
  <c r="P23" i="12"/>
  <c r="Q23" i="12"/>
  <c r="R23" i="12"/>
  <c r="S23" i="12"/>
  <c r="T23" i="12"/>
  <c r="U23" i="12"/>
  <c r="V23" i="12"/>
  <c r="W23" i="12"/>
  <c r="X23" i="12"/>
  <c r="Y23" i="12"/>
  <c r="Z23" i="12"/>
  <c r="AA23" i="12"/>
  <c r="AB23" i="12"/>
  <c r="AC23" i="12"/>
  <c r="AD23" i="12"/>
  <c r="AE23" i="12"/>
  <c r="AF23" i="12"/>
  <c r="AG23" i="12"/>
  <c r="D24" i="12"/>
  <c r="E24" i="12"/>
  <c r="F24" i="12"/>
  <c r="G24" i="12"/>
  <c r="H24" i="12"/>
  <c r="I24" i="12"/>
  <c r="J24" i="12"/>
  <c r="K24" i="12"/>
  <c r="L24" i="12"/>
  <c r="M24" i="12"/>
  <c r="N24" i="12"/>
  <c r="O24" i="12"/>
  <c r="P24" i="12"/>
  <c r="Q24" i="12"/>
  <c r="R24" i="12"/>
  <c r="S24" i="12"/>
  <c r="T24" i="12"/>
  <c r="U24" i="12"/>
  <c r="V24" i="12"/>
  <c r="W24" i="12"/>
  <c r="X24" i="12"/>
  <c r="Y24" i="12"/>
  <c r="Z24" i="12"/>
  <c r="AA24" i="12"/>
  <c r="AB24" i="12"/>
  <c r="AC24" i="12"/>
  <c r="AD24" i="12"/>
  <c r="AE24" i="12"/>
  <c r="AF24" i="12"/>
  <c r="AG24" i="12"/>
  <c r="D25" i="12"/>
  <c r="E25" i="12"/>
  <c r="F25" i="12"/>
  <c r="G25" i="12"/>
  <c r="H25" i="12"/>
  <c r="I25" i="12"/>
  <c r="J25" i="12"/>
  <c r="K25" i="12"/>
  <c r="L25" i="12"/>
  <c r="M25" i="12"/>
  <c r="N25" i="12"/>
  <c r="O25" i="12"/>
  <c r="P25" i="12"/>
  <c r="Q25" i="12"/>
  <c r="R25" i="12"/>
  <c r="S25" i="12"/>
  <c r="T25" i="12"/>
  <c r="U25" i="12"/>
  <c r="V25" i="12"/>
  <c r="W25" i="12"/>
  <c r="X25" i="12"/>
  <c r="Y25" i="12"/>
  <c r="Z25" i="12"/>
  <c r="AA25" i="12"/>
  <c r="AB25" i="12"/>
  <c r="AC25" i="12"/>
  <c r="AD25" i="12"/>
  <c r="AE25" i="12"/>
  <c r="AF25" i="12"/>
  <c r="AG25" i="12"/>
  <c r="D26" i="12"/>
  <c r="E26" i="12"/>
  <c r="F26" i="12"/>
  <c r="G26" i="12"/>
  <c r="H26" i="12"/>
  <c r="I26" i="12"/>
  <c r="J26" i="12"/>
  <c r="K26" i="12"/>
  <c r="L26" i="12"/>
  <c r="M26" i="12"/>
  <c r="N26" i="12"/>
  <c r="O26" i="12"/>
  <c r="P26" i="12"/>
  <c r="Q26" i="12"/>
  <c r="R26" i="12"/>
  <c r="S26" i="12"/>
  <c r="T26" i="12"/>
  <c r="U26" i="12"/>
  <c r="V26" i="12"/>
  <c r="W26" i="12"/>
  <c r="X26" i="12"/>
  <c r="Y26" i="12"/>
  <c r="Z26" i="12"/>
  <c r="AA26" i="12"/>
  <c r="AB26" i="12"/>
  <c r="AC26" i="12"/>
  <c r="AD26" i="12"/>
  <c r="AE26" i="12"/>
  <c r="AF26" i="12"/>
  <c r="AG26" i="12"/>
  <c r="D27" i="12"/>
  <c r="E27" i="12"/>
  <c r="F27" i="12"/>
  <c r="G27" i="12"/>
  <c r="H27" i="12"/>
  <c r="I27" i="12"/>
  <c r="J27" i="12"/>
  <c r="K27" i="12"/>
  <c r="L27" i="12"/>
  <c r="M27" i="12"/>
  <c r="N27" i="12"/>
  <c r="O27" i="12"/>
  <c r="P27" i="12"/>
  <c r="Q27" i="12"/>
  <c r="R27" i="12"/>
  <c r="S27" i="12"/>
  <c r="T27" i="12"/>
  <c r="U27" i="12"/>
  <c r="V27" i="12"/>
  <c r="W27" i="12"/>
  <c r="X27" i="12"/>
  <c r="Y27" i="12"/>
  <c r="Z27" i="12"/>
  <c r="AA27" i="12"/>
  <c r="AB27" i="12"/>
  <c r="AC27" i="12"/>
  <c r="AD27" i="12"/>
  <c r="AE27" i="12"/>
  <c r="AF27" i="12"/>
  <c r="AG27" i="12"/>
  <c r="D28" i="12"/>
  <c r="E28" i="12"/>
  <c r="F28" i="12"/>
  <c r="G28" i="12"/>
  <c r="H28" i="12"/>
  <c r="I28" i="12"/>
  <c r="J28" i="12"/>
  <c r="K28" i="12"/>
  <c r="L28" i="12"/>
  <c r="M28" i="12"/>
  <c r="N28" i="12"/>
  <c r="O28" i="12"/>
  <c r="P28" i="12"/>
  <c r="Q28" i="12"/>
  <c r="R28" i="12"/>
  <c r="S28" i="12"/>
  <c r="T28" i="12"/>
  <c r="U28" i="12"/>
  <c r="V28" i="12"/>
  <c r="W28" i="12"/>
  <c r="X28" i="12"/>
  <c r="Y28" i="12"/>
  <c r="Z28" i="12"/>
  <c r="AA28" i="12"/>
  <c r="AB28" i="12"/>
  <c r="AC28" i="12"/>
  <c r="AD28" i="12"/>
  <c r="AE28" i="12"/>
  <c r="AF28" i="12"/>
  <c r="AG28" i="12"/>
  <c r="D29" i="12"/>
  <c r="E29" i="12"/>
  <c r="F29" i="12"/>
  <c r="G29" i="12"/>
  <c r="H29" i="12"/>
  <c r="I29" i="12"/>
  <c r="J29" i="12"/>
  <c r="K29" i="12"/>
  <c r="L29" i="12"/>
  <c r="M29" i="12"/>
  <c r="N29" i="12"/>
  <c r="O29" i="12"/>
  <c r="P29" i="12"/>
  <c r="Q29" i="12"/>
  <c r="R29" i="12"/>
  <c r="S29" i="12"/>
  <c r="T29" i="12"/>
  <c r="U29" i="12"/>
  <c r="V29" i="12"/>
  <c r="W29" i="12"/>
  <c r="X29" i="12"/>
  <c r="Y29" i="12"/>
  <c r="Z29" i="12"/>
  <c r="AA29" i="12"/>
  <c r="AB29" i="12"/>
  <c r="AC29" i="12"/>
  <c r="AD29" i="12"/>
  <c r="AE29" i="12"/>
  <c r="AF29" i="12"/>
  <c r="AG29" i="12"/>
  <c r="D30" i="12"/>
  <c r="E30" i="12"/>
  <c r="F30" i="12"/>
  <c r="G30" i="12"/>
  <c r="H30" i="12"/>
  <c r="I30" i="12"/>
  <c r="J30" i="12"/>
  <c r="K30" i="12"/>
  <c r="L30" i="12"/>
  <c r="M30" i="12"/>
  <c r="N30" i="12"/>
  <c r="O30" i="12"/>
  <c r="P30" i="12"/>
  <c r="Q30" i="12"/>
  <c r="R30" i="12"/>
  <c r="S30" i="12"/>
  <c r="T30" i="12"/>
  <c r="U30" i="12"/>
  <c r="V30" i="12"/>
  <c r="W30" i="12"/>
  <c r="X30" i="12"/>
  <c r="Y30" i="12"/>
  <c r="Z30" i="12"/>
  <c r="AA30" i="12"/>
  <c r="AB30" i="12"/>
  <c r="AC30" i="12"/>
  <c r="AD30" i="12"/>
  <c r="AE30" i="12"/>
  <c r="AF30" i="12"/>
  <c r="AG30" i="12"/>
  <c r="D31" i="12"/>
  <c r="E31" i="12"/>
  <c r="F31" i="12"/>
  <c r="G31" i="12"/>
  <c r="H31" i="12"/>
  <c r="I31" i="12"/>
  <c r="J31" i="12"/>
  <c r="K31" i="12"/>
  <c r="L31" i="12"/>
  <c r="M31" i="12"/>
  <c r="N31" i="12"/>
  <c r="O31" i="12"/>
  <c r="P31" i="12"/>
  <c r="Q31" i="12"/>
  <c r="R31" i="12"/>
  <c r="S31" i="12"/>
  <c r="T31" i="12"/>
  <c r="U31" i="12"/>
  <c r="V31" i="12"/>
  <c r="W31" i="12"/>
  <c r="X31" i="12"/>
  <c r="Y31" i="12"/>
  <c r="Z31" i="12"/>
  <c r="AA31" i="12"/>
  <c r="AB31" i="12"/>
  <c r="AC31" i="12"/>
  <c r="AD31" i="12"/>
  <c r="AE31" i="12"/>
  <c r="AF31" i="12"/>
  <c r="AG31" i="12"/>
  <c r="D32" i="12"/>
  <c r="E32" i="12"/>
  <c r="F32" i="12"/>
  <c r="G32" i="12"/>
  <c r="H32" i="12"/>
  <c r="I32" i="12"/>
  <c r="J32" i="12"/>
  <c r="K32" i="12"/>
  <c r="L32" i="12"/>
  <c r="M32" i="12"/>
  <c r="N32" i="12"/>
  <c r="O32" i="12"/>
  <c r="P32" i="12"/>
  <c r="Q32" i="12"/>
  <c r="R32" i="12"/>
  <c r="S32" i="12"/>
  <c r="T32" i="12"/>
  <c r="U32" i="12"/>
  <c r="V32" i="12"/>
  <c r="W32" i="12"/>
  <c r="X32" i="12"/>
  <c r="Y32" i="12"/>
  <c r="Z32" i="12"/>
  <c r="AA32" i="12"/>
  <c r="AB32" i="12"/>
  <c r="AC32" i="12"/>
  <c r="AD32" i="12"/>
  <c r="AE32" i="12"/>
  <c r="AF32" i="12"/>
  <c r="AG32" i="12"/>
  <c r="D33" i="12"/>
  <c r="E33" i="12"/>
  <c r="F33" i="12"/>
  <c r="G33" i="12"/>
  <c r="H33" i="12"/>
  <c r="I33" i="12"/>
  <c r="J33" i="12"/>
  <c r="K33" i="12"/>
  <c r="L33" i="12"/>
  <c r="M33" i="12"/>
  <c r="N33" i="12"/>
  <c r="O33" i="12"/>
  <c r="P33" i="12"/>
  <c r="Q33" i="12"/>
  <c r="R33" i="12"/>
  <c r="S33" i="12"/>
  <c r="T33" i="12"/>
  <c r="U33" i="12"/>
  <c r="V33" i="12"/>
  <c r="W33" i="12"/>
  <c r="X33" i="12"/>
  <c r="Y33" i="12"/>
  <c r="Z33" i="12"/>
  <c r="AA33" i="12"/>
  <c r="AB33" i="12"/>
  <c r="AC33" i="12"/>
  <c r="AD33" i="12"/>
  <c r="AE33" i="12"/>
  <c r="AF33" i="12"/>
  <c r="AG33" i="12"/>
  <c r="D34" i="12"/>
  <c r="E34" i="12"/>
  <c r="F34" i="12"/>
  <c r="G34" i="12"/>
  <c r="H34" i="12"/>
  <c r="I34" i="12"/>
  <c r="J34" i="12"/>
  <c r="K34" i="12"/>
  <c r="L34" i="12"/>
  <c r="M34" i="12"/>
  <c r="N34" i="12"/>
  <c r="O34" i="12"/>
  <c r="P34" i="12"/>
  <c r="Q34" i="12"/>
  <c r="R34" i="12"/>
  <c r="S34" i="12"/>
  <c r="T34" i="12"/>
  <c r="U34" i="12"/>
  <c r="V34" i="12"/>
  <c r="W34" i="12"/>
  <c r="X34" i="12"/>
  <c r="Y34" i="12"/>
  <c r="Z34" i="12"/>
  <c r="AA34" i="12"/>
  <c r="AB34" i="12"/>
  <c r="AC34" i="12"/>
  <c r="AD34" i="12"/>
  <c r="AE34" i="12"/>
  <c r="AF34" i="12"/>
  <c r="AG34" i="12"/>
  <c r="D35" i="12"/>
  <c r="E35" i="12"/>
  <c r="F35" i="12"/>
  <c r="G35" i="12"/>
  <c r="H35" i="12"/>
  <c r="I35" i="12"/>
  <c r="J35" i="12"/>
  <c r="K35" i="12"/>
  <c r="L35" i="12"/>
  <c r="M35" i="12"/>
  <c r="N35" i="12"/>
  <c r="O35" i="12"/>
  <c r="P35" i="12"/>
  <c r="Q35" i="12"/>
  <c r="R35" i="12"/>
  <c r="S35" i="12"/>
  <c r="T35" i="12"/>
  <c r="U35" i="12"/>
  <c r="V35" i="12"/>
  <c r="W35" i="12"/>
  <c r="X35" i="12"/>
  <c r="Y35" i="12"/>
  <c r="Z35" i="12"/>
  <c r="AA35" i="12"/>
  <c r="AB35" i="12"/>
  <c r="AC35" i="12"/>
  <c r="AD35" i="12"/>
  <c r="AE35" i="12"/>
  <c r="AF35" i="12"/>
  <c r="AG35" i="12"/>
  <c r="D36" i="12"/>
  <c r="E36" i="12"/>
  <c r="F36" i="12"/>
  <c r="G36" i="12"/>
  <c r="H36" i="12"/>
  <c r="I36" i="12"/>
  <c r="J36" i="12"/>
  <c r="K36" i="12"/>
  <c r="L36" i="12"/>
  <c r="M36" i="12"/>
  <c r="N36" i="12"/>
  <c r="O36" i="12"/>
  <c r="P36" i="12"/>
  <c r="Q36" i="12"/>
  <c r="R36" i="12"/>
  <c r="S36" i="12"/>
  <c r="T36" i="12"/>
  <c r="U36" i="12"/>
  <c r="V36" i="12"/>
  <c r="W36" i="12"/>
  <c r="X36" i="12"/>
  <c r="Y36" i="12"/>
  <c r="Z36" i="12"/>
  <c r="AA36" i="12"/>
  <c r="AB36" i="12"/>
  <c r="AC36" i="12"/>
  <c r="AD36" i="12"/>
  <c r="AE36" i="12"/>
  <c r="AF36" i="12"/>
  <c r="AG36" i="12"/>
  <c r="C6" i="12"/>
  <c r="C7" i="12"/>
  <c r="C8" i="12"/>
  <c r="C9" i="12"/>
  <c r="C10" i="12"/>
  <c r="C11" i="12"/>
  <c r="C12" i="12"/>
  <c r="C13" i="12"/>
  <c r="C14" i="12"/>
  <c r="C15" i="12"/>
  <c r="C16" i="12"/>
  <c r="C17" i="12"/>
  <c r="C18" i="12"/>
  <c r="C19" i="12"/>
  <c r="C20" i="12"/>
  <c r="C21" i="12"/>
  <c r="C22" i="12"/>
  <c r="C23" i="12"/>
  <c r="C24" i="12"/>
  <c r="C25" i="12"/>
  <c r="C26" i="12"/>
  <c r="C27" i="12"/>
  <c r="C28" i="12"/>
  <c r="C29" i="12"/>
  <c r="C30" i="12"/>
  <c r="C31" i="12"/>
  <c r="C32" i="12"/>
  <c r="C33" i="12"/>
  <c r="C34" i="12"/>
  <c r="C35" i="12"/>
  <c r="C36" i="12"/>
  <c r="C5" i="12"/>
  <c r="AH25" i="6" l="1"/>
  <c r="AH67" i="3"/>
  <c r="AH33" i="6"/>
  <c r="AH57" i="6" s="1"/>
  <c r="E9" i="1"/>
  <c r="AH6" i="6"/>
  <c r="AH5" i="6" s="1"/>
  <c r="AH17" i="6"/>
  <c r="AG72" i="31"/>
  <c r="AF72" i="31"/>
  <c r="AE72" i="31"/>
  <c r="AD72" i="31"/>
  <c r="AC72" i="31"/>
  <c r="AB72" i="31"/>
  <c r="AA72" i="31"/>
  <c r="Z72" i="31"/>
  <c r="Y72" i="31"/>
  <c r="X72" i="31"/>
  <c r="W72" i="31"/>
  <c r="V72" i="31"/>
  <c r="U72" i="31"/>
  <c r="T72" i="31"/>
  <c r="S72" i="31"/>
  <c r="R72" i="31"/>
  <c r="Q72" i="31"/>
  <c r="P72" i="31"/>
  <c r="O72" i="31"/>
  <c r="N72" i="31"/>
  <c r="M72" i="31"/>
  <c r="L72" i="31"/>
  <c r="K72" i="31"/>
  <c r="J72" i="31"/>
  <c r="I72" i="31"/>
  <c r="H72" i="31"/>
  <c r="G72" i="31"/>
  <c r="F72" i="31"/>
  <c r="E72" i="31"/>
  <c r="D72" i="31"/>
  <c r="C72" i="31"/>
  <c r="AH56" i="6" l="1"/>
  <c r="AH58" i="6" s="1"/>
  <c r="AY50" i="24"/>
  <c r="AX50" i="24"/>
  <c r="AZ50" i="24"/>
  <c r="BA50" i="24"/>
  <c r="BB50" i="24"/>
  <c r="AX51" i="24"/>
  <c r="AY51" i="24"/>
  <c r="AZ51" i="24"/>
  <c r="BA51" i="24"/>
  <c r="BB51" i="24"/>
  <c r="AX52" i="24"/>
  <c r="AY52" i="24"/>
  <c r="AZ52" i="24"/>
  <c r="BA52" i="24"/>
  <c r="BB52" i="24"/>
  <c r="AX53" i="24"/>
  <c r="AY53" i="24"/>
  <c r="AZ53" i="24"/>
  <c r="BA53" i="24"/>
  <c r="BB53" i="24"/>
  <c r="AY49" i="24"/>
  <c r="AY55" i="24" s="1"/>
  <c r="AZ49" i="24"/>
  <c r="AZ55" i="24" s="1"/>
  <c r="BA49" i="24"/>
  <c r="BA55" i="24" s="1"/>
  <c r="BB49" i="24"/>
  <c r="BB55" i="24" s="1"/>
  <c r="O6" i="24"/>
  <c r="P6" i="24"/>
  <c r="Q6" i="24"/>
  <c r="R6" i="24"/>
  <c r="S6" i="24"/>
  <c r="O7" i="24"/>
  <c r="AX60" i="24" s="1"/>
  <c r="P7" i="24"/>
  <c r="AY60" i="24" s="1"/>
  <c r="Q7" i="24"/>
  <c r="AZ60" i="24" s="1"/>
  <c r="R7" i="24"/>
  <c r="BA60" i="24" s="1"/>
  <c r="S7" i="24"/>
  <c r="BB60" i="24" s="1"/>
  <c r="O8" i="24"/>
  <c r="P8" i="24"/>
  <c r="Q8" i="24"/>
  <c r="R8" i="24"/>
  <c r="S8" i="24"/>
  <c r="O9" i="24"/>
  <c r="P9" i="24"/>
  <c r="Q9" i="24"/>
  <c r="R9" i="24"/>
  <c r="S9" i="24"/>
  <c r="O10" i="24"/>
  <c r="P10" i="24"/>
  <c r="Q10" i="24"/>
  <c r="R10" i="24"/>
  <c r="S10" i="24"/>
  <c r="O11" i="24"/>
  <c r="P11" i="24"/>
  <c r="Q11" i="24"/>
  <c r="R11" i="24"/>
  <c r="S11" i="24"/>
  <c r="O12" i="24"/>
  <c r="AX61" i="24" s="1"/>
  <c r="P12" i="24"/>
  <c r="AY61" i="24" s="1"/>
  <c r="AY82" i="24" s="1"/>
  <c r="Q12" i="24"/>
  <c r="AZ61" i="24" s="1"/>
  <c r="R12" i="24"/>
  <c r="BA61" i="24" s="1"/>
  <c r="S12" i="24"/>
  <c r="BB61" i="24" s="1"/>
  <c r="O13" i="24"/>
  <c r="P13" i="24"/>
  <c r="Q13" i="24"/>
  <c r="R13" i="24"/>
  <c r="S13" i="24"/>
  <c r="O14" i="24"/>
  <c r="P14" i="24"/>
  <c r="Q14" i="24"/>
  <c r="R14" i="24"/>
  <c r="S14" i="24"/>
  <c r="O15" i="24"/>
  <c r="P15" i="24"/>
  <c r="Q15" i="24"/>
  <c r="R15" i="24"/>
  <c r="S15" i="24"/>
  <c r="O16" i="24"/>
  <c r="P16" i="24"/>
  <c r="Q16" i="24"/>
  <c r="R16" i="24"/>
  <c r="S16" i="24"/>
  <c r="O17" i="24"/>
  <c r="P17" i="24"/>
  <c r="Q17" i="24"/>
  <c r="R17" i="24"/>
  <c r="S17" i="24"/>
  <c r="O18" i="24"/>
  <c r="AX62" i="24" s="1"/>
  <c r="P18" i="24"/>
  <c r="AY62" i="24" s="1"/>
  <c r="Q18" i="24"/>
  <c r="AZ62" i="24" s="1"/>
  <c r="R18" i="24"/>
  <c r="BA62" i="24" s="1"/>
  <c r="S18" i="24"/>
  <c r="BB62" i="24" s="1"/>
  <c r="O19" i="24"/>
  <c r="AX63" i="24" s="1"/>
  <c r="P19" i="24"/>
  <c r="AY63" i="24" s="1"/>
  <c r="Q19" i="24"/>
  <c r="AZ63" i="24" s="1"/>
  <c r="R19" i="24"/>
  <c r="BA63" i="24" s="1"/>
  <c r="S19" i="24"/>
  <c r="BB63" i="24" s="1"/>
  <c r="O20" i="24"/>
  <c r="AX64" i="24" s="1"/>
  <c r="P20" i="24"/>
  <c r="AY64" i="24" s="1"/>
  <c r="Q20" i="24"/>
  <c r="AZ64" i="24" s="1"/>
  <c r="R20" i="24"/>
  <c r="BA64" i="24" s="1"/>
  <c r="S20" i="24"/>
  <c r="BB64" i="24" s="1"/>
  <c r="O21" i="24"/>
  <c r="P21" i="24"/>
  <c r="Q21" i="24"/>
  <c r="R21" i="24"/>
  <c r="S21" i="24"/>
  <c r="O22" i="24"/>
  <c r="AX65" i="24" s="1"/>
  <c r="P22" i="24"/>
  <c r="AY65" i="24" s="1"/>
  <c r="Q22" i="24"/>
  <c r="AZ65" i="24" s="1"/>
  <c r="R22" i="24"/>
  <c r="BA65" i="24" s="1"/>
  <c r="S22" i="24"/>
  <c r="BB65" i="24" s="1"/>
  <c r="O23" i="24"/>
  <c r="AX66" i="24" s="1"/>
  <c r="P23" i="24"/>
  <c r="AY66" i="24" s="1"/>
  <c r="Q23" i="24"/>
  <c r="AZ66" i="24" s="1"/>
  <c r="R23" i="24"/>
  <c r="BA66" i="24" s="1"/>
  <c r="S23" i="24"/>
  <c r="BB66" i="24" s="1"/>
  <c r="O24" i="24"/>
  <c r="AX67" i="24" s="1"/>
  <c r="P24" i="24"/>
  <c r="AY67" i="24" s="1"/>
  <c r="Q24" i="24"/>
  <c r="AZ67" i="24" s="1"/>
  <c r="R24" i="24"/>
  <c r="BA67" i="24" s="1"/>
  <c r="S24" i="24"/>
  <c r="BB67" i="24" s="1"/>
  <c r="O25" i="24"/>
  <c r="P25" i="24"/>
  <c r="Q25" i="24"/>
  <c r="R25" i="24"/>
  <c r="S25" i="24"/>
  <c r="O26" i="24"/>
  <c r="AX68" i="24" s="1"/>
  <c r="P26" i="24"/>
  <c r="AY68" i="24" s="1"/>
  <c r="Q26" i="24"/>
  <c r="AZ68" i="24" s="1"/>
  <c r="R26" i="24"/>
  <c r="BA68" i="24" s="1"/>
  <c r="S26" i="24"/>
  <c r="BB68" i="24" s="1"/>
  <c r="O27" i="24"/>
  <c r="AX69" i="24" s="1"/>
  <c r="P27" i="24"/>
  <c r="AY69" i="24" s="1"/>
  <c r="Q27" i="24"/>
  <c r="AZ69" i="24" s="1"/>
  <c r="R27" i="24"/>
  <c r="BA69" i="24" s="1"/>
  <c r="S27" i="24"/>
  <c r="BB69" i="24" s="1"/>
  <c r="O28" i="24"/>
  <c r="AX70" i="24" s="1"/>
  <c r="P28" i="24"/>
  <c r="AY70" i="24" s="1"/>
  <c r="Q28" i="24"/>
  <c r="AZ70" i="24" s="1"/>
  <c r="R28" i="24"/>
  <c r="BA70" i="24" s="1"/>
  <c r="S28" i="24"/>
  <c r="BB70" i="24" s="1"/>
  <c r="O29" i="24"/>
  <c r="AX71" i="24" s="1"/>
  <c r="P29" i="24"/>
  <c r="AY71" i="24" s="1"/>
  <c r="Q29" i="24"/>
  <c r="AZ71" i="24" s="1"/>
  <c r="R29" i="24"/>
  <c r="BA71" i="24" s="1"/>
  <c r="S29" i="24"/>
  <c r="BB71" i="24" s="1"/>
  <c r="O30" i="24"/>
  <c r="AX72" i="24" s="1"/>
  <c r="P30" i="24"/>
  <c r="AY72" i="24" s="1"/>
  <c r="Q30" i="24"/>
  <c r="AZ72" i="24" s="1"/>
  <c r="R30" i="24"/>
  <c r="BA72" i="24" s="1"/>
  <c r="S30" i="24"/>
  <c r="BB72" i="24" s="1"/>
  <c r="O31" i="24"/>
  <c r="AX73" i="24" s="1"/>
  <c r="P31" i="24"/>
  <c r="AY73" i="24" s="1"/>
  <c r="Q31" i="24"/>
  <c r="AZ73" i="24" s="1"/>
  <c r="R31" i="24"/>
  <c r="BA73" i="24" s="1"/>
  <c r="S31" i="24"/>
  <c r="BB73" i="24" s="1"/>
  <c r="O32" i="24"/>
  <c r="AX74" i="24" s="1"/>
  <c r="P32" i="24"/>
  <c r="AY74" i="24" s="1"/>
  <c r="Q32" i="24"/>
  <c r="AZ74" i="24" s="1"/>
  <c r="R32" i="24"/>
  <c r="BA74" i="24" s="1"/>
  <c r="S32" i="24"/>
  <c r="BB74" i="24" s="1"/>
  <c r="O33" i="24"/>
  <c r="P33" i="24"/>
  <c r="Q33" i="24"/>
  <c r="R33" i="24"/>
  <c r="S33" i="24"/>
  <c r="O34" i="24"/>
  <c r="AX75" i="24" s="1"/>
  <c r="P34" i="24"/>
  <c r="AY75" i="24" s="1"/>
  <c r="Q34" i="24"/>
  <c r="AZ75" i="24" s="1"/>
  <c r="R34" i="24"/>
  <c r="BA75" i="24" s="1"/>
  <c r="S34" i="24"/>
  <c r="BB75" i="24" s="1"/>
  <c r="O35" i="24"/>
  <c r="AX76" i="24" s="1"/>
  <c r="P35" i="24"/>
  <c r="AY76" i="24" s="1"/>
  <c r="Q35" i="24"/>
  <c r="AZ76" i="24" s="1"/>
  <c r="R35" i="24"/>
  <c r="BA76" i="24" s="1"/>
  <c r="S35" i="24"/>
  <c r="BB76" i="24" s="1"/>
  <c r="O36" i="24"/>
  <c r="AX77" i="24" s="1"/>
  <c r="P36" i="24"/>
  <c r="AY77" i="24" s="1"/>
  <c r="Q36" i="24"/>
  <c r="AZ77" i="24" s="1"/>
  <c r="R36" i="24"/>
  <c r="BA77" i="24" s="1"/>
  <c r="S36" i="24"/>
  <c r="BB77" i="24" s="1"/>
  <c r="O37" i="24"/>
  <c r="P37" i="24"/>
  <c r="Q37" i="24"/>
  <c r="R37" i="24"/>
  <c r="S37" i="24"/>
  <c r="O38" i="24"/>
  <c r="AX78" i="24" s="1"/>
  <c r="P38" i="24"/>
  <c r="AY78" i="24" s="1"/>
  <c r="Q38" i="24"/>
  <c r="AZ78" i="24" s="1"/>
  <c r="R38" i="24"/>
  <c r="BA78" i="24" s="1"/>
  <c r="S38" i="24"/>
  <c r="BB78" i="24" s="1"/>
  <c r="O39" i="24"/>
  <c r="AX79" i="24" s="1"/>
  <c r="P39" i="24"/>
  <c r="AY79" i="24" s="1"/>
  <c r="Q39" i="24"/>
  <c r="AZ79" i="24" s="1"/>
  <c r="R39" i="24"/>
  <c r="BA79" i="24" s="1"/>
  <c r="S39" i="24"/>
  <c r="BB79" i="24" s="1"/>
  <c r="O40" i="24"/>
  <c r="AX80" i="24" s="1"/>
  <c r="P40" i="24"/>
  <c r="AY80" i="24" s="1"/>
  <c r="Q40" i="24"/>
  <c r="AZ80" i="24" s="1"/>
  <c r="R40" i="24"/>
  <c r="BA80" i="24" s="1"/>
  <c r="S40" i="24"/>
  <c r="BB80" i="24" s="1"/>
  <c r="O41" i="24"/>
  <c r="P41" i="24"/>
  <c r="Q41" i="24"/>
  <c r="R41" i="24"/>
  <c r="S41" i="24"/>
  <c r="O42" i="24"/>
  <c r="P42" i="24"/>
  <c r="Q42" i="24"/>
  <c r="R42" i="24"/>
  <c r="S42" i="24"/>
  <c r="O43" i="24"/>
  <c r="P43" i="24"/>
  <c r="Q43" i="24"/>
  <c r="R43" i="24"/>
  <c r="S43" i="24"/>
  <c r="M49" i="24"/>
  <c r="N49" i="24"/>
  <c r="M60" i="24"/>
  <c r="N60" i="24"/>
  <c r="M61" i="24"/>
  <c r="N61" i="24"/>
  <c r="M62" i="24"/>
  <c r="N62" i="24"/>
  <c r="M63" i="24"/>
  <c r="N63" i="24"/>
  <c r="M64" i="24"/>
  <c r="N64" i="24"/>
  <c r="M50" i="24"/>
  <c r="N50" i="24"/>
  <c r="M65" i="24"/>
  <c r="N65" i="24"/>
  <c r="M66" i="24"/>
  <c r="N66" i="24"/>
  <c r="M67" i="24"/>
  <c r="N67" i="24"/>
  <c r="M51" i="24"/>
  <c r="N51" i="24"/>
  <c r="M69" i="24"/>
  <c r="N69" i="24"/>
  <c r="M70" i="24"/>
  <c r="N70" i="24"/>
  <c r="M71" i="24"/>
  <c r="N71" i="24"/>
  <c r="M72" i="24"/>
  <c r="N72" i="24"/>
  <c r="M73" i="24"/>
  <c r="N73" i="24"/>
  <c r="M74" i="24"/>
  <c r="N74" i="24"/>
  <c r="M52" i="24"/>
  <c r="N52" i="24"/>
  <c r="M75" i="24"/>
  <c r="N75" i="24"/>
  <c r="M76" i="24"/>
  <c r="N76" i="24"/>
  <c r="M77" i="24"/>
  <c r="N77" i="24"/>
  <c r="M53" i="24"/>
  <c r="N53" i="24"/>
  <c r="M78" i="24"/>
  <c r="N78" i="24"/>
  <c r="M79" i="24"/>
  <c r="N79" i="24"/>
  <c r="M80" i="24"/>
  <c r="N80" i="24"/>
  <c r="D7" i="1"/>
  <c r="N49" i="2" l="1"/>
  <c r="N54" i="2"/>
  <c r="N48" i="2"/>
  <c r="C49" i="2"/>
  <c r="C47" i="2"/>
  <c r="M87" i="24"/>
  <c r="AZ86" i="24"/>
  <c r="AX86" i="24"/>
  <c r="BA86" i="24"/>
  <c r="M55" i="24"/>
  <c r="M44" i="24"/>
  <c r="M45" i="24" s="1"/>
  <c r="AY86" i="24"/>
  <c r="BA88" i="24"/>
  <c r="AZ88" i="24"/>
  <c r="BA87" i="24"/>
  <c r="M86" i="24"/>
  <c r="AY88" i="24"/>
  <c r="AZ87" i="24"/>
  <c r="AX49" i="24"/>
  <c r="AX55" i="24" s="1"/>
  <c r="BB87" i="24"/>
  <c r="AX88" i="24"/>
  <c r="AY87" i="24"/>
  <c r="M82" i="24"/>
  <c r="AX87" i="24"/>
  <c r="BB88" i="24"/>
  <c r="N87" i="24"/>
  <c r="BB86" i="24"/>
  <c r="BB82" i="24"/>
  <c r="BA82" i="24"/>
  <c r="AZ82" i="24"/>
  <c r="AX82" i="24"/>
  <c r="N86" i="24"/>
  <c r="N47" i="2"/>
  <c r="N68" i="24"/>
  <c r="M68" i="24"/>
  <c r="N88" i="24"/>
  <c r="M88" i="24"/>
  <c r="C53" i="2"/>
  <c r="N55" i="24"/>
  <c r="N46" i="2"/>
  <c r="N51" i="2"/>
  <c r="N53" i="2"/>
  <c r="N50" i="2"/>
  <c r="N52" i="2"/>
  <c r="N82" i="24"/>
  <c r="N55" i="2"/>
  <c r="C48" i="2"/>
  <c r="C46" i="2"/>
  <c r="C51" i="2"/>
  <c r="C52" i="2"/>
  <c r="C54" i="2"/>
  <c r="C50" i="2"/>
  <c r="D73" i="27" l="1"/>
  <c r="D54" i="27"/>
  <c r="D53" i="27"/>
  <c r="D51" i="27"/>
  <c r="D52" i="27"/>
  <c r="D50" i="27"/>
  <c r="D47" i="27"/>
  <c r="D49" i="27"/>
  <c r="D38" i="27"/>
  <c r="D94" i="27"/>
  <c r="D85" i="27"/>
  <c r="D76" i="27"/>
  <c r="C5" i="30" l="1"/>
  <c r="D5" i="30"/>
  <c r="E5" i="30"/>
  <c r="F5" i="30"/>
  <c r="G5" i="30"/>
  <c r="H5" i="30"/>
  <c r="I5" i="30"/>
  <c r="J5" i="30"/>
  <c r="K5" i="30"/>
  <c r="L5" i="30"/>
  <c r="M5" i="30"/>
  <c r="N5" i="30"/>
  <c r="O5" i="30"/>
  <c r="P5" i="30"/>
  <c r="Q5" i="30"/>
  <c r="Q65" i="30" s="1"/>
  <c r="R5" i="30"/>
  <c r="S5" i="30"/>
  <c r="S65" i="30" s="1"/>
  <c r="T5" i="30"/>
  <c r="T65" i="30" s="1"/>
  <c r="U5" i="30"/>
  <c r="U65" i="30" s="1"/>
  <c r="V5" i="30"/>
  <c r="V65" i="30" s="1"/>
  <c r="W5" i="30"/>
  <c r="W65" i="30" s="1"/>
  <c r="X5" i="30"/>
  <c r="X65" i="30" s="1"/>
  <c r="Y5" i="30"/>
  <c r="Y65" i="30" s="1"/>
  <c r="Z5" i="30"/>
  <c r="Z65" i="30" s="1"/>
  <c r="AA5" i="30"/>
  <c r="AB5" i="30"/>
  <c r="AC5" i="30"/>
  <c r="AD5" i="30"/>
  <c r="AE5" i="30"/>
  <c r="AF5" i="30"/>
  <c r="C6" i="30"/>
  <c r="D6" i="30"/>
  <c r="E6" i="30"/>
  <c r="F6" i="30"/>
  <c r="G6" i="30"/>
  <c r="H6" i="30"/>
  <c r="I6" i="30"/>
  <c r="J6" i="30"/>
  <c r="K6" i="30"/>
  <c r="L6" i="30"/>
  <c r="M6" i="30"/>
  <c r="N6" i="30"/>
  <c r="O6" i="30"/>
  <c r="P6" i="30"/>
  <c r="Q6" i="30"/>
  <c r="R6" i="30"/>
  <c r="S6" i="30"/>
  <c r="T6" i="30"/>
  <c r="U6" i="30"/>
  <c r="V6" i="30"/>
  <c r="W6" i="30"/>
  <c r="X6" i="30"/>
  <c r="Y6" i="30"/>
  <c r="Z6" i="30"/>
  <c r="AA6" i="30"/>
  <c r="AB6" i="30"/>
  <c r="AC6" i="30"/>
  <c r="AD6" i="30"/>
  <c r="AE6" i="30"/>
  <c r="AF6" i="30"/>
  <c r="C7" i="30"/>
  <c r="D7" i="30"/>
  <c r="E7" i="30"/>
  <c r="F7" i="30"/>
  <c r="G7" i="30"/>
  <c r="H7" i="30"/>
  <c r="I7" i="30"/>
  <c r="J7" i="30"/>
  <c r="K7" i="30"/>
  <c r="L7" i="30"/>
  <c r="M7" i="30"/>
  <c r="N7" i="30"/>
  <c r="O7" i="30"/>
  <c r="P7" i="30"/>
  <c r="Q7" i="30"/>
  <c r="R7" i="30"/>
  <c r="S7" i="30"/>
  <c r="T7" i="30"/>
  <c r="U7" i="30"/>
  <c r="V7" i="30"/>
  <c r="W7" i="30"/>
  <c r="X7" i="30"/>
  <c r="Y7" i="30"/>
  <c r="Z7" i="30"/>
  <c r="AA7" i="30"/>
  <c r="AB7" i="30"/>
  <c r="AC7" i="30"/>
  <c r="AD7" i="30"/>
  <c r="AE7" i="30"/>
  <c r="AF7" i="30"/>
  <c r="C8" i="30"/>
  <c r="D8" i="30"/>
  <c r="E8" i="30"/>
  <c r="F8" i="30"/>
  <c r="G8" i="30"/>
  <c r="H8" i="30"/>
  <c r="I8" i="30"/>
  <c r="J8" i="30"/>
  <c r="K8" i="30"/>
  <c r="L8" i="30"/>
  <c r="M8" i="30"/>
  <c r="N8" i="30"/>
  <c r="O8" i="30"/>
  <c r="P8" i="30"/>
  <c r="Q8" i="30"/>
  <c r="R8" i="30"/>
  <c r="S8" i="30"/>
  <c r="T8" i="30"/>
  <c r="U8" i="30"/>
  <c r="V8" i="30"/>
  <c r="W8" i="30"/>
  <c r="X8" i="30"/>
  <c r="Y8" i="30"/>
  <c r="Z8" i="30"/>
  <c r="AA8" i="30"/>
  <c r="AB8" i="30"/>
  <c r="AC8" i="30"/>
  <c r="AD8" i="30"/>
  <c r="AE8" i="30"/>
  <c r="AF8" i="30"/>
  <c r="C9" i="30"/>
  <c r="D9" i="30"/>
  <c r="E9" i="30"/>
  <c r="F9" i="30"/>
  <c r="G9" i="30"/>
  <c r="H9" i="30"/>
  <c r="I9" i="30"/>
  <c r="J9" i="30"/>
  <c r="K9" i="30"/>
  <c r="L9" i="30"/>
  <c r="M9" i="30"/>
  <c r="N9" i="30"/>
  <c r="O9" i="30"/>
  <c r="P9" i="30"/>
  <c r="Q9" i="30"/>
  <c r="R9" i="30"/>
  <c r="S9" i="30"/>
  <c r="T9" i="30"/>
  <c r="U9" i="30"/>
  <c r="V9" i="30"/>
  <c r="W9" i="30"/>
  <c r="X9" i="30"/>
  <c r="Y9" i="30"/>
  <c r="Z9" i="30"/>
  <c r="AA9" i="30"/>
  <c r="AB9" i="30"/>
  <c r="AC9" i="30"/>
  <c r="AD9" i="30"/>
  <c r="AE9" i="30"/>
  <c r="AF9" i="30"/>
  <c r="C10" i="30"/>
  <c r="D10" i="30"/>
  <c r="E10" i="30"/>
  <c r="F10" i="30"/>
  <c r="G10" i="30"/>
  <c r="H10" i="30"/>
  <c r="I10" i="30"/>
  <c r="J10" i="30"/>
  <c r="K10" i="30"/>
  <c r="L10" i="30"/>
  <c r="M10" i="30"/>
  <c r="N10" i="30"/>
  <c r="O10" i="30"/>
  <c r="P10" i="30"/>
  <c r="Q10" i="30"/>
  <c r="R10" i="30"/>
  <c r="S10" i="30"/>
  <c r="T10" i="30"/>
  <c r="U10" i="30"/>
  <c r="V10" i="30"/>
  <c r="W10" i="30"/>
  <c r="X10" i="30"/>
  <c r="Y10" i="30"/>
  <c r="Z10" i="30"/>
  <c r="AA10" i="30"/>
  <c r="AB10" i="30"/>
  <c r="AC10" i="30"/>
  <c r="AD10" i="30"/>
  <c r="AE10" i="30"/>
  <c r="AF10" i="30"/>
  <c r="C11" i="30"/>
  <c r="D11" i="30"/>
  <c r="E11" i="30"/>
  <c r="F11" i="30"/>
  <c r="G11" i="30"/>
  <c r="H11" i="30"/>
  <c r="I11" i="30"/>
  <c r="J11" i="30"/>
  <c r="K11" i="30"/>
  <c r="L11" i="30"/>
  <c r="L65" i="30" s="1"/>
  <c r="M11" i="30"/>
  <c r="M65" i="30" s="1"/>
  <c r="N11" i="30"/>
  <c r="O11" i="30"/>
  <c r="P11" i="30"/>
  <c r="Q11" i="30"/>
  <c r="R11" i="30"/>
  <c r="S11" i="30"/>
  <c r="T11" i="30"/>
  <c r="U11" i="30"/>
  <c r="V11" i="30"/>
  <c r="W11" i="30"/>
  <c r="X11" i="30"/>
  <c r="Y11" i="30"/>
  <c r="Z11" i="30"/>
  <c r="AA11" i="30"/>
  <c r="AB11" i="30"/>
  <c r="AC11" i="30"/>
  <c r="AC65" i="30" s="1"/>
  <c r="AD11" i="30"/>
  <c r="AE11" i="30"/>
  <c r="AE65" i="30" s="1"/>
  <c r="AF11" i="30"/>
  <c r="AF65" i="30" s="1"/>
  <c r="C12" i="30"/>
  <c r="D12" i="30"/>
  <c r="E12" i="30"/>
  <c r="F12" i="30"/>
  <c r="G12" i="30"/>
  <c r="H12" i="30"/>
  <c r="I12" i="30"/>
  <c r="J12" i="30"/>
  <c r="K12" i="30"/>
  <c r="L12" i="30"/>
  <c r="M12" i="30"/>
  <c r="N12" i="30"/>
  <c r="O12" i="30"/>
  <c r="P12" i="30"/>
  <c r="Q12" i="30"/>
  <c r="R12" i="30"/>
  <c r="S12" i="30"/>
  <c r="T12" i="30"/>
  <c r="U12" i="30"/>
  <c r="V12" i="30"/>
  <c r="W12" i="30"/>
  <c r="X12" i="30"/>
  <c r="Y12" i="30"/>
  <c r="Z12" i="30"/>
  <c r="AA12" i="30"/>
  <c r="AB12" i="30"/>
  <c r="AC12" i="30"/>
  <c r="AD12" i="30"/>
  <c r="AE12" i="30"/>
  <c r="AF12" i="30"/>
  <c r="C13" i="30"/>
  <c r="D13" i="30"/>
  <c r="E13" i="30"/>
  <c r="F13" i="30"/>
  <c r="G13" i="30"/>
  <c r="H13" i="30"/>
  <c r="I13" i="30"/>
  <c r="J13" i="30"/>
  <c r="K13" i="30"/>
  <c r="L13" i="30"/>
  <c r="M13" i="30"/>
  <c r="N13" i="30"/>
  <c r="O13" i="30"/>
  <c r="P13" i="30"/>
  <c r="Q13" i="30"/>
  <c r="R13" i="30"/>
  <c r="S13" i="30"/>
  <c r="T13" i="30"/>
  <c r="U13" i="30"/>
  <c r="V13" i="30"/>
  <c r="W13" i="30"/>
  <c r="X13" i="30"/>
  <c r="Y13" i="30"/>
  <c r="Z13" i="30"/>
  <c r="AA13" i="30"/>
  <c r="AB13" i="30"/>
  <c r="AC13" i="30"/>
  <c r="AD13" i="30"/>
  <c r="AE13" i="30"/>
  <c r="AF13" i="30"/>
  <c r="C14" i="30"/>
  <c r="D14" i="30"/>
  <c r="E14" i="30"/>
  <c r="F14" i="30"/>
  <c r="G14" i="30"/>
  <c r="H14" i="30"/>
  <c r="I14" i="30"/>
  <c r="J14" i="30"/>
  <c r="K14" i="30"/>
  <c r="L14" i="30"/>
  <c r="M14" i="30"/>
  <c r="N14" i="30"/>
  <c r="O14" i="30"/>
  <c r="P14" i="30"/>
  <c r="Q14" i="30"/>
  <c r="R14" i="30"/>
  <c r="S14" i="30"/>
  <c r="T14" i="30"/>
  <c r="U14" i="30"/>
  <c r="V14" i="30"/>
  <c r="W14" i="30"/>
  <c r="X14" i="30"/>
  <c r="Y14" i="30"/>
  <c r="Z14" i="30"/>
  <c r="AA14" i="30"/>
  <c r="AB14" i="30"/>
  <c r="AC14" i="30"/>
  <c r="AD14" i="30"/>
  <c r="AE14" i="30"/>
  <c r="AF14" i="30"/>
  <c r="C15" i="30"/>
  <c r="D15" i="30"/>
  <c r="E15" i="30"/>
  <c r="F15" i="30"/>
  <c r="G15" i="30"/>
  <c r="H15" i="30"/>
  <c r="I15" i="30"/>
  <c r="J15" i="30"/>
  <c r="K15" i="30"/>
  <c r="L15" i="30"/>
  <c r="M15" i="30"/>
  <c r="N15" i="30"/>
  <c r="O15" i="30"/>
  <c r="P15" i="30"/>
  <c r="Q15" i="30"/>
  <c r="R15" i="30"/>
  <c r="S15" i="30"/>
  <c r="T15" i="30"/>
  <c r="U15" i="30"/>
  <c r="V15" i="30"/>
  <c r="W15" i="30"/>
  <c r="X15" i="30"/>
  <c r="Y15" i="30"/>
  <c r="Z15" i="30"/>
  <c r="AA15" i="30"/>
  <c r="AB15" i="30"/>
  <c r="AC15" i="30"/>
  <c r="AD15" i="30"/>
  <c r="AE15" i="30"/>
  <c r="AF15" i="30"/>
  <c r="C16" i="30"/>
  <c r="D16" i="30"/>
  <c r="E16" i="30"/>
  <c r="F16" i="30"/>
  <c r="G16" i="30"/>
  <c r="H16" i="30"/>
  <c r="I16" i="30"/>
  <c r="J16" i="30"/>
  <c r="K16" i="30"/>
  <c r="L16" i="30"/>
  <c r="M16" i="30"/>
  <c r="N16" i="30"/>
  <c r="O16" i="30"/>
  <c r="P16" i="30"/>
  <c r="Q16" i="30"/>
  <c r="R16" i="30"/>
  <c r="S16" i="30"/>
  <c r="T16" i="30"/>
  <c r="U16" i="30"/>
  <c r="V16" i="30"/>
  <c r="W16" i="30"/>
  <c r="X16" i="30"/>
  <c r="Y16" i="30"/>
  <c r="Z16" i="30"/>
  <c r="AA16" i="30"/>
  <c r="AB16" i="30"/>
  <c r="AC16" i="30"/>
  <c r="AD16" i="30"/>
  <c r="AE16" i="30"/>
  <c r="AF16" i="30"/>
  <c r="C17" i="30"/>
  <c r="D17" i="30"/>
  <c r="E17" i="30"/>
  <c r="F17" i="30"/>
  <c r="G17" i="30"/>
  <c r="H17" i="30"/>
  <c r="I17" i="30"/>
  <c r="J17" i="30"/>
  <c r="K17" i="30"/>
  <c r="L17" i="30"/>
  <c r="M17" i="30"/>
  <c r="N17" i="30"/>
  <c r="O17" i="30"/>
  <c r="P17" i="30"/>
  <c r="Q17" i="30"/>
  <c r="R17" i="30"/>
  <c r="S17" i="30"/>
  <c r="T17" i="30"/>
  <c r="U17" i="30"/>
  <c r="V17" i="30"/>
  <c r="W17" i="30"/>
  <c r="X17" i="30"/>
  <c r="Y17" i="30"/>
  <c r="Z17" i="30"/>
  <c r="AA17" i="30"/>
  <c r="AB17" i="30"/>
  <c r="AC17" i="30"/>
  <c r="AD17" i="30"/>
  <c r="AE17" i="30"/>
  <c r="AF17" i="30"/>
  <c r="C18" i="30"/>
  <c r="D18" i="30"/>
  <c r="E18" i="30"/>
  <c r="F18" i="30"/>
  <c r="G18" i="30"/>
  <c r="H18" i="30"/>
  <c r="I18" i="30"/>
  <c r="J18" i="30"/>
  <c r="K18" i="30"/>
  <c r="L18" i="30"/>
  <c r="M18" i="30"/>
  <c r="N18" i="30"/>
  <c r="O18" i="30"/>
  <c r="P18" i="30"/>
  <c r="Q18" i="30"/>
  <c r="R18" i="30"/>
  <c r="S18" i="30"/>
  <c r="T18" i="30"/>
  <c r="U18" i="30"/>
  <c r="V18" i="30"/>
  <c r="W18" i="30"/>
  <c r="X18" i="30"/>
  <c r="Y18" i="30"/>
  <c r="Z18" i="30"/>
  <c r="AA18" i="30"/>
  <c r="AB18" i="30"/>
  <c r="AC18" i="30"/>
  <c r="AD18" i="30"/>
  <c r="AE18" i="30"/>
  <c r="AF18" i="30"/>
  <c r="C19" i="30"/>
  <c r="D19" i="30"/>
  <c r="E19" i="30"/>
  <c r="F19" i="30"/>
  <c r="G19" i="30"/>
  <c r="H19" i="30"/>
  <c r="I19" i="30"/>
  <c r="J19" i="30"/>
  <c r="K19" i="30"/>
  <c r="L19" i="30"/>
  <c r="M19" i="30"/>
  <c r="N19" i="30"/>
  <c r="O19" i="30"/>
  <c r="P19" i="30"/>
  <c r="Q19" i="30"/>
  <c r="R19" i="30"/>
  <c r="S19" i="30"/>
  <c r="T19" i="30"/>
  <c r="U19" i="30"/>
  <c r="V19" i="30"/>
  <c r="W19" i="30"/>
  <c r="X19" i="30"/>
  <c r="Y19" i="30"/>
  <c r="Z19" i="30"/>
  <c r="AA19" i="30"/>
  <c r="AB19" i="30"/>
  <c r="AB65" i="30" s="1"/>
  <c r="AC19" i="30"/>
  <c r="AD19" i="30"/>
  <c r="AE19" i="30"/>
  <c r="AF19" i="30"/>
  <c r="C20" i="30"/>
  <c r="D20" i="30"/>
  <c r="E20" i="30"/>
  <c r="F20" i="30"/>
  <c r="G20" i="30"/>
  <c r="H20" i="30"/>
  <c r="I20" i="30"/>
  <c r="J20" i="30"/>
  <c r="K20" i="30"/>
  <c r="L20" i="30"/>
  <c r="M20" i="30"/>
  <c r="N20" i="30"/>
  <c r="O20" i="30"/>
  <c r="P20" i="30"/>
  <c r="Q20" i="30"/>
  <c r="R20" i="30"/>
  <c r="S20" i="30"/>
  <c r="T20" i="30"/>
  <c r="U20" i="30"/>
  <c r="V20" i="30"/>
  <c r="W20" i="30"/>
  <c r="X20" i="30"/>
  <c r="Y20" i="30"/>
  <c r="Z20" i="30"/>
  <c r="AA20" i="30"/>
  <c r="AB20" i="30"/>
  <c r="AC20" i="30"/>
  <c r="AD20" i="30"/>
  <c r="AE20" i="30"/>
  <c r="AF20" i="30"/>
  <c r="C21" i="30"/>
  <c r="D21" i="30"/>
  <c r="E21" i="30"/>
  <c r="F21" i="30"/>
  <c r="G21" i="30"/>
  <c r="H21" i="30"/>
  <c r="I21" i="30"/>
  <c r="J21" i="30"/>
  <c r="K21" i="30"/>
  <c r="L21" i="30"/>
  <c r="M21" i="30"/>
  <c r="N21" i="30"/>
  <c r="O21" i="30"/>
  <c r="P21" i="30"/>
  <c r="Q21" i="30"/>
  <c r="R21" i="30"/>
  <c r="S21" i="30"/>
  <c r="T21" i="30"/>
  <c r="U21" i="30"/>
  <c r="V21" i="30"/>
  <c r="W21" i="30"/>
  <c r="X21" i="30"/>
  <c r="Y21" i="30"/>
  <c r="Z21" i="30"/>
  <c r="AA21" i="30"/>
  <c r="AB21" i="30"/>
  <c r="AC21" i="30"/>
  <c r="AD21" i="30"/>
  <c r="AE21" i="30"/>
  <c r="AF21" i="30"/>
  <c r="C22" i="30"/>
  <c r="D22" i="30"/>
  <c r="E22" i="30"/>
  <c r="F22" i="30"/>
  <c r="G22" i="30"/>
  <c r="H22" i="30"/>
  <c r="I22" i="30"/>
  <c r="J22" i="30"/>
  <c r="K22" i="30"/>
  <c r="L22" i="30"/>
  <c r="M22" i="30"/>
  <c r="N22" i="30"/>
  <c r="O22" i="30"/>
  <c r="P22" i="30"/>
  <c r="Q22" i="30"/>
  <c r="R22" i="30"/>
  <c r="S22" i="30"/>
  <c r="T22" i="30"/>
  <c r="U22" i="30"/>
  <c r="V22" i="30"/>
  <c r="W22" i="30"/>
  <c r="X22" i="30"/>
  <c r="Y22" i="30"/>
  <c r="Z22" i="30"/>
  <c r="AA22" i="30"/>
  <c r="AB22" i="30"/>
  <c r="AC22" i="30"/>
  <c r="AD22" i="30"/>
  <c r="AE22" i="30"/>
  <c r="AF22" i="30"/>
  <c r="C23" i="30"/>
  <c r="D23" i="30"/>
  <c r="E23" i="30"/>
  <c r="F23" i="30"/>
  <c r="G23" i="30"/>
  <c r="H23" i="30"/>
  <c r="I23" i="30"/>
  <c r="J23" i="30"/>
  <c r="K23" i="30"/>
  <c r="L23" i="30"/>
  <c r="M23" i="30"/>
  <c r="N23" i="30"/>
  <c r="O23" i="30"/>
  <c r="P23" i="30"/>
  <c r="Q23" i="30"/>
  <c r="R23" i="30"/>
  <c r="S23" i="30"/>
  <c r="T23" i="30"/>
  <c r="U23" i="30"/>
  <c r="V23" i="30"/>
  <c r="W23" i="30"/>
  <c r="X23" i="30"/>
  <c r="Y23" i="30"/>
  <c r="Z23" i="30"/>
  <c r="AA23" i="30"/>
  <c r="AB23" i="30"/>
  <c r="AC23" i="30"/>
  <c r="AD23" i="30"/>
  <c r="AE23" i="30"/>
  <c r="AF23" i="30"/>
  <c r="C24" i="30"/>
  <c r="D24" i="30"/>
  <c r="E24" i="30"/>
  <c r="F24" i="30"/>
  <c r="G24" i="30"/>
  <c r="H24" i="30"/>
  <c r="I24" i="30"/>
  <c r="J24" i="30"/>
  <c r="K24" i="30"/>
  <c r="L24" i="30"/>
  <c r="M24" i="30"/>
  <c r="N24" i="30"/>
  <c r="O24" i="30"/>
  <c r="P24" i="30"/>
  <c r="Q24" i="30"/>
  <c r="R24" i="30"/>
  <c r="S24" i="30"/>
  <c r="T24" i="30"/>
  <c r="U24" i="30"/>
  <c r="V24" i="30"/>
  <c r="W24" i="30"/>
  <c r="X24" i="30"/>
  <c r="Y24" i="30"/>
  <c r="Z24" i="30"/>
  <c r="AA24" i="30"/>
  <c r="AB24" i="30"/>
  <c r="AC24" i="30"/>
  <c r="AD24" i="30"/>
  <c r="AE24" i="30"/>
  <c r="AF24" i="30"/>
  <c r="C25" i="30"/>
  <c r="D25" i="30"/>
  <c r="E25" i="30"/>
  <c r="F25" i="30"/>
  <c r="G25" i="30"/>
  <c r="H25" i="30"/>
  <c r="I25" i="30"/>
  <c r="J25" i="30"/>
  <c r="K25" i="30"/>
  <c r="L25" i="30"/>
  <c r="M25" i="30"/>
  <c r="N25" i="30"/>
  <c r="O25" i="30"/>
  <c r="P25" i="30"/>
  <c r="Q25" i="30"/>
  <c r="R25" i="30"/>
  <c r="S25" i="30"/>
  <c r="T25" i="30"/>
  <c r="U25" i="30"/>
  <c r="V25" i="30"/>
  <c r="W25" i="30"/>
  <c r="X25" i="30"/>
  <c r="Y25" i="30"/>
  <c r="Z25" i="30"/>
  <c r="AA25" i="30"/>
  <c r="AB25" i="30"/>
  <c r="AC25" i="30"/>
  <c r="AD25" i="30"/>
  <c r="AE25" i="30"/>
  <c r="AF25" i="30"/>
  <c r="C26" i="30"/>
  <c r="D26" i="30"/>
  <c r="E26" i="30"/>
  <c r="F26" i="30"/>
  <c r="G26" i="30"/>
  <c r="H26" i="30"/>
  <c r="I26" i="30"/>
  <c r="J26" i="30"/>
  <c r="K26" i="30"/>
  <c r="L26" i="30"/>
  <c r="M26" i="30"/>
  <c r="N26" i="30"/>
  <c r="O26" i="30"/>
  <c r="P26" i="30"/>
  <c r="Q26" i="30"/>
  <c r="R26" i="30"/>
  <c r="S26" i="30"/>
  <c r="T26" i="30"/>
  <c r="U26" i="30"/>
  <c r="V26" i="30"/>
  <c r="W26" i="30"/>
  <c r="X26" i="30"/>
  <c r="Y26" i="30"/>
  <c r="Z26" i="30"/>
  <c r="AA26" i="30"/>
  <c r="AB26" i="30"/>
  <c r="AC26" i="30"/>
  <c r="AD26" i="30"/>
  <c r="AE26" i="30"/>
  <c r="AF26" i="30"/>
  <c r="C28" i="30"/>
  <c r="D28" i="30"/>
  <c r="E28" i="30"/>
  <c r="F28" i="30"/>
  <c r="G28" i="30"/>
  <c r="H28" i="30"/>
  <c r="I28" i="30"/>
  <c r="J28" i="30"/>
  <c r="K28" i="30"/>
  <c r="L28" i="30"/>
  <c r="M28" i="30"/>
  <c r="N28" i="30"/>
  <c r="O28" i="30"/>
  <c r="P28" i="30"/>
  <c r="Q28" i="30"/>
  <c r="R28" i="30"/>
  <c r="S28" i="30"/>
  <c r="T28" i="30"/>
  <c r="U28" i="30"/>
  <c r="V28" i="30"/>
  <c r="W28" i="30"/>
  <c r="X28" i="30"/>
  <c r="Y28" i="30"/>
  <c r="Z28" i="30"/>
  <c r="AA28" i="30"/>
  <c r="AB28" i="30"/>
  <c r="AC28" i="30"/>
  <c r="AD28" i="30"/>
  <c r="AE28" i="30"/>
  <c r="AF28" i="30"/>
  <c r="C29" i="30"/>
  <c r="D29" i="30"/>
  <c r="E29" i="30"/>
  <c r="F29" i="30"/>
  <c r="G29" i="30"/>
  <c r="H29" i="30"/>
  <c r="I29" i="30"/>
  <c r="J29" i="30"/>
  <c r="K29" i="30"/>
  <c r="L29" i="30"/>
  <c r="M29" i="30"/>
  <c r="N29" i="30"/>
  <c r="O29" i="30"/>
  <c r="P29" i="30"/>
  <c r="Q29" i="30"/>
  <c r="R29" i="30"/>
  <c r="S29" i="30"/>
  <c r="T29" i="30"/>
  <c r="U29" i="30"/>
  <c r="V29" i="30"/>
  <c r="W29" i="30"/>
  <c r="X29" i="30"/>
  <c r="Y29" i="30"/>
  <c r="Z29" i="30"/>
  <c r="AA29" i="30"/>
  <c r="AB29" i="30"/>
  <c r="AC29" i="30"/>
  <c r="AD29" i="30"/>
  <c r="AE29" i="30"/>
  <c r="AF29" i="30"/>
  <c r="C30" i="30"/>
  <c r="D30" i="30"/>
  <c r="E30" i="30"/>
  <c r="F30" i="30"/>
  <c r="G30" i="30"/>
  <c r="H30" i="30"/>
  <c r="I30" i="30"/>
  <c r="J30" i="30"/>
  <c r="K30" i="30"/>
  <c r="L30" i="30"/>
  <c r="M30" i="30"/>
  <c r="N30" i="30"/>
  <c r="O30" i="30"/>
  <c r="P30" i="30"/>
  <c r="Q30" i="30"/>
  <c r="R30" i="30"/>
  <c r="S30" i="30"/>
  <c r="T30" i="30"/>
  <c r="U30" i="30"/>
  <c r="V30" i="30"/>
  <c r="W30" i="30"/>
  <c r="X30" i="30"/>
  <c r="Y30" i="30"/>
  <c r="Z30" i="30"/>
  <c r="AA30" i="30"/>
  <c r="AB30" i="30"/>
  <c r="AC30" i="30"/>
  <c r="AD30" i="30"/>
  <c r="AE30" i="30"/>
  <c r="AF30" i="30"/>
  <c r="C31" i="30"/>
  <c r="D31" i="30"/>
  <c r="E31" i="30"/>
  <c r="F31" i="30"/>
  <c r="G31" i="30"/>
  <c r="H31" i="30"/>
  <c r="I31" i="30"/>
  <c r="J31" i="30"/>
  <c r="K31" i="30"/>
  <c r="L31" i="30"/>
  <c r="M31" i="30"/>
  <c r="N31" i="30"/>
  <c r="O31" i="30"/>
  <c r="P31" i="30"/>
  <c r="Q31" i="30"/>
  <c r="R31" i="30"/>
  <c r="S31" i="30"/>
  <c r="T31" i="30"/>
  <c r="U31" i="30"/>
  <c r="V31" i="30"/>
  <c r="W31" i="30"/>
  <c r="X31" i="30"/>
  <c r="Y31" i="30"/>
  <c r="Z31" i="30"/>
  <c r="AA31" i="30"/>
  <c r="AB31" i="30"/>
  <c r="AC31" i="30"/>
  <c r="AD31" i="30"/>
  <c r="AE31" i="30"/>
  <c r="AF31" i="30"/>
  <c r="C32" i="30"/>
  <c r="D32" i="30"/>
  <c r="E32" i="30"/>
  <c r="F32" i="30"/>
  <c r="G32" i="30"/>
  <c r="H32" i="30"/>
  <c r="I32" i="30"/>
  <c r="J32" i="30"/>
  <c r="K32" i="30"/>
  <c r="L32" i="30"/>
  <c r="M32" i="30"/>
  <c r="N32" i="30"/>
  <c r="O32" i="30"/>
  <c r="P32" i="30"/>
  <c r="Q32" i="30"/>
  <c r="R32" i="30"/>
  <c r="S32" i="30"/>
  <c r="T32" i="30"/>
  <c r="U32" i="30"/>
  <c r="V32" i="30"/>
  <c r="W32" i="30"/>
  <c r="X32" i="30"/>
  <c r="Y32" i="30"/>
  <c r="Z32" i="30"/>
  <c r="AA32" i="30"/>
  <c r="AB32" i="30"/>
  <c r="AC32" i="30"/>
  <c r="AD32" i="30"/>
  <c r="AE32" i="30"/>
  <c r="AF32" i="30"/>
  <c r="C33" i="30"/>
  <c r="D33" i="30"/>
  <c r="E33" i="30"/>
  <c r="F33" i="30"/>
  <c r="G33" i="30"/>
  <c r="H33" i="30"/>
  <c r="I33" i="30"/>
  <c r="J33" i="30"/>
  <c r="K33" i="30"/>
  <c r="L33" i="30"/>
  <c r="M33" i="30"/>
  <c r="N33" i="30"/>
  <c r="O33" i="30"/>
  <c r="P33" i="30"/>
  <c r="Q33" i="30"/>
  <c r="R33" i="30"/>
  <c r="S33" i="30"/>
  <c r="T33" i="30"/>
  <c r="U33" i="30"/>
  <c r="V33" i="30"/>
  <c r="W33" i="30"/>
  <c r="X33" i="30"/>
  <c r="Y33" i="30"/>
  <c r="Z33" i="30"/>
  <c r="AA33" i="30"/>
  <c r="AB33" i="30"/>
  <c r="AC33" i="30"/>
  <c r="AD33" i="30"/>
  <c r="AE33" i="30"/>
  <c r="AF33" i="30"/>
  <c r="C34" i="30"/>
  <c r="D34" i="30"/>
  <c r="E34" i="30"/>
  <c r="F34" i="30"/>
  <c r="G34" i="30"/>
  <c r="H34" i="30"/>
  <c r="I34" i="30"/>
  <c r="J34" i="30"/>
  <c r="K34" i="30"/>
  <c r="L34" i="30"/>
  <c r="M34" i="30"/>
  <c r="N34" i="30"/>
  <c r="O34" i="30"/>
  <c r="P34" i="30"/>
  <c r="Q34" i="30"/>
  <c r="R34" i="30"/>
  <c r="S34" i="30"/>
  <c r="T34" i="30"/>
  <c r="U34" i="30"/>
  <c r="V34" i="30"/>
  <c r="W34" i="30"/>
  <c r="X34" i="30"/>
  <c r="Y34" i="30"/>
  <c r="Z34" i="30"/>
  <c r="AA34" i="30"/>
  <c r="AB34" i="30"/>
  <c r="AC34" i="30"/>
  <c r="AD34" i="30"/>
  <c r="AE34" i="30"/>
  <c r="AF34" i="30"/>
  <c r="C35" i="30"/>
  <c r="D35" i="30"/>
  <c r="E35" i="30"/>
  <c r="F35" i="30"/>
  <c r="G35" i="30"/>
  <c r="H35" i="30"/>
  <c r="I35" i="30"/>
  <c r="J35" i="30"/>
  <c r="K35" i="30"/>
  <c r="L35" i="30"/>
  <c r="M35" i="30"/>
  <c r="N35" i="30"/>
  <c r="O35" i="30"/>
  <c r="P35" i="30"/>
  <c r="Q35" i="30"/>
  <c r="R35" i="30"/>
  <c r="S35" i="30"/>
  <c r="T35" i="30"/>
  <c r="U35" i="30"/>
  <c r="V35" i="30"/>
  <c r="W35" i="30"/>
  <c r="X35" i="30"/>
  <c r="Y35" i="30"/>
  <c r="Z35" i="30"/>
  <c r="AA35" i="30"/>
  <c r="AB35" i="30"/>
  <c r="AC35" i="30"/>
  <c r="AD35" i="30"/>
  <c r="AE35" i="30"/>
  <c r="AF35" i="30"/>
  <c r="C36" i="30"/>
  <c r="D36" i="30"/>
  <c r="E36" i="30"/>
  <c r="F36" i="30"/>
  <c r="G36" i="30"/>
  <c r="H36" i="30"/>
  <c r="I36" i="30"/>
  <c r="J36" i="30"/>
  <c r="K36" i="30"/>
  <c r="L36" i="30"/>
  <c r="M36" i="30"/>
  <c r="N36" i="30"/>
  <c r="O36" i="30"/>
  <c r="P36" i="30"/>
  <c r="Q36" i="30"/>
  <c r="R36" i="30"/>
  <c r="S36" i="30"/>
  <c r="T36" i="30"/>
  <c r="U36" i="30"/>
  <c r="V36" i="30"/>
  <c r="W36" i="30"/>
  <c r="X36" i="30"/>
  <c r="Y36" i="30"/>
  <c r="Z36" i="30"/>
  <c r="AA36" i="30"/>
  <c r="AB36" i="30"/>
  <c r="AC36" i="30"/>
  <c r="AD36" i="30"/>
  <c r="AE36" i="30"/>
  <c r="AF36" i="30"/>
  <c r="C37" i="30"/>
  <c r="D37" i="30"/>
  <c r="E37" i="30"/>
  <c r="F37" i="30"/>
  <c r="G37" i="30"/>
  <c r="H37" i="30"/>
  <c r="I37" i="30"/>
  <c r="J37" i="30"/>
  <c r="K37" i="30"/>
  <c r="L37" i="30"/>
  <c r="M37" i="30"/>
  <c r="N37" i="30"/>
  <c r="O37" i="30"/>
  <c r="P37" i="30"/>
  <c r="Q37" i="30"/>
  <c r="R37" i="30"/>
  <c r="S37" i="30"/>
  <c r="T37" i="30"/>
  <c r="U37" i="30"/>
  <c r="V37" i="30"/>
  <c r="W37" i="30"/>
  <c r="X37" i="30"/>
  <c r="Y37" i="30"/>
  <c r="Z37" i="30"/>
  <c r="AA37" i="30"/>
  <c r="AB37" i="30"/>
  <c r="AC37" i="30"/>
  <c r="AD37" i="30"/>
  <c r="AE37" i="30"/>
  <c r="AF37" i="30"/>
  <c r="C38" i="30"/>
  <c r="D38" i="30"/>
  <c r="E38" i="30"/>
  <c r="F38" i="30"/>
  <c r="G38" i="30"/>
  <c r="H38" i="30"/>
  <c r="I38" i="30"/>
  <c r="J38" i="30"/>
  <c r="K38" i="30"/>
  <c r="L38" i="30"/>
  <c r="M38" i="30"/>
  <c r="N38" i="30"/>
  <c r="O38" i="30"/>
  <c r="P38" i="30"/>
  <c r="Q38" i="30"/>
  <c r="R38" i="30"/>
  <c r="S38" i="30"/>
  <c r="T38" i="30"/>
  <c r="U38" i="30"/>
  <c r="V38" i="30"/>
  <c r="W38" i="30"/>
  <c r="X38" i="30"/>
  <c r="Y38" i="30"/>
  <c r="Z38" i="30"/>
  <c r="AA38" i="30"/>
  <c r="AB38" i="30"/>
  <c r="AC38" i="30"/>
  <c r="AD38" i="30"/>
  <c r="AE38" i="30"/>
  <c r="AF38" i="30"/>
  <c r="C39" i="30"/>
  <c r="D39" i="30"/>
  <c r="E39" i="30"/>
  <c r="F39" i="30"/>
  <c r="G39" i="30"/>
  <c r="H39" i="30"/>
  <c r="I39" i="30"/>
  <c r="J39" i="30"/>
  <c r="K39" i="30"/>
  <c r="L39" i="30"/>
  <c r="M39" i="30"/>
  <c r="N39" i="30"/>
  <c r="O39" i="30"/>
  <c r="P39" i="30"/>
  <c r="Q39" i="30"/>
  <c r="R39" i="30"/>
  <c r="S39" i="30"/>
  <c r="T39" i="30"/>
  <c r="U39" i="30"/>
  <c r="V39" i="30"/>
  <c r="W39" i="30"/>
  <c r="X39" i="30"/>
  <c r="Y39" i="30"/>
  <c r="Z39" i="30"/>
  <c r="AA39" i="30"/>
  <c r="AB39" i="30"/>
  <c r="AC39" i="30"/>
  <c r="AD39" i="30"/>
  <c r="AE39" i="30"/>
  <c r="AF39" i="30"/>
  <c r="C40" i="30"/>
  <c r="D40" i="30"/>
  <c r="E40" i="30"/>
  <c r="F40" i="30"/>
  <c r="G40" i="30"/>
  <c r="H40" i="30"/>
  <c r="I40" i="30"/>
  <c r="J40" i="30"/>
  <c r="K40" i="30"/>
  <c r="L40" i="30"/>
  <c r="M40" i="30"/>
  <c r="N40" i="30"/>
  <c r="O40" i="30"/>
  <c r="P40" i="30"/>
  <c r="Q40" i="30"/>
  <c r="R40" i="30"/>
  <c r="S40" i="30"/>
  <c r="T40" i="30"/>
  <c r="U40" i="30"/>
  <c r="V40" i="30"/>
  <c r="W40" i="30"/>
  <c r="X40" i="30"/>
  <c r="Y40" i="30"/>
  <c r="Z40" i="30"/>
  <c r="AA40" i="30"/>
  <c r="AB40" i="30"/>
  <c r="AC40" i="30"/>
  <c r="AD40" i="30"/>
  <c r="AE40" i="30"/>
  <c r="AF40" i="30"/>
  <c r="C41" i="30"/>
  <c r="D41" i="30"/>
  <c r="E41" i="30"/>
  <c r="F41" i="30"/>
  <c r="G41" i="30"/>
  <c r="H41" i="30"/>
  <c r="I41" i="30"/>
  <c r="J41" i="30"/>
  <c r="K41" i="30"/>
  <c r="L41" i="30"/>
  <c r="M41" i="30"/>
  <c r="N41" i="30"/>
  <c r="O41" i="30"/>
  <c r="P41" i="30"/>
  <c r="Q41" i="30"/>
  <c r="R41" i="30"/>
  <c r="S41" i="30"/>
  <c r="T41" i="30"/>
  <c r="U41" i="30"/>
  <c r="V41" i="30"/>
  <c r="W41" i="30"/>
  <c r="X41" i="30"/>
  <c r="Y41" i="30"/>
  <c r="Z41" i="30"/>
  <c r="AA41" i="30"/>
  <c r="AB41" i="30"/>
  <c r="AC41" i="30"/>
  <c r="AD41" i="30"/>
  <c r="AE41" i="30"/>
  <c r="AF41" i="30"/>
  <c r="C42" i="30"/>
  <c r="D42" i="30"/>
  <c r="E42" i="30"/>
  <c r="F42" i="30"/>
  <c r="G42" i="30"/>
  <c r="H42" i="30"/>
  <c r="I42" i="30"/>
  <c r="J42" i="30"/>
  <c r="K42" i="30"/>
  <c r="L42" i="30"/>
  <c r="M42" i="30"/>
  <c r="N42" i="30"/>
  <c r="O42" i="30"/>
  <c r="P42" i="30"/>
  <c r="Q42" i="30"/>
  <c r="R42" i="30"/>
  <c r="S42" i="30"/>
  <c r="T42" i="30"/>
  <c r="U42" i="30"/>
  <c r="V42" i="30"/>
  <c r="W42" i="30"/>
  <c r="X42" i="30"/>
  <c r="Y42" i="30"/>
  <c r="Z42" i="30"/>
  <c r="AA42" i="30"/>
  <c r="AB42" i="30"/>
  <c r="AC42" i="30"/>
  <c r="AD42" i="30"/>
  <c r="AE42" i="30"/>
  <c r="AF42" i="30"/>
  <c r="C43" i="30"/>
  <c r="D43" i="30"/>
  <c r="E43" i="30"/>
  <c r="F43" i="30"/>
  <c r="G43" i="30"/>
  <c r="H43" i="30"/>
  <c r="I43" i="30"/>
  <c r="J43" i="30"/>
  <c r="K43" i="30"/>
  <c r="L43" i="30"/>
  <c r="M43" i="30"/>
  <c r="N43" i="30"/>
  <c r="O43" i="30"/>
  <c r="P43" i="30"/>
  <c r="Q43" i="30"/>
  <c r="R43" i="30"/>
  <c r="S43" i="30"/>
  <c r="T43" i="30"/>
  <c r="U43" i="30"/>
  <c r="V43" i="30"/>
  <c r="W43" i="30"/>
  <c r="X43" i="30"/>
  <c r="Y43" i="30"/>
  <c r="Z43" i="30"/>
  <c r="AA43" i="30"/>
  <c r="AB43" i="30"/>
  <c r="AC43" i="30"/>
  <c r="AD43" i="30"/>
  <c r="AE43" i="30"/>
  <c r="AF43" i="30"/>
  <c r="C44" i="30"/>
  <c r="D44" i="30"/>
  <c r="E44" i="30"/>
  <c r="F44" i="30"/>
  <c r="G44" i="30"/>
  <c r="H44" i="30"/>
  <c r="I44" i="30"/>
  <c r="J44" i="30"/>
  <c r="K44" i="30"/>
  <c r="L44" i="30"/>
  <c r="M44" i="30"/>
  <c r="N44" i="30"/>
  <c r="O44" i="30"/>
  <c r="P44" i="30"/>
  <c r="Q44" i="30"/>
  <c r="R44" i="30"/>
  <c r="S44" i="30"/>
  <c r="T44" i="30"/>
  <c r="U44" i="30"/>
  <c r="V44" i="30"/>
  <c r="W44" i="30"/>
  <c r="X44" i="30"/>
  <c r="Y44" i="30"/>
  <c r="Z44" i="30"/>
  <c r="AA44" i="30"/>
  <c r="AB44" i="30"/>
  <c r="AC44" i="30"/>
  <c r="AD44" i="30"/>
  <c r="AE44" i="30"/>
  <c r="AF44" i="30"/>
  <c r="C45" i="30"/>
  <c r="D45" i="30"/>
  <c r="E45" i="30"/>
  <c r="F45" i="30"/>
  <c r="G45" i="30"/>
  <c r="H45" i="30"/>
  <c r="I45" i="30"/>
  <c r="J45" i="30"/>
  <c r="K45" i="30"/>
  <c r="L45" i="30"/>
  <c r="M45" i="30"/>
  <c r="N45" i="30"/>
  <c r="O45" i="30"/>
  <c r="P45" i="30"/>
  <c r="Q45" i="30"/>
  <c r="R45" i="30"/>
  <c r="S45" i="30"/>
  <c r="T45" i="30"/>
  <c r="U45" i="30"/>
  <c r="V45" i="30"/>
  <c r="W45" i="30"/>
  <c r="X45" i="30"/>
  <c r="Y45" i="30"/>
  <c r="Z45" i="30"/>
  <c r="AA45" i="30"/>
  <c r="AB45" i="30"/>
  <c r="AC45" i="30"/>
  <c r="AD45" i="30"/>
  <c r="AE45" i="30"/>
  <c r="AF45" i="30"/>
  <c r="C46" i="30"/>
  <c r="D46" i="30"/>
  <c r="E46" i="30"/>
  <c r="F46" i="30"/>
  <c r="G46" i="30"/>
  <c r="H46" i="30"/>
  <c r="I46" i="30"/>
  <c r="J46" i="30"/>
  <c r="K46" i="30"/>
  <c r="L46" i="30"/>
  <c r="M46" i="30"/>
  <c r="N46" i="30"/>
  <c r="O46" i="30"/>
  <c r="P46" i="30"/>
  <c r="Q46" i="30"/>
  <c r="R46" i="30"/>
  <c r="S46" i="30"/>
  <c r="T46" i="30"/>
  <c r="U46" i="30"/>
  <c r="V46" i="30"/>
  <c r="W46" i="30"/>
  <c r="X46" i="30"/>
  <c r="Y46" i="30"/>
  <c r="Z46" i="30"/>
  <c r="AA46" i="30"/>
  <c r="AB46" i="30"/>
  <c r="AC46" i="30"/>
  <c r="AD46" i="30"/>
  <c r="AE46" i="30"/>
  <c r="AF46" i="30"/>
  <c r="C47" i="30"/>
  <c r="D47" i="30"/>
  <c r="E47" i="30"/>
  <c r="F47" i="30"/>
  <c r="G47" i="30"/>
  <c r="H47" i="30"/>
  <c r="I47" i="30"/>
  <c r="J47" i="30"/>
  <c r="K47" i="30"/>
  <c r="L47" i="30"/>
  <c r="M47" i="30"/>
  <c r="N47" i="30"/>
  <c r="O47" i="30"/>
  <c r="P47" i="30"/>
  <c r="Q47" i="30"/>
  <c r="R47" i="30"/>
  <c r="S47" i="30"/>
  <c r="T47" i="30"/>
  <c r="U47" i="30"/>
  <c r="V47" i="30"/>
  <c r="W47" i="30"/>
  <c r="X47" i="30"/>
  <c r="Y47" i="30"/>
  <c r="Z47" i="30"/>
  <c r="AA47" i="30"/>
  <c r="AB47" i="30"/>
  <c r="AC47" i="30"/>
  <c r="AD47" i="30"/>
  <c r="AE47" i="30"/>
  <c r="AF47" i="30"/>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C49" i="30"/>
  <c r="D49" i="30"/>
  <c r="E49" i="30"/>
  <c r="F49" i="30"/>
  <c r="G49" i="30"/>
  <c r="H49" i="30"/>
  <c r="I49" i="30"/>
  <c r="J49" i="30"/>
  <c r="K49" i="30"/>
  <c r="L49" i="30"/>
  <c r="M49" i="30"/>
  <c r="N49" i="30"/>
  <c r="O49" i="30"/>
  <c r="P49" i="30"/>
  <c r="Q49" i="30"/>
  <c r="R49" i="30"/>
  <c r="S49" i="30"/>
  <c r="T49" i="30"/>
  <c r="U49" i="30"/>
  <c r="V49" i="30"/>
  <c r="W49" i="30"/>
  <c r="X49" i="30"/>
  <c r="Y49" i="30"/>
  <c r="Z49" i="30"/>
  <c r="AA49" i="30"/>
  <c r="AB49" i="30"/>
  <c r="AC49" i="30"/>
  <c r="AD49" i="30"/>
  <c r="AE49" i="30"/>
  <c r="AF49" i="30"/>
  <c r="C50" i="30"/>
  <c r="D50" i="30"/>
  <c r="E50" i="30"/>
  <c r="F50" i="30"/>
  <c r="G50" i="30"/>
  <c r="H50" i="30"/>
  <c r="I50" i="30"/>
  <c r="J50" i="30"/>
  <c r="K50" i="30"/>
  <c r="L50" i="30"/>
  <c r="M50" i="30"/>
  <c r="N50" i="30"/>
  <c r="O50" i="30"/>
  <c r="P50" i="30"/>
  <c r="Q50" i="30"/>
  <c r="R50" i="30"/>
  <c r="S50" i="30"/>
  <c r="T50" i="30"/>
  <c r="U50" i="30"/>
  <c r="V50" i="30"/>
  <c r="W50" i="30"/>
  <c r="X50" i="30"/>
  <c r="Y50" i="30"/>
  <c r="Z50" i="30"/>
  <c r="AA50" i="30"/>
  <c r="AB50" i="30"/>
  <c r="AC50" i="30"/>
  <c r="AD50" i="30"/>
  <c r="AE50" i="30"/>
  <c r="AF50" i="30"/>
  <c r="C51" i="30"/>
  <c r="D51" i="30"/>
  <c r="E51" i="30"/>
  <c r="F51" i="30"/>
  <c r="G51" i="30"/>
  <c r="H51" i="30"/>
  <c r="I51" i="30"/>
  <c r="J51" i="30"/>
  <c r="K51" i="30"/>
  <c r="L51" i="30"/>
  <c r="M51" i="30"/>
  <c r="N51" i="30"/>
  <c r="O51" i="30"/>
  <c r="P51" i="30"/>
  <c r="Q51" i="30"/>
  <c r="R51" i="30"/>
  <c r="S51" i="30"/>
  <c r="T51" i="30"/>
  <c r="U51" i="30"/>
  <c r="V51" i="30"/>
  <c r="W51" i="30"/>
  <c r="X51" i="30"/>
  <c r="Y51" i="30"/>
  <c r="Z51" i="30"/>
  <c r="AA51" i="30"/>
  <c r="AB51" i="30"/>
  <c r="AC51" i="30"/>
  <c r="AD51" i="30"/>
  <c r="AE51" i="30"/>
  <c r="AF51" i="30"/>
  <c r="C52" i="30"/>
  <c r="D52" i="30"/>
  <c r="E52" i="30"/>
  <c r="F52" i="30"/>
  <c r="G52" i="30"/>
  <c r="H52" i="30"/>
  <c r="I52" i="30"/>
  <c r="J52" i="30"/>
  <c r="K52" i="30"/>
  <c r="L52" i="30"/>
  <c r="M52" i="30"/>
  <c r="N52" i="30"/>
  <c r="O52" i="30"/>
  <c r="P52" i="30"/>
  <c r="Q52" i="30"/>
  <c r="R52" i="30"/>
  <c r="S52" i="30"/>
  <c r="T52" i="30"/>
  <c r="U52" i="30"/>
  <c r="V52" i="30"/>
  <c r="W52" i="30"/>
  <c r="X52" i="30"/>
  <c r="Y52" i="30"/>
  <c r="Z52" i="30"/>
  <c r="AA52" i="30"/>
  <c r="AB52" i="30"/>
  <c r="AC52" i="30"/>
  <c r="AD52" i="30"/>
  <c r="AE52" i="30"/>
  <c r="AF52" i="30"/>
  <c r="C53" i="30"/>
  <c r="D53" i="30"/>
  <c r="E53" i="30"/>
  <c r="F53" i="30"/>
  <c r="G53" i="30"/>
  <c r="H53" i="30"/>
  <c r="I53" i="30"/>
  <c r="J53" i="30"/>
  <c r="K53" i="30"/>
  <c r="L53" i="30"/>
  <c r="M53" i="30"/>
  <c r="N53" i="30"/>
  <c r="O53" i="30"/>
  <c r="P53" i="30"/>
  <c r="Q53" i="30"/>
  <c r="R53" i="30"/>
  <c r="S53" i="30"/>
  <c r="T53" i="30"/>
  <c r="U53" i="30"/>
  <c r="V53" i="30"/>
  <c r="W53" i="30"/>
  <c r="X53" i="30"/>
  <c r="Y53" i="30"/>
  <c r="Z53" i="30"/>
  <c r="AA53" i="30"/>
  <c r="AB53" i="30"/>
  <c r="AC53" i="30"/>
  <c r="AD53" i="30"/>
  <c r="AE53" i="30"/>
  <c r="AF53" i="30"/>
  <c r="C54" i="30"/>
  <c r="D54" i="30"/>
  <c r="E54" i="30"/>
  <c r="F54" i="30"/>
  <c r="G54" i="30"/>
  <c r="H54" i="30"/>
  <c r="I54" i="30"/>
  <c r="J54" i="30"/>
  <c r="K54" i="30"/>
  <c r="L54" i="30"/>
  <c r="M54" i="30"/>
  <c r="N54" i="30"/>
  <c r="O54" i="30"/>
  <c r="P54" i="30"/>
  <c r="Q54" i="30"/>
  <c r="R54" i="30"/>
  <c r="S54" i="30"/>
  <c r="T54" i="30"/>
  <c r="U54" i="30"/>
  <c r="V54" i="30"/>
  <c r="W54" i="30"/>
  <c r="X54" i="30"/>
  <c r="Y54" i="30"/>
  <c r="Z54" i="30"/>
  <c r="AA54" i="30"/>
  <c r="AB54" i="30"/>
  <c r="AC54" i="30"/>
  <c r="AD54" i="30"/>
  <c r="AE54" i="30"/>
  <c r="AF54" i="30"/>
  <c r="C55" i="30"/>
  <c r="D55" i="30"/>
  <c r="E55" i="30"/>
  <c r="F55" i="30"/>
  <c r="G55" i="30"/>
  <c r="H55" i="30"/>
  <c r="I55" i="30"/>
  <c r="J55" i="30"/>
  <c r="K55" i="30"/>
  <c r="L55" i="30"/>
  <c r="M55" i="30"/>
  <c r="N55" i="30"/>
  <c r="O55" i="30"/>
  <c r="P55" i="30"/>
  <c r="Q55" i="30"/>
  <c r="R55" i="30"/>
  <c r="S55" i="30"/>
  <c r="T55" i="30"/>
  <c r="U55" i="30"/>
  <c r="V55" i="30"/>
  <c r="W55" i="30"/>
  <c r="X55" i="30"/>
  <c r="Y55" i="30"/>
  <c r="Z55" i="30"/>
  <c r="AA55" i="30"/>
  <c r="AB55" i="30"/>
  <c r="AC55" i="30"/>
  <c r="AD55" i="30"/>
  <c r="AE55" i="30"/>
  <c r="AF55" i="30"/>
  <c r="C56" i="30"/>
  <c r="D56" i="30"/>
  <c r="E56" i="30"/>
  <c r="F56" i="30"/>
  <c r="G56" i="30"/>
  <c r="H56" i="30"/>
  <c r="I56" i="30"/>
  <c r="J56" i="30"/>
  <c r="K56" i="30"/>
  <c r="L56" i="30"/>
  <c r="M56" i="30"/>
  <c r="N56" i="30"/>
  <c r="O56" i="30"/>
  <c r="P56" i="30"/>
  <c r="Q56" i="30"/>
  <c r="R56" i="30"/>
  <c r="S56" i="30"/>
  <c r="T56" i="30"/>
  <c r="U56" i="30"/>
  <c r="V56" i="30"/>
  <c r="W56" i="30"/>
  <c r="X56" i="30"/>
  <c r="Y56" i="30"/>
  <c r="Z56" i="30"/>
  <c r="AA56" i="30"/>
  <c r="AB56" i="30"/>
  <c r="AC56" i="30"/>
  <c r="AD56" i="30"/>
  <c r="AE56" i="30"/>
  <c r="AF56" i="30"/>
  <c r="C57" i="30"/>
  <c r="D57" i="30"/>
  <c r="E57" i="30"/>
  <c r="F57" i="30"/>
  <c r="G57" i="30"/>
  <c r="H57" i="30"/>
  <c r="I57" i="30"/>
  <c r="J57" i="30"/>
  <c r="K57" i="30"/>
  <c r="L57" i="30"/>
  <c r="M57" i="30"/>
  <c r="N57" i="30"/>
  <c r="O57" i="30"/>
  <c r="P57" i="30"/>
  <c r="Q57" i="30"/>
  <c r="R57" i="30"/>
  <c r="S57" i="30"/>
  <c r="T57" i="30"/>
  <c r="U57" i="30"/>
  <c r="V57" i="30"/>
  <c r="W57" i="30"/>
  <c r="X57" i="30"/>
  <c r="Y57" i="30"/>
  <c r="Z57" i="30"/>
  <c r="AA57" i="30"/>
  <c r="AB57" i="30"/>
  <c r="AC57" i="30"/>
  <c r="AD57" i="30"/>
  <c r="AE57" i="30"/>
  <c r="AF57" i="30"/>
  <c r="C58" i="30"/>
  <c r="D58" i="30"/>
  <c r="E58" i="30"/>
  <c r="F58" i="30"/>
  <c r="G58" i="30"/>
  <c r="H58" i="30"/>
  <c r="I58" i="30"/>
  <c r="J58" i="30"/>
  <c r="K58" i="30"/>
  <c r="L58" i="30"/>
  <c r="M58" i="30"/>
  <c r="N58" i="30"/>
  <c r="O58" i="30"/>
  <c r="P58" i="30"/>
  <c r="Q58" i="30"/>
  <c r="R58" i="30"/>
  <c r="S58" i="30"/>
  <c r="T58" i="30"/>
  <c r="U58" i="30"/>
  <c r="V58" i="30"/>
  <c r="W58" i="30"/>
  <c r="X58" i="30"/>
  <c r="Y58" i="30"/>
  <c r="Z58" i="30"/>
  <c r="AA58" i="30"/>
  <c r="AB58" i="30"/>
  <c r="AC58" i="30"/>
  <c r="AD58" i="30"/>
  <c r="AE58" i="30"/>
  <c r="AF58" i="30"/>
  <c r="C59" i="30"/>
  <c r="D59" i="30"/>
  <c r="E59" i="30"/>
  <c r="F59" i="30"/>
  <c r="G59" i="30"/>
  <c r="H59" i="30"/>
  <c r="I59" i="30"/>
  <c r="J59" i="30"/>
  <c r="K59" i="30"/>
  <c r="L59" i="30"/>
  <c r="M59" i="30"/>
  <c r="N59" i="30"/>
  <c r="O59" i="30"/>
  <c r="P59" i="30"/>
  <c r="Q59" i="30"/>
  <c r="R59" i="30"/>
  <c r="S59" i="30"/>
  <c r="T59" i="30"/>
  <c r="U59" i="30"/>
  <c r="V59" i="30"/>
  <c r="W59" i="30"/>
  <c r="X59" i="30"/>
  <c r="Y59" i="30"/>
  <c r="Z59" i="30"/>
  <c r="AA59" i="30"/>
  <c r="AB59" i="30"/>
  <c r="AC59" i="30"/>
  <c r="AD59" i="30"/>
  <c r="AE59" i="30"/>
  <c r="AF59" i="30"/>
  <c r="C60" i="30"/>
  <c r="D60" i="30"/>
  <c r="E60" i="30"/>
  <c r="F60" i="30"/>
  <c r="G60" i="30"/>
  <c r="H60" i="30"/>
  <c r="I60" i="30"/>
  <c r="J60" i="30"/>
  <c r="K60" i="30"/>
  <c r="L60" i="30"/>
  <c r="M60" i="30"/>
  <c r="N60" i="30"/>
  <c r="O60" i="30"/>
  <c r="P60" i="30"/>
  <c r="Q60" i="30"/>
  <c r="R60" i="30"/>
  <c r="S60" i="30"/>
  <c r="T60" i="30"/>
  <c r="U60" i="30"/>
  <c r="V60" i="30"/>
  <c r="W60" i="30"/>
  <c r="X60" i="30"/>
  <c r="Y60" i="30"/>
  <c r="Z60" i="30"/>
  <c r="AA60" i="30"/>
  <c r="AB60" i="30"/>
  <c r="AC60" i="30"/>
  <c r="AD60" i="30"/>
  <c r="AE60" i="30"/>
  <c r="AF60" i="30"/>
  <c r="C61" i="30"/>
  <c r="D61" i="30"/>
  <c r="E61" i="30"/>
  <c r="F61" i="30"/>
  <c r="G61" i="30"/>
  <c r="H61" i="30"/>
  <c r="H65" i="30" s="1"/>
  <c r="I61" i="30"/>
  <c r="J61" i="30"/>
  <c r="K61" i="30"/>
  <c r="L61" i="30"/>
  <c r="M61" i="30"/>
  <c r="N61" i="30"/>
  <c r="O61" i="30"/>
  <c r="O65" i="30" s="1"/>
  <c r="P61" i="30"/>
  <c r="P65" i="30" s="1"/>
  <c r="Q61" i="30"/>
  <c r="R61" i="30"/>
  <c r="S61" i="30"/>
  <c r="T61" i="30"/>
  <c r="U61" i="30"/>
  <c r="V61" i="30"/>
  <c r="W61" i="30"/>
  <c r="X61" i="30"/>
  <c r="Y61" i="30"/>
  <c r="Z61" i="30"/>
  <c r="AA61" i="30"/>
  <c r="AA65" i="30" s="1"/>
  <c r="AB61" i="30"/>
  <c r="AC61" i="30"/>
  <c r="AD61" i="30"/>
  <c r="AD65" i="30" s="1"/>
  <c r="AE61" i="30"/>
  <c r="AF61" i="30"/>
  <c r="C62" i="30"/>
  <c r="D62" i="30"/>
  <c r="E62" i="30"/>
  <c r="F62" i="30"/>
  <c r="G62" i="30"/>
  <c r="H62" i="30"/>
  <c r="I62" i="30"/>
  <c r="J62" i="30"/>
  <c r="K62" i="30"/>
  <c r="L62" i="30"/>
  <c r="M62" i="30"/>
  <c r="N62" i="30"/>
  <c r="O62" i="30"/>
  <c r="P62" i="30"/>
  <c r="Q62" i="30"/>
  <c r="R62" i="30"/>
  <c r="S62" i="30"/>
  <c r="T62" i="30"/>
  <c r="U62" i="30"/>
  <c r="V62" i="30"/>
  <c r="W62" i="30"/>
  <c r="X62" i="30"/>
  <c r="Y62" i="30"/>
  <c r="Z62" i="30"/>
  <c r="AA62" i="30"/>
  <c r="AB62" i="30"/>
  <c r="AC62" i="30"/>
  <c r="AD62" i="30"/>
  <c r="AE62" i="30"/>
  <c r="AF62" i="30"/>
  <c r="C63" i="30"/>
  <c r="D63" i="30"/>
  <c r="E63" i="30"/>
  <c r="F63" i="30"/>
  <c r="G63" i="30"/>
  <c r="H63" i="30"/>
  <c r="I63" i="30"/>
  <c r="J63" i="30"/>
  <c r="K63" i="30"/>
  <c r="L63" i="30"/>
  <c r="M63" i="30"/>
  <c r="N63" i="30"/>
  <c r="O63" i="30"/>
  <c r="P63" i="30"/>
  <c r="Q63" i="30"/>
  <c r="R63" i="30"/>
  <c r="S63" i="30"/>
  <c r="T63" i="30"/>
  <c r="U63" i="30"/>
  <c r="V63" i="30"/>
  <c r="W63" i="30"/>
  <c r="X63" i="30"/>
  <c r="Y63" i="30"/>
  <c r="Z63" i="30"/>
  <c r="AA63" i="30"/>
  <c r="AB63" i="30"/>
  <c r="AC63" i="30"/>
  <c r="AD63" i="30"/>
  <c r="AE63" i="30"/>
  <c r="AF63" i="30"/>
  <c r="C64" i="30"/>
  <c r="D64" i="30"/>
  <c r="E64" i="30"/>
  <c r="F64" i="30"/>
  <c r="G64" i="30"/>
  <c r="H64" i="30"/>
  <c r="I64" i="30"/>
  <c r="J64" i="30"/>
  <c r="K64" i="30"/>
  <c r="L64" i="30"/>
  <c r="M64" i="30"/>
  <c r="N64" i="30"/>
  <c r="O64" i="30"/>
  <c r="P64" i="30"/>
  <c r="Q64" i="30"/>
  <c r="R64" i="30"/>
  <c r="S64" i="30"/>
  <c r="T64" i="30"/>
  <c r="U64" i="30"/>
  <c r="V64" i="30"/>
  <c r="W64" i="30"/>
  <c r="X64" i="30"/>
  <c r="Y64" i="30"/>
  <c r="Z64" i="30"/>
  <c r="AA64" i="30"/>
  <c r="AB64" i="30"/>
  <c r="AC64" i="30"/>
  <c r="AD64" i="30"/>
  <c r="AE64" i="30"/>
  <c r="AF64" i="30"/>
  <c r="C65" i="30"/>
  <c r="D65" i="30"/>
  <c r="E65" i="30"/>
  <c r="F65" i="30"/>
  <c r="G65" i="30"/>
  <c r="R65" i="30"/>
  <c r="C72" i="30"/>
  <c r="D72" i="30"/>
  <c r="E72" i="30"/>
  <c r="F72" i="30"/>
  <c r="G72" i="30"/>
  <c r="H72" i="30"/>
  <c r="I72" i="30"/>
  <c r="J72" i="30"/>
  <c r="K72" i="30"/>
  <c r="L72" i="30"/>
  <c r="M72" i="30"/>
  <c r="N72" i="30"/>
  <c r="O72" i="30"/>
  <c r="P72" i="30"/>
  <c r="Q72" i="30"/>
  <c r="R72" i="30"/>
  <c r="S72" i="30"/>
  <c r="T72" i="30"/>
  <c r="U72" i="30"/>
  <c r="V72" i="30"/>
  <c r="W72" i="30"/>
  <c r="X72" i="30"/>
  <c r="Y72" i="30"/>
  <c r="Z72" i="30"/>
  <c r="AA72" i="30"/>
  <c r="AB72" i="30"/>
  <c r="AC72" i="30"/>
  <c r="AD72" i="30"/>
  <c r="AE72" i="30"/>
  <c r="AF72" i="30"/>
  <c r="C58" i="16"/>
  <c r="AD67" i="16"/>
  <c r="AC67" i="16"/>
  <c r="AB67" i="16"/>
  <c r="AA67" i="16"/>
  <c r="Z67" i="16"/>
  <c r="Y67" i="16"/>
  <c r="X67" i="16"/>
  <c r="W67" i="16"/>
  <c r="V67" i="16"/>
  <c r="U67" i="16"/>
  <c r="T67" i="16"/>
  <c r="S67" i="16"/>
  <c r="R67" i="16"/>
  <c r="Q67" i="16"/>
  <c r="P67" i="16"/>
  <c r="O67" i="16"/>
  <c r="N67" i="16"/>
  <c r="M67" i="16"/>
  <c r="L67" i="16"/>
  <c r="K67" i="16"/>
  <c r="J67" i="16"/>
  <c r="I67" i="16"/>
  <c r="H67" i="16"/>
  <c r="G67" i="16"/>
  <c r="F67" i="16"/>
  <c r="E67" i="16"/>
  <c r="D67" i="16"/>
  <c r="C67" i="16"/>
  <c r="AD65" i="16"/>
  <c r="AC65" i="16"/>
  <c r="AB65" i="16"/>
  <c r="AA65" i="16"/>
  <c r="Z65" i="16"/>
  <c r="Y65" i="16"/>
  <c r="X65" i="16"/>
  <c r="W65" i="16"/>
  <c r="V65" i="16"/>
  <c r="U65" i="16"/>
  <c r="T65" i="16"/>
  <c r="S65" i="16"/>
  <c r="R65" i="16"/>
  <c r="Q65" i="16"/>
  <c r="P65" i="16"/>
  <c r="O65" i="16"/>
  <c r="N65" i="16"/>
  <c r="M65" i="16"/>
  <c r="L65" i="16"/>
  <c r="K65" i="16"/>
  <c r="J65" i="16"/>
  <c r="I65" i="16"/>
  <c r="H65" i="16"/>
  <c r="G65" i="16"/>
  <c r="F65" i="16"/>
  <c r="E65" i="16"/>
  <c r="D65" i="16"/>
  <c r="C65" i="16"/>
  <c r="AD64" i="16"/>
  <c r="AC64" i="16"/>
  <c r="AB64" i="16"/>
  <c r="AA64" i="16"/>
  <c r="Z64" i="16"/>
  <c r="Y64" i="16"/>
  <c r="X64" i="16"/>
  <c r="W64" i="16"/>
  <c r="V64" i="16"/>
  <c r="U64" i="16"/>
  <c r="T64" i="16"/>
  <c r="S64" i="16"/>
  <c r="R64" i="16"/>
  <c r="Q64" i="16"/>
  <c r="P64" i="16"/>
  <c r="O64" i="16"/>
  <c r="N64" i="16"/>
  <c r="M64" i="16"/>
  <c r="L64" i="16"/>
  <c r="K64" i="16"/>
  <c r="J64" i="16"/>
  <c r="I64" i="16"/>
  <c r="H64" i="16"/>
  <c r="G64" i="16"/>
  <c r="F64" i="16"/>
  <c r="E64" i="16"/>
  <c r="D64" i="16"/>
  <c r="C64" i="16"/>
  <c r="AD63" i="16"/>
  <c r="AC63" i="16"/>
  <c r="AB63" i="16"/>
  <c r="AA63" i="16"/>
  <c r="Z63" i="16"/>
  <c r="Y63" i="16"/>
  <c r="X63" i="16"/>
  <c r="W63" i="16"/>
  <c r="V63" i="16"/>
  <c r="U63" i="16"/>
  <c r="T63" i="16"/>
  <c r="S63" i="16"/>
  <c r="R63" i="16"/>
  <c r="Q63" i="16"/>
  <c r="P63" i="16"/>
  <c r="O63" i="16"/>
  <c r="N63" i="16"/>
  <c r="M63" i="16"/>
  <c r="L63" i="16"/>
  <c r="K63" i="16"/>
  <c r="J63" i="16"/>
  <c r="I63" i="16"/>
  <c r="H63" i="16"/>
  <c r="G63" i="16"/>
  <c r="F63" i="16"/>
  <c r="E63" i="16"/>
  <c r="D63" i="16"/>
  <c r="C63" i="16"/>
  <c r="AD62" i="16"/>
  <c r="AC62" i="16"/>
  <c r="AB62" i="16"/>
  <c r="AA62" i="16"/>
  <c r="Z62" i="16"/>
  <c r="Y62" i="16"/>
  <c r="X62" i="16"/>
  <c r="W62" i="16"/>
  <c r="V62" i="16"/>
  <c r="U62" i="16"/>
  <c r="T62" i="16"/>
  <c r="S62" i="16"/>
  <c r="R62" i="16"/>
  <c r="Q62" i="16"/>
  <c r="P62" i="16"/>
  <c r="O62" i="16"/>
  <c r="N62" i="16"/>
  <c r="M62" i="16"/>
  <c r="L62" i="16"/>
  <c r="K62" i="16"/>
  <c r="J62" i="16"/>
  <c r="I62" i="16"/>
  <c r="H62" i="16"/>
  <c r="G62" i="16"/>
  <c r="F62" i="16"/>
  <c r="E62" i="16"/>
  <c r="D62" i="16"/>
  <c r="C62" i="16"/>
  <c r="AD61" i="16"/>
  <c r="AC61" i="16"/>
  <c r="AB61" i="16"/>
  <c r="AA61" i="16"/>
  <c r="Z61" i="16"/>
  <c r="Y61" i="16"/>
  <c r="X61" i="16"/>
  <c r="W61" i="16"/>
  <c r="V61" i="16"/>
  <c r="U61" i="16"/>
  <c r="T61" i="16"/>
  <c r="S61" i="16"/>
  <c r="R61" i="16"/>
  <c r="Q61" i="16"/>
  <c r="P61" i="16"/>
  <c r="O61" i="16"/>
  <c r="N61" i="16"/>
  <c r="M61" i="16"/>
  <c r="L61" i="16"/>
  <c r="K61" i="16"/>
  <c r="J61" i="16"/>
  <c r="I61" i="16"/>
  <c r="H61" i="16"/>
  <c r="G61" i="16"/>
  <c r="F61" i="16"/>
  <c r="E61" i="16"/>
  <c r="D61" i="16"/>
  <c r="C61" i="16"/>
  <c r="AD60" i="16"/>
  <c r="AC60" i="16"/>
  <c r="AB60" i="16"/>
  <c r="AA60" i="16"/>
  <c r="Z60" i="16"/>
  <c r="Y60" i="16"/>
  <c r="X60" i="16"/>
  <c r="W60" i="16"/>
  <c r="V60" i="16"/>
  <c r="U60" i="16"/>
  <c r="T60" i="16"/>
  <c r="S60" i="16"/>
  <c r="R60" i="16"/>
  <c r="Q60" i="16"/>
  <c r="P60" i="16"/>
  <c r="O60" i="16"/>
  <c r="N60" i="16"/>
  <c r="M60" i="16"/>
  <c r="L60" i="16"/>
  <c r="K60" i="16"/>
  <c r="J60" i="16"/>
  <c r="I60" i="16"/>
  <c r="H60" i="16"/>
  <c r="G60" i="16"/>
  <c r="F60" i="16"/>
  <c r="E60" i="16"/>
  <c r="D60" i="16"/>
  <c r="C60" i="16"/>
  <c r="AD59" i="16"/>
  <c r="AC59" i="16"/>
  <c r="AB59" i="16"/>
  <c r="AA59" i="16"/>
  <c r="Z59" i="16"/>
  <c r="Y59" i="16"/>
  <c r="X59" i="16"/>
  <c r="W59" i="16"/>
  <c r="V59" i="16"/>
  <c r="U59" i="16"/>
  <c r="T59" i="16"/>
  <c r="S59" i="16"/>
  <c r="R59" i="16"/>
  <c r="Q59" i="16"/>
  <c r="P59" i="16"/>
  <c r="O59" i="16"/>
  <c r="N59" i="16"/>
  <c r="M59" i="16"/>
  <c r="L59" i="16"/>
  <c r="K59" i="16"/>
  <c r="J59" i="16"/>
  <c r="I59" i="16"/>
  <c r="H59" i="16"/>
  <c r="G59" i="16"/>
  <c r="F59" i="16"/>
  <c r="E59" i="16"/>
  <c r="D59" i="16"/>
  <c r="C59" i="16"/>
  <c r="AD58" i="16"/>
  <c r="AC58" i="16"/>
  <c r="AB58" i="16"/>
  <c r="AA58" i="16"/>
  <c r="Z58" i="16"/>
  <c r="Y58" i="16"/>
  <c r="X58" i="16"/>
  <c r="W58" i="16"/>
  <c r="V58" i="16"/>
  <c r="U58" i="16"/>
  <c r="T58" i="16"/>
  <c r="S58" i="16"/>
  <c r="R58" i="16"/>
  <c r="Q58" i="16"/>
  <c r="P58" i="16"/>
  <c r="O58" i="16"/>
  <c r="N58" i="16"/>
  <c r="M58" i="16"/>
  <c r="L58" i="16"/>
  <c r="K58" i="16"/>
  <c r="J58" i="16"/>
  <c r="I58" i="16"/>
  <c r="H58" i="16"/>
  <c r="G58" i="16"/>
  <c r="F58" i="16"/>
  <c r="E58" i="16"/>
  <c r="D58" i="16"/>
  <c r="AD57" i="16"/>
  <c r="AC57" i="16"/>
  <c r="AB57" i="16"/>
  <c r="AA57" i="16"/>
  <c r="Z57" i="16"/>
  <c r="Y57" i="16"/>
  <c r="X57" i="16"/>
  <c r="W57" i="16"/>
  <c r="V57" i="16"/>
  <c r="U57" i="16"/>
  <c r="T57" i="16"/>
  <c r="S57" i="16"/>
  <c r="R57" i="16"/>
  <c r="Q57" i="16"/>
  <c r="P57" i="16"/>
  <c r="O57" i="16"/>
  <c r="N57" i="16"/>
  <c r="M57" i="16"/>
  <c r="L57" i="16"/>
  <c r="K57" i="16"/>
  <c r="J57" i="16"/>
  <c r="I57" i="16"/>
  <c r="H57" i="16"/>
  <c r="G57" i="16"/>
  <c r="F57" i="16"/>
  <c r="E57" i="16"/>
  <c r="D57" i="16"/>
  <c r="C57" i="16"/>
  <c r="AD56" i="16"/>
  <c r="AC56" i="16"/>
  <c r="AB56" i="16"/>
  <c r="AA56" i="16"/>
  <c r="Z56" i="16"/>
  <c r="Y56" i="16"/>
  <c r="X56" i="16"/>
  <c r="W56" i="16"/>
  <c r="V56" i="16"/>
  <c r="U56" i="16"/>
  <c r="T56" i="16"/>
  <c r="S56" i="16"/>
  <c r="R56" i="16"/>
  <c r="Q56" i="16"/>
  <c r="P56" i="16"/>
  <c r="O56" i="16"/>
  <c r="N56" i="16"/>
  <c r="M56" i="16"/>
  <c r="L56" i="16"/>
  <c r="K56" i="16"/>
  <c r="J56" i="16"/>
  <c r="I56" i="16"/>
  <c r="H56" i="16"/>
  <c r="G56" i="16"/>
  <c r="F56" i="16"/>
  <c r="E56" i="16"/>
  <c r="D56" i="16"/>
  <c r="C56" i="16"/>
  <c r="AD55" i="16"/>
  <c r="AC55" i="16"/>
  <c r="AB55" i="16"/>
  <c r="AA55" i="16"/>
  <c r="Z55" i="16"/>
  <c r="Y55" i="16"/>
  <c r="X55" i="16"/>
  <c r="W55" i="16"/>
  <c r="V55" i="16"/>
  <c r="U55" i="16"/>
  <c r="T55" i="16"/>
  <c r="S55" i="16"/>
  <c r="R55" i="16"/>
  <c r="Q55" i="16"/>
  <c r="P55" i="16"/>
  <c r="O55" i="16"/>
  <c r="N55" i="16"/>
  <c r="M55" i="16"/>
  <c r="L55" i="16"/>
  <c r="K55" i="16"/>
  <c r="J55" i="16"/>
  <c r="I55" i="16"/>
  <c r="H55" i="16"/>
  <c r="G55" i="16"/>
  <c r="F55" i="16"/>
  <c r="E55" i="16"/>
  <c r="D55" i="16"/>
  <c r="C55" i="16"/>
  <c r="AD54" i="16"/>
  <c r="AC54" i="16"/>
  <c r="AB54" i="16"/>
  <c r="AA54" i="16"/>
  <c r="Z54" i="16"/>
  <c r="Y54" i="16"/>
  <c r="X54" i="16"/>
  <c r="W54" i="16"/>
  <c r="V54" i="16"/>
  <c r="U54" i="16"/>
  <c r="T54" i="16"/>
  <c r="S54" i="16"/>
  <c r="R54" i="16"/>
  <c r="Q54" i="16"/>
  <c r="P54" i="16"/>
  <c r="O54" i="16"/>
  <c r="N54" i="16"/>
  <c r="M54" i="16"/>
  <c r="L54" i="16"/>
  <c r="K54" i="16"/>
  <c r="J54" i="16"/>
  <c r="I54" i="16"/>
  <c r="H54" i="16"/>
  <c r="G54" i="16"/>
  <c r="F54" i="16"/>
  <c r="E54" i="16"/>
  <c r="D54" i="16"/>
  <c r="C54" i="16"/>
  <c r="AD53" i="16"/>
  <c r="AC53" i="16"/>
  <c r="AB53" i="16"/>
  <c r="AA53" i="16"/>
  <c r="Z53" i="16"/>
  <c r="Y53" i="16"/>
  <c r="X53" i="16"/>
  <c r="W53" i="16"/>
  <c r="V53" i="16"/>
  <c r="U53" i="16"/>
  <c r="T53" i="16"/>
  <c r="S53" i="16"/>
  <c r="R53" i="16"/>
  <c r="Q53" i="16"/>
  <c r="P53" i="16"/>
  <c r="O53" i="16"/>
  <c r="N53" i="16"/>
  <c r="M53" i="16"/>
  <c r="L53" i="16"/>
  <c r="K53" i="16"/>
  <c r="J53" i="16"/>
  <c r="I53" i="16"/>
  <c r="H53" i="16"/>
  <c r="G53" i="16"/>
  <c r="F53" i="16"/>
  <c r="E53" i="16"/>
  <c r="D53" i="16"/>
  <c r="C53" i="16"/>
  <c r="AD52" i="16"/>
  <c r="AC52" i="16"/>
  <c r="AB52" i="16"/>
  <c r="AA52" i="16"/>
  <c r="Z52" i="16"/>
  <c r="Y52" i="16"/>
  <c r="X52" i="16"/>
  <c r="W52" i="16"/>
  <c r="V52" i="16"/>
  <c r="U52" i="16"/>
  <c r="T52" i="16"/>
  <c r="S52" i="16"/>
  <c r="R52" i="16"/>
  <c r="Q52" i="16"/>
  <c r="P52" i="16"/>
  <c r="O52" i="16"/>
  <c r="N52" i="16"/>
  <c r="M52" i="16"/>
  <c r="L52" i="16"/>
  <c r="K52" i="16"/>
  <c r="J52" i="16"/>
  <c r="I52" i="16"/>
  <c r="H52" i="16"/>
  <c r="G52" i="16"/>
  <c r="F52" i="16"/>
  <c r="E52" i="16"/>
  <c r="D52" i="16"/>
  <c r="C52" i="16"/>
  <c r="AD51" i="16"/>
  <c r="AC51" i="16"/>
  <c r="AB51" i="16"/>
  <c r="AA51" i="16"/>
  <c r="Z51" i="16"/>
  <c r="Y51" i="16"/>
  <c r="X51" i="16"/>
  <c r="W51" i="16"/>
  <c r="V51" i="16"/>
  <c r="U51" i="16"/>
  <c r="T51" i="16"/>
  <c r="S51" i="16"/>
  <c r="R51" i="16"/>
  <c r="Q51" i="16"/>
  <c r="P51" i="16"/>
  <c r="O51" i="16"/>
  <c r="N51" i="16"/>
  <c r="M51" i="16"/>
  <c r="L51" i="16"/>
  <c r="K51" i="16"/>
  <c r="J51" i="16"/>
  <c r="I51" i="16"/>
  <c r="H51" i="16"/>
  <c r="G51" i="16"/>
  <c r="F51" i="16"/>
  <c r="E51" i="16"/>
  <c r="D51" i="16"/>
  <c r="C51" i="16"/>
  <c r="AD50" i="16"/>
  <c r="AC50" i="16"/>
  <c r="AB50" i="16"/>
  <c r="AA50" i="16"/>
  <c r="Z50" i="16"/>
  <c r="Y50" i="16"/>
  <c r="X50" i="16"/>
  <c r="W50" i="16"/>
  <c r="V50" i="16"/>
  <c r="U50" i="16"/>
  <c r="T50" i="16"/>
  <c r="S50" i="16"/>
  <c r="R50" i="16"/>
  <c r="Q50" i="16"/>
  <c r="P50" i="16"/>
  <c r="O50" i="16"/>
  <c r="N50" i="16"/>
  <c r="M50" i="16"/>
  <c r="L50" i="16"/>
  <c r="K50" i="16"/>
  <c r="J50" i="16"/>
  <c r="I50" i="16"/>
  <c r="H50" i="16"/>
  <c r="G50" i="16"/>
  <c r="F50" i="16"/>
  <c r="E50" i="16"/>
  <c r="D50" i="16"/>
  <c r="C50" i="16"/>
  <c r="AF26" i="16"/>
  <c r="AE26" i="16"/>
  <c r="AD26" i="16"/>
  <c r="AC26" i="16"/>
  <c r="AB26" i="16"/>
  <c r="AA26" i="16"/>
  <c r="Z26" i="16"/>
  <c r="Y26" i="16"/>
  <c r="X26" i="16"/>
  <c r="W26" i="16"/>
  <c r="V26" i="16"/>
  <c r="U26" i="16"/>
  <c r="T26" i="16"/>
  <c r="S26" i="16"/>
  <c r="R26" i="16"/>
  <c r="Q26" i="16"/>
  <c r="P26" i="16"/>
  <c r="O26" i="16"/>
  <c r="N26" i="16"/>
  <c r="M26" i="16"/>
  <c r="L26" i="16"/>
  <c r="K26" i="16"/>
  <c r="J26" i="16"/>
  <c r="I26" i="16"/>
  <c r="H26" i="16"/>
  <c r="G26" i="16"/>
  <c r="F26" i="16"/>
  <c r="E26" i="16"/>
  <c r="D26" i="16"/>
  <c r="C26" i="16"/>
  <c r="AF25" i="16"/>
  <c r="AE25" i="16"/>
  <c r="AD25" i="16"/>
  <c r="AC25" i="16"/>
  <c r="AB25" i="16"/>
  <c r="AA25" i="16"/>
  <c r="Z25" i="16"/>
  <c r="Y25" i="16"/>
  <c r="X25" i="16"/>
  <c r="W25" i="16"/>
  <c r="V25" i="16"/>
  <c r="U25" i="16"/>
  <c r="T25" i="16"/>
  <c r="S25" i="16"/>
  <c r="R25" i="16"/>
  <c r="Q25" i="16"/>
  <c r="P25" i="16"/>
  <c r="O25" i="16"/>
  <c r="N25" i="16"/>
  <c r="M25" i="16"/>
  <c r="L25" i="16"/>
  <c r="K25" i="16"/>
  <c r="J25" i="16"/>
  <c r="I25" i="16"/>
  <c r="H25" i="16"/>
  <c r="G25" i="16"/>
  <c r="F25" i="16"/>
  <c r="E25" i="16"/>
  <c r="D25" i="16"/>
  <c r="C25" i="16"/>
  <c r="AF24" i="16"/>
  <c r="AE24" i="16"/>
  <c r="AD24" i="16"/>
  <c r="AC24" i="16"/>
  <c r="AB24" i="16"/>
  <c r="AA24" i="16"/>
  <c r="Z24" i="16"/>
  <c r="Y24" i="16"/>
  <c r="X24" i="16"/>
  <c r="W24" i="16"/>
  <c r="V24" i="16"/>
  <c r="U24" i="16"/>
  <c r="T24" i="16"/>
  <c r="S24" i="16"/>
  <c r="R24" i="16"/>
  <c r="Q24" i="16"/>
  <c r="P24" i="16"/>
  <c r="O24" i="16"/>
  <c r="N24" i="16"/>
  <c r="M24" i="16"/>
  <c r="L24" i="16"/>
  <c r="K24" i="16"/>
  <c r="J24" i="16"/>
  <c r="I24" i="16"/>
  <c r="H24" i="16"/>
  <c r="G24" i="16"/>
  <c r="F24" i="16"/>
  <c r="E24" i="16"/>
  <c r="D24" i="16"/>
  <c r="C24" i="16"/>
  <c r="AF23" i="16"/>
  <c r="AE23" i="16"/>
  <c r="AD23" i="16"/>
  <c r="AC23" i="16"/>
  <c r="AB23" i="16"/>
  <c r="AA23" i="16"/>
  <c r="Z23" i="16"/>
  <c r="Y23" i="16"/>
  <c r="X23" i="16"/>
  <c r="W23" i="16"/>
  <c r="V23" i="16"/>
  <c r="U23" i="16"/>
  <c r="T23" i="16"/>
  <c r="S23" i="16"/>
  <c r="R23" i="16"/>
  <c r="Q23" i="16"/>
  <c r="P23" i="16"/>
  <c r="O23" i="16"/>
  <c r="N23" i="16"/>
  <c r="M23" i="16"/>
  <c r="L23" i="16"/>
  <c r="K23" i="16"/>
  <c r="J23" i="16"/>
  <c r="I23" i="16"/>
  <c r="H23" i="16"/>
  <c r="G23" i="16"/>
  <c r="F23" i="16"/>
  <c r="E23" i="16"/>
  <c r="D23" i="16"/>
  <c r="C23" i="16"/>
  <c r="AF22" i="16"/>
  <c r="AE22" i="16"/>
  <c r="AD22" i="16"/>
  <c r="AC22" i="16"/>
  <c r="AB22" i="16"/>
  <c r="AA22" i="16"/>
  <c r="Z22" i="16"/>
  <c r="Y22" i="16"/>
  <c r="X22" i="16"/>
  <c r="W22" i="16"/>
  <c r="V22" i="16"/>
  <c r="U22" i="16"/>
  <c r="T22" i="16"/>
  <c r="S22" i="16"/>
  <c r="R22" i="16"/>
  <c r="Q22" i="16"/>
  <c r="P22" i="16"/>
  <c r="O22" i="16"/>
  <c r="N22" i="16"/>
  <c r="M22" i="16"/>
  <c r="L22" i="16"/>
  <c r="K22" i="16"/>
  <c r="J22" i="16"/>
  <c r="I22" i="16"/>
  <c r="H22" i="16"/>
  <c r="G22" i="16"/>
  <c r="F22" i="16"/>
  <c r="E22" i="16"/>
  <c r="D22" i="16"/>
  <c r="C22" i="16"/>
  <c r="AF21" i="16"/>
  <c r="AE21" i="16"/>
  <c r="AD21" i="16"/>
  <c r="AC21" i="16"/>
  <c r="AB21" i="16"/>
  <c r="AA21" i="16"/>
  <c r="Z21" i="16"/>
  <c r="Y21" i="16"/>
  <c r="X21" i="16"/>
  <c r="W21" i="16"/>
  <c r="V21" i="16"/>
  <c r="U21" i="16"/>
  <c r="T21" i="16"/>
  <c r="S21" i="16"/>
  <c r="R21" i="16"/>
  <c r="Q21" i="16"/>
  <c r="P21" i="16"/>
  <c r="O21" i="16"/>
  <c r="N21" i="16"/>
  <c r="M21" i="16"/>
  <c r="L21" i="16"/>
  <c r="K21" i="16"/>
  <c r="J21" i="16"/>
  <c r="I21" i="16"/>
  <c r="H21" i="16"/>
  <c r="G21" i="16"/>
  <c r="F21" i="16"/>
  <c r="E21" i="16"/>
  <c r="D21" i="16"/>
  <c r="C21" i="16"/>
  <c r="AF20" i="16"/>
  <c r="AE20" i="16"/>
  <c r="AD20" i="16"/>
  <c r="AC20" i="16"/>
  <c r="AB20" i="16"/>
  <c r="AA20" i="16"/>
  <c r="Z20" i="16"/>
  <c r="Y20" i="16"/>
  <c r="X20" i="16"/>
  <c r="W20" i="16"/>
  <c r="V20" i="16"/>
  <c r="U20" i="16"/>
  <c r="T20" i="16"/>
  <c r="S20" i="16"/>
  <c r="R20" i="16"/>
  <c r="Q20" i="16"/>
  <c r="P20" i="16"/>
  <c r="O20" i="16"/>
  <c r="N20" i="16"/>
  <c r="M20" i="16"/>
  <c r="L20" i="16"/>
  <c r="K20" i="16"/>
  <c r="J20" i="16"/>
  <c r="I20" i="16"/>
  <c r="H20" i="16"/>
  <c r="G20" i="16"/>
  <c r="F20" i="16"/>
  <c r="E20" i="16"/>
  <c r="D20" i="16"/>
  <c r="C20" i="16"/>
  <c r="AF18" i="16"/>
  <c r="AE18" i="16"/>
  <c r="AD18"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C18" i="16"/>
  <c r="AF17" i="16"/>
  <c r="AE17" i="16"/>
  <c r="AD17"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C17" i="16"/>
  <c r="AF16" i="16"/>
  <c r="AE16"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C16" i="16"/>
  <c r="AF15" i="16"/>
  <c r="AE15"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C15" i="16"/>
  <c r="AF14" i="16"/>
  <c r="AE14"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C14" i="16"/>
  <c r="AF13" i="16"/>
  <c r="AE13" i="16"/>
  <c r="AC13" i="16"/>
  <c r="AB13" i="16"/>
  <c r="AA13" i="16"/>
  <c r="Z13" i="16"/>
  <c r="Y13" i="16"/>
  <c r="X13" i="16"/>
  <c r="W13" i="16"/>
  <c r="V13" i="16"/>
  <c r="U13" i="16"/>
  <c r="T13" i="16"/>
  <c r="S13" i="16"/>
  <c r="R13" i="16"/>
  <c r="Q13" i="16"/>
  <c r="P13" i="16"/>
  <c r="O13" i="16"/>
  <c r="N13" i="16"/>
  <c r="M13" i="16"/>
  <c r="L13" i="16"/>
  <c r="K13" i="16"/>
  <c r="J13" i="16"/>
  <c r="I13" i="16"/>
  <c r="H13" i="16"/>
  <c r="G13" i="16"/>
  <c r="F13" i="16"/>
  <c r="E13" i="16"/>
  <c r="D13" i="16"/>
  <c r="C13" i="16"/>
  <c r="AF12" i="16"/>
  <c r="AE12"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C12" i="16"/>
  <c r="AF11" i="16"/>
  <c r="AE11" i="16"/>
  <c r="AC11" i="16"/>
  <c r="AB11" i="16"/>
  <c r="AA11" i="16"/>
  <c r="Z11" i="16"/>
  <c r="Y11" i="16"/>
  <c r="X11" i="16"/>
  <c r="W11" i="16"/>
  <c r="V11" i="16"/>
  <c r="U11" i="16"/>
  <c r="T11" i="16"/>
  <c r="S11" i="16"/>
  <c r="R11" i="16"/>
  <c r="Q11" i="16"/>
  <c r="P11" i="16"/>
  <c r="O11" i="16"/>
  <c r="N11" i="16"/>
  <c r="M11" i="16"/>
  <c r="L11" i="16"/>
  <c r="K11" i="16"/>
  <c r="J11" i="16"/>
  <c r="I11" i="16"/>
  <c r="H11" i="16"/>
  <c r="G11" i="16"/>
  <c r="F11" i="16"/>
  <c r="E11" i="16"/>
  <c r="D11" i="16"/>
  <c r="C11" i="16"/>
  <c r="AF10" i="16"/>
  <c r="AE10" i="16"/>
  <c r="AC10" i="16"/>
  <c r="AB10" i="16"/>
  <c r="AA10" i="16"/>
  <c r="Z10" i="16"/>
  <c r="Y10" i="16"/>
  <c r="X10" i="16"/>
  <c r="W10" i="16"/>
  <c r="V10" i="16"/>
  <c r="U10" i="16"/>
  <c r="T10" i="16"/>
  <c r="S10" i="16"/>
  <c r="R10" i="16"/>
  <c r="Q10" i="16"/>
  <c r="P10" i="16"/>
  <c r="O10" i="16"/>
  <c r="N10" i="16"/>
  <c r="M10" i="16"/>
  <c r="L10" i="16"/>
  <c r="K10" i="16"/>
  <c r="J10" i="16"/>
  <c r="I10" i="16"/>
  <c r="H10" i="16"/>
  <c r="G10" i="16"/>
  <c r="F10" i="16"/>
  <c r="E10" i="16"/>
  <c r="D10" i="16"/>
  <c r="C10" i="16"/>
  <c r="AF9" i="16"/>
  <c r="AE9" i="16"/>
  <c r="AC9" i="16"/>
  <c r="AB9" i="16"/>
  <c r="AA9" i="16"/>
  <c r="Z9" i="16"/>
  <c r="Y9" i="16"/>
  <c r="X9" i="16"/>
  <c r="W9" i="16"/>
  <c r="V9" i="16"/>
  <c r="U9" i="16"/>
  <c r="T9" i="16"/>
  <c r="S9" i="16"/>
  <c r="R9" i="16"/>
  <c r="Q9" i="16"/>
  <c r="P9" i="16"/>
  <c r="O9" i="16"/>
  <c r="N9" i="16"/>
  <c r="M9" i="16"/>
  <c r="L9" i="16"/>
  <c r="K9" i="16"/>
  <c r="J9" i="16"/>
  <c r="I9" i="16"/>
  <c r="H9" i="16"/>
  <c r="G9" i="16"/>
  <c r="F9" i="16"/>
  <c r="E9" i="16"/>
  <c r="D9" i="16"/>
  <c r="C9" i="16"/>
  <c r="AF8" i="16"/>
  <c r="AE8" i="16"/>
  <c r="AC8" i="16"/>
  <c r="AB8" i="16"/>
  <c r="AA8" i="16"/>
  <c r="Z8" i="16"/>
  <c r="Y8" i="16"/>
  <c r="X8" i="16"/>
  <c r="W8" i="16"/>
  <c r="V8" i="16"/>
  <c r="U8" i="16"/>
  <c r="T8" i="16"/>
  <c r="S8" i="16"/>
  <c r="R8" i="16"/>
  <c r="Q8" i="16"/>
  <c r="P8" i="16"/>
  <c r="O8" i="16"/>
  <c r="N8" i="16"/>
  <c r="M8" i="16"/>
  <c r="L8" i="16"/>
  <c r="K8" i="16"/>
  <c r="J8" i="16"/>
  <c r="I8" i="16"/>
  <c r="H8" i="16"/>
  <c r="G8" i="16"/>
  <c r="F8" i="16"/>
  <c r="E8" i="16"/>
  <c r="D8" i="16"/>
  <c r="C8" i="16"/>
  <c r="AF7" i="16"/>
  <c r="AE7" i="16"/>
  <c r="AC7" i="16"/>
  <c r="AB7" i="16"/>
  <c r="AA7" i="16"/>
  <c r="Z7" i="16"/>
  <c r="Y7" i="16"/>
  <c r="X7" i="16"/>
  <c r="W7" i="16"/>
  <c r="V7" i="16"/>
  <c r="U7" i="16"/>
  <c r="T7" i="16"/>
  <c r="S7" i="16"/>
  <c r="R7" i="16"/>
  <c r="Q7" i="16"/>
  <c r="P7" i="16"/>
  <c r="O7" i="16"/>
  <c r="N7" i="16"/>
  <c r="M7" i="16"/>
  <c r="L7" i="16"/>
  <c r="K7" i="16"/>
  <c r="J7" i="16"/>
  <c r="I7" i="16"/>
  <c r="H7" i="16"/>
  <c r="G7" i="16"/>
  <c r="F7" i="16"/>
  <c r="E7" i="16"/>
  <c r="D7" i="16"/>
  <c r="C7" i="16"/>
  <c r="AF6" i="16"/>
  <c r="AE6" i="16"/>
  <c r="AC6" i="16"/>
  <c r="AB6" i="16"/>
  <c r="AA6" i="16"/>
  <c r="Z6" i="16"/>
  <c r="Y6" i="16"/>
  <c r="X6" i="16"/>
  <c r="W6" i="16"/>
  <c r="V6" i="16"/>
  <c r="U6" i="16"/>
  <c r="T6" i="16"/>
  <c r="S6" i="16"/>
  <c r="R6" i="16"/>
  <c r="Q6" i="16"/>
  <c r="P6" i="16"/>
  <c r="O6" i="16"/>
  <c r="N6" i="16"/>
  <c r="M6" i="16"/>
  <c r="L6" i="16"/>
  <c r="K6" i="16"/>
  <c r="J6" i="16"/>
  <c r="I6" i="16"/>
  <c r="H6" i="16"/>
  <c r="G6" i="16"/>
  <c r="F6" i="16"/>
  <c r="E6" i="16"/>
  <c r="D6" i="16"/>
  <c r="C6" i="16"/>
  <c r="AF5" i="16"/>
  <c r="AE5" i="16"/>
  <c r="AC5" i="16"/>
  <c r="AB5" i="16"/>
  <c r="AA5" i="16"/>
  <c r="Z5" i="16"/>
  <c r="Y5" i="16"/>
  <c r="X5" i="16"/>
  <c r="W5" i="16"/>
  <c r="V5" i="16"/>
  <c r="U5" i="16"/>
  <c r="T5" i="16"/>
  <c r="S5" i="16"/>
  <c r="R5" i="16"/>
  <c r="Q5" i="16"/>
  <c r="P5" i="16"/>
  <c r="O5" i="16"/>
  <c r="N5" i="16"/>
  <c r="M5" i="16"/>
  <c r="L5" i="16"/>
  <c r="K5" i="16"/>
  <c r="J5" i="16"/>
  <c r="I5" i="16"/>
  <c r="H5" i="16"/>
  <c r="G5" i="16"/>
  <c r="F5" i="16"/>
  <c r="E5" i="16"/>
  <c r="D5" i="16"/>
  <c r="C5" i="16"/>
  <c r="AD16" i="16"/>
  <c r="AD15" i="16"/>
  <c r="AD14" i="16"/>
  <c r="AD13" i="16"/>
  <c r="AD12" i="16"/>
  <c r="AD11" i="16"/>
  <c r="AD10" i="16"/>
  <c r="AD9" i="16"/>
  <c r="AD8" i="16"/>
  <c r="AD7" i="16"/>
  <c r="AD6" i="16"/>
  <c r="AD5" i="16"/>
  <c r="AE27" i="16"/>
  <c r="AF27" i="16"/>
  <c r="N65" i="30" l="1"/>
  <c r="K65" i="30"/>
  <c r="J65" i="30"/>
  <c r="I65" i="30"/>
  <c r="AD27" i="16"/>
  <c r="H27" i="30"/>
  <c r="H66" i="30" s="1"/>
  <c r="H67" i="30" s="1"/>
  <c r="Z27" i="30"/>
  <c r="Z66" i="30" s="1"/>
  <c r="Z67" i="30" s="1"/>
  <c r="AF27" i="30"/>
  <c r="AF66" i="30" s="1"/>
  <c r="AF67" i="30" s="1"/>
  <c r="AD19" i="16"/>
  <c r="Y27" i="30"/>
  <c r="Y66" i="30" s="1"/>
  <c r="Y67" i="30" s="1"/>
  <c r="M27" i="30"/>
  <c r="M66" i="30" s="1"/>
  <c r="M67" i="30" s="1"/>
  <c r="AE27" i="30"/>
  <c r="AE66" i="30" s="1"/>
  <c r="AE67" i="30" s="1"/>
  <c r="S27" i="30"/>
  <c r="S66" i="30" s="1"/>
  <c r="S67" i="30" s="1"/>
  <c r="G27" i="30"/>
  <c r="G66" i="30" s="1"/>
  <c r="G67" i="30" s="1"/>
  <c r="N27" i="30"/>
  <c r="N66" i="30" s="1"/>
  <c r="N67" i="30" s="1"/>
  <c r="T27" i="30"/>
  <c r="T66" i="30" s="1"/>
  <c r="T67" i="30" s="1"/>
  <c r="AE19" i="16"/>
  <c r="X27" i="30"/>
  <c r="X66" i="30" s="1"/>
  <c r="X67" i="30" s="1"/>
  <c r="L27" i="30"/>
  <c r="L66" i="30" s="1"/>
  <c r="L67" i="30" s="1"/>
  <c r="AD27" i="30"/>
  <c r="AD66" i="30" s="1"/>
  <c r="AD67" i="30" s="1"/>
  <c r="R27" i="30"/>
  <c r="R66" i="30" s="1"/>
  <c r="R67" i="30" s="1"/>
  <c r="F27" i="30"/>
  <c r="F66" i="30" s="1"/>
  <c r="F67" i="30" s="1"/>
  <c r="AF19" i="16"/>
  <c r="K27" i="30"/>
  <c r="K66" i="30" s="1"/>
  <c r="K67" i="30" s="1"/>
  <c r="AC27" i="30"/>
  <c r="AC66" i="30" s="1"/>
  <c r="AC67" i="30" s="1"/>
  <c r="E27" i="30"/>
  <c r="E66" i="30" s="1"/>
  <c r="E67" i="30" s="1"/>
  <c r="V27" i="30"/>
  <c r="V66" i="30" s="1"/>
  <c r="V67" i="30" s="1"/>
  <c r="J27" i="30"/>
  <c r="J66" i="30" s="1"/>
  <c r="J67" i="30" s="1"/>
  <c r="AB27" i="30"/>
  <c r="AB66" i="30" s="1"/>
  <c r="AB67" i="30" s="1"/>
  <c r="P27" i="30"/>
  <c r="P66" i="30" s="1"/>
  <c r="P67" i="30" s="1"/>
  <c r="D27" i="30"/>
  <c r="D66" i="30" s="1"/>
  <c r="D67" i="30" s="1"/>
  <c r="W27" i="30"/>
  <c r="W66" i="30" s="1"/>
  <c r="W67" i="30" s="1"/>
  <c r="Q27" i="30"/>
  <c r="Q66" i="30" s="1"/>
  <c r="Q67" i="30" s="1"/>
  <c r="U27" i="30"/>
  <c r="U66" i="30" s="1"/>
  <c r="U67" i="30" s="1"/>
  <c r="I27" i="30"/>
  <c r="I66" i="30" s="1"/>
  <c r="I67" i="30" s="1"/>
  <c r="AA27" i="30"/>
  <c r="AA66" i="30" s="1"/>
  <c r="AA67" i="30" s="1"/>
  <c r="O27" i="30"/>
  <c r="O66" i="30" s="1"/>
  <c r="O67" i="30" s="1"/>
  <c r="C27" i="30"/>
  <c r="C66" i="30" s="1"/>
  <c r="C67" i="30" s="1"/>
  <c r="N52" i="7"/>
  <c r="N51" i="7"/>
  <c r="K6" i="7"/>
  <c r="K5" i="7"/>
  <c r="M25" i="5" l="1"/>
  <c r="U25" i="5"/>
  <c r="AK25" i="5"/>
  <c r="AS25" i="5"/>
  <c r="BI25" i="5"/>
  <c r="J17" i="5"/>
  <c r="R17" i="5"/>
  <c r="AH17" i="5"/>
  <c r="AH42" i="5" s="1"/>
  <c r="AP17" i="5"/>
  <c r="BF17" i="5"/>
  <c r="T17" i="5"/>
  <c r="AR17" i="5"/>
  <c r="BA17" i="5"/>
  <c r="AW25" i="5"/>
  <c r="J25" i="5"/>
  <c r="AH25" i="5"/>
  <c r="BF25" i="5"/>
  <c r="G17" i="5"/>
  <c r="AE17" i="5"/>
  <c r="BC17" i="5"/>
  <c r="I25" i="5"/>
  <c r="K25" i="5"/>
  <c r="AI25" i="5"/>
  <c r="BG25" i="5"/>
  <c r="Y25" i="5"/>
  <c r="L25" i="5"/>
  <c r="T25" i="5"/>
  <c r="AJ25" i="5"/>
  <c r="AR25" i="5"/>
  <c r="BH25" i="5"/>
  <c r="G25" i="5"/>
  <c r="AE25" i="5"/>
  <c r="BC25" i="5"/>
  <c r="R25" i="5"/>
  <c r="AP25" i="5"/>
  <c r="I17" i="5"/>
  <c r="Q17" i="5"/>
  <c r="AG17" i="5"/>
  <c r="AO17" i="5"/>
  <c r="BE17" i="5"/>
  <c r="D17" i="5"/>
  <c r="AB17" i="5"/>
  <c r="AZ17" i="5"/>
  <c r="O17" i="5"/>
  <c r="AM17" i="5"/>
  <c r="BK17" i="5"/>
  <c r="V25" i="5"/>
  <c r="AT25" i="5"/>
  <c r="S17" i="5"/>
  <c r="AQ17" i="5"/>
  <c r="W25" i="5"/>
  <c r="AU25" i="5"/>
  <c r="H25" i="5"/>
  <c r="X25" i="5"/>
  <c r="AF25" i="5"/>
  <c r="AV25" i="5"/>
  <c r="BD25" i="5"/>
  <c r="S25" i="5"/>
  <c r="AQ25" i="5"/>
  <c r="F25" i="5"/>
  <c r="AD25" i="5"/>
  <c r="BB25" i="5"/>
  <c r="E17" i="5"/>
  <c r="U17" i="5"/>
  <c r="AC17" i="5"/>
  <c r="AS17" i="5"/>
  <c r="P17" i="5"/>
  <c r="AN17" i="5"/>
  <c r="C17" i="5"/>
  <c r="AA17" i="5"/>
  <c r="AY17" i="5"/>
  <c r="AG25" i="5"/>
  <c r="BE25" i="5"/>
  <c r="F17" i="5"/>
  <c r="V17" i="5"/>
  <c r="AD17" i="5"/>
  <c r="AT17" i="5"/>
  <c r="BB17" i="5"/>
  <c r="H17" i="5"/>
  <c r="AF17" i="5"/>
  <c r="BD17" i="5"/>
  <c r="N25" i="5"/>
  <c r="Z25" i="5"/>
  <c r="AL25" i="5"/>
  <c r="AX25" i="5"/>
  <c r="BJ25" i="5"/>
  <c r="K17" i="5"/>
  <c r="W17" i="5"/>
  <c r="AI17" i="5"/>
  <c r="AU17" i="5"/>
  <c r="BG17" i="5"/>
  <c r="O25" i="5"/>
  <c r="AA25" i="5"/>
  <c r="AM25" i="5"/>
  <c r="AY25" i="5"/>
  <c r="BK25" i="5"/>
  <c r="L17" i="5"/>
  <c r="X17" i="5"/>
  <c r="AJ17" i="5"/>
  <c r="AV17" i="5"/>
  <c r="BH17" i="5"/>
  <c r="E25" i="5"/>
  <c r="Q25" i="5"/>
  <c r="AC25" i="5"/>
  <c r="AO25" i="5"/>
  <c r="BA25" i="5"/>
  <c r="D25" i="5"/>
  <c r="P25" i="5"/>
  <c r="AB25" i="5"/>
  <c r="AN25" i="5"/>
  <c r="AZ25" i="5"/>
  <c r="C25" i="5"/>
  <c r="N17" i="5"/>
  <c r="Z17" i="5"/>
  <c r="AL17" i="5"/>
  <c r="AX17" i="5"/>
  <c r="BJ17" i="5"/>
  <c r="M17" i="5"/>
  <c r="Y17" i="5"/>
  <c r="AK17" i="5"/>
  <c r="AW17" i="5"/>
  <c r="BI17" i="5"/>
  <c r="E10" i="1"/>
  <c r="M46" i="2"/>
  <c r="M47" i="2"/>
  <c r="M48" i="2"/>
  <c r="M49" i="2"/>
  <c r="M50" i="2"/>
  <c r="M51" i="2"/>
  <c r="M52" i="2"/>
  <c r="M53" i="2"/>
  <c r="M54" i="2"/>
  <c r="M55" i="2"/>
  <c r="A1" i="1"/>
  <c r="D10" i="1" l="1"/>
  <c r="J8" i="13" s="1"/>
  <c r="D11" i="1"/>
  <c r="D12" i="1"/>
  <c r="D14" i="1"/>
  <c r="D16" i="1"/>
  <c r="D15" i="1"/>
  <c r="D23" i="1"/>
  <c r="D24" i="1"/>
  <c r="D25" i="1"/>
  <c r="D26" i="1"/>
  <c r="D27" i="1"/>
  <c r="D28" i="1"/>
  <c r="D29" i="1"/>
  <c r="D33" i="1"/>
  <c r="D34" i="1"/>
  <c r="D35" i="1"/>
  <c r="D37" i="1"/>
  <c r="D38" i="1"/>
  <c r="D39" i="1"/>
  <c r="AW53" i="24"/>
  <c r="AV53" i="24"/>
  <c r="AU53" i="24"/>
  <c r="AT53" i="24"/>
  <c r="AS53" i="24"/>
  <c r="AR53" i="24"/>
  <c r="AQ53" i="24"/>
  <c r="AP53" i="24"/>
  <c r="AO53" i="24"/>
  <c r="AN53" i="24"/>
  <c r="AM53" i="24"/>
  <c r="AL53" i="24"/>
  <c r="AK53" i="24"/>
  <c r="AJ53" i="24"/>
  <c r="AI53" i="24"/>
  <c r="AH53" i="24"/>
  <c r="AG53" i="24"/>
  <c r="AF53" i="24"/>
  <c r="AE53" i="24"/>
  <c r="AD53" i="24"/>
  <c r="AC53" i="24"/>
  <c r="AB53" i="24"/>
  <c r="AA53" i="24"/>
  <c r="Z53" i="24"/>
  <c r="Y53" i="24"/>
  <c r="X53" i="24"/>
  <c r="W53" i="24"/>
  <c r="V53" i="24"/>
  <c r="U53" i="24"/>
  <c r="T53" i="24"/>
  <c r="S53" i="24"/>
  <c r="R53" i="24"/>
  <c r="Q53" i="24"/>
  <c r="P53" i="24"/>
  <c r="O53" i="24"/>
  <c r="AW52" i="24"/>
  <c r="AV52" i="24"/>
  <c r="AU52" i="24"/>
  <c r="AT52" i="24"/>
  <c r="AS52" i="24"/>
  <c r="AR52" i="24"/>
  <c r="AQ52" i="24"/>
  <c r="AP52" i="24"/>
  <c r="AO52" i="24"/>
  <c r="AN52" i="24"/>
  <c r="AM52" i="24"/>
  <c r="AL52" i="24"/>
  <c r="AK52" i="24"/>
  <c r="AJ52" i="24"/>
  <c r="AI52" i="24"/>
  <c r="AH52" i="24"/>
  <c r="AG52" i="24"/>
  <c r="AF52" i="24"/>
  <c r="AE52" i="24"/>
  <c r="AD52" i="24"/>
  <c r="AC52" i="24"/>
  <c r="AB52" i="24"/>
  <c r="AA52" i="24"/>
  <c r="Z52" i="24"/>
  <c r="Y52" i="24"/>
  <c r="X52" i="24"/>
  <c r="W52" i="24"/>
  <c r="V52" i="24"/>
  <c r="U52" i="24"/>
  <c r="T52" i="24"/>
  <c r="S52" i="24"/>
  <c r="R52" i="24"/>
  <c r="Q52" i="24"/>
  <c r="P52" i="24"/>
  <c r="O52" i="24"/>
  <c r="AW51" i="24"/>
  <c r="AV51" i="24"/>
  <c r="AU51" i="24"/>
  <c r="AT51" i="24"/>
  <c r="AS51" i="24"/>
  <c r="AR51" i="24"/>
  <c r="AQ51" i="24"/>
  <c r="AP51" i="24"/>
  <c r="AO51" i="24"/>
  <c r="AN51" i="24"/>
  <c r="AM51" i="24"/>
  <c r="AL51" i="24"/>
  <c r="AK51" i="24"/>
  <c r="AJ51" i="24"/>
  <c r="AI51" i="24"/>
  <c r="AH51" i="24"/>
  <c r="AG51" i="24"/>
  <c r="AF51" i="24"/>
  <c r="AE51" i="24"/>
  <c r="AD51" i="24"/>
  <c r="AC51" i="24"/>
  <c r="AB51" i="24"/>
  <c r="AA51" i="24"/>
  <c r="Z51" i="24"/>
  <c r="Y51" i="24"/>
  <c r="X51" i="24"/>
  <c r="W51" i="24"/>
  <c r="V51" i="24"/>
  <c r="U51" i="24"/>
  <c r="T51" i="24"/>
  <c r="S51" i="24"/>
  <c r="R51" i="24"/>
  <c r="Q51" i="24"/>
  <c r="P51" i="24"/>
  <c r="O51" i="24"/>
  <c r="AW50" i="24"/>
  <c r="AV50" i="24"/>
  <c r="AU50" i="24"/>
  <c r="AT50" i="24"/>
  <c r="AS50" i="24"/>
  <c r="AR50" i="24"/>
  <c r="AQ50" i="24"/>
  <c r="AP50" i="24"/>
  <c r="AO50" i="24"/>
  <c r="AN50" i="24"/>
  <c r="AM50" i="24"/>
  <c r="AL50" i="24"/>
  <c r="AK50" i="24"/>
  <c r="AJ50" i="24"/>
  <c r="AI50" i="24"/>
  <c r="AH50" i="24"/>
  <c r="AG50" i="24"/>
  <c r="AF50" i="24"/>
  <c r="AE50" i="24"/>
  <c r="AD50" i="24"/>
  <c r="AC50" i="24"/>
  <c r="AB50" i="24"/>
  <c r="AA50" i="24"/>
  <c r="Z50" i="24"/>
  <c r="Y50" i="24"/>
  <c r="X50" i="24"/>
  <c r="W50" i="24"/>
  <c r="V50" i="24"/>
  <c r="U50" i="24"/>
  <c r="T50" i="24"/>
  <c r="S50" i="24"/>
  <c r="R50" i="24"/>
  <c r="Q50" i="24"/>
  <c r="P50" i="24"/>
  <c r="O50" i="24"/>
  <c r="AW49" i="24"/>
  <c r="AV49" i="24"/>
  <c r="AU49" i="24"/>
  <c r="AT49" i="24"/>
  <c r="AS49" i="24"/>
  <c r="AR49" i="24"/>
  <c r="AQ49" i="24"/>
  <c r="AP49" i="24"/>
  <c r="AO49" i="24"/>
  <c r="AN49" i="24"/>
  <c r="AM49" i="24"/>
  <c r="AL49" i="24"/>
  <c r="AK49" i="24"/>
  <c r="AJ49" i="24"/>
  <c r="AI49" i="24"/>
  <c r="AH49" i="24"/>
  <c r="AG49" i="24"/>
  <c r="AF49" i="24"/>
  <c r="AE49" i="24"/>
  <c r="AD49" i="24"/>
  <c r="AC49" i="24"/>
  <c r="AB49" i="24"/>
  <c r="AA49" i="24"/>
  <c r="Z49" i="24"/>
  <c r="Y49" i="24"/>
  <c r="X49" i="24"/>
  <c r="W49" i="24"/>
  <c r="V49" i="24"/>
  <c r="U49" i="24"/>
  <c r="T49" i="24"/>
  <c r="S49" i="24"/>
  <c r="R49" i="24"/>
  <c r="Q49" i="24"/>
  <c r="P49" i="24"/>
  <c r="O49" i="24"/>
  <c r="L49" i="24"/>
  <c r="O55" i="24" l="1"/>
  <c r="L49" i="2"/>
  <c r="L52" i="2"/>
  <c r="D22" i="1"/>
  <c r="D9" i="1"/>
  <c r="J6" i="13" s="1"/>
  <c r="L50" i="2"/>
  <c r="D41" i="1"/>
  <c r="L47" i="2"/>
  <c r="L55" i="2"/>
  <c r="L46" i="2"/>
  <c r="D40" i="1"/>
  <c r="L48" i="2"/>
  <c r="D6" i="1"/>
  <c r="D36" i="1"/>
  <c r="L54" i="2"/>
  <c r="L53" i="2"/>
  <c r="D32" i="1"/>
  <c r="L51" i="2"/>
  <c r="D13" i="1"/>
  <c r="G6" i="1" l="1"/>
  <c r="D7" i="8"/>
  <c r="D5" i="13"/>
  <c r="R5" i="13" s="1"/>
  <c r="J5" i="13"/>
  <c r="AG72" i="3"/>
  <c r="AG61" i="3"/>
  <c r="AG61" i="18" s="1"/>
  <c r="AG62" i="3"/>
  <c r="AG62" i="18" s="1"/>
  <c r="AG63" i="3"/>
  <c r="AG63" i="18" s="1"/>
  <c r="AG64" i="3"/>
  <c r="AG35" i="6"/>
  <c r="AG36" i="6"/>
  <c r="AG37" i="6"/>
  <c r="AG38" i="6"/>
  <c r="AG39" i="6"/>
  <c r="AG40" i="6"/>
  <c r="AG43" i="6"/>
  <c r="AG44" i="6"/>
  <c r="AG45" i="6"/>
  <c r="AG46" i="6"/>
  <c r="AG48" i="6"/>
  <c r="AG49" i="6"/>
  <c r="AG6" i="3"/>
  <c r="AG6" i="18" s="1"/>
  <c r="AG7" i="3"/>
  <c r="AG7" i="18" s="1"/>
  <c r="AG8" i="3"/>
  <c r="AG8" i="18" s="1"/>
  <c r="AG9" i="3"/>
  <c r="AG10" i="3"/>
  <c r="AG10" i="18" s="1"/>
  <c r="AG11" i="3"/>
  <c r="AG11" i="18" s="1"/>
  <c r="AG19" i="3"/>
  <c r="AG19" i="18" s="1"/>
  <c r="AG29" i="6"/>
  <c r="AG5" i="3"/>
  <c r="AG5" i="18" s="1"/>
  <c r="AG12" i="6"/>
  <c r="AG11" i="6"/>
  <c r="AG10" i="6"/>
  <c r="AG9" i="6"/>
  <c r="AG8" i="6"/>
  <c r="AG7" i="6"/>
  <c r="AF64" i="3"/>
  <c r="AF64" i="18" s="1"/>
  <c r="AE64" i="3"/>
  <c r="AE64" i="18" s="1"/>
  <c r="AD64" i="3"/>
  <c r="AD64" i="18" s="1"/>
  <c r="AC64" i="3"/>
  <c r="AC64" i="18" s="1"/>
  <c r="AB64" i="3"/>
  <c r="AB64" i="18" s="1"/>
  <c r="AA64" i="3"/>
  <c r="AA64" i="18" s="1"/>
  <c r="Z64" i="3"/>
  <c r="Z64" i="18" s="1"/>
  <c r="Y64" i="3"/>
  <c r="Y64" i="18" s="1"/>
  <c r="X64" i="3"/>
  <c r="X64" i="18" s="1"/>
  <c r="W64" i="3"/>
  <c r="W64" i="18" s="1"/>
  <c r="V64" i="3"/>
  <c r="V64" i="18" s="1"/>
  <c r="U64" i="3"/>
  <c r="U64" i="18" s="1"/>
  <c r="T64" i="3"/>
  <c r="T64" i="18" s="1"/>
  <c r="S64" i="3"/>
  <c r="S64" i="18" s="1"/>
  <c r="R64" i="3"/>
  <c r="R64" i="18" s="1"/>
  <c r="Q64" i="3"/>
  <c r="Q64" i="18" s="1"/>
  <c r="P64" i="3"/>
  <c r="P64" i="18" s="1"/>
  <c r="O64" i="3"/>
  <c r="O64" i="18" s="1"/>
  <c r="N64" i="3"/>
  <c r="N64" i="18" s="1"/>
  <c r="M64" i="3"/>
  <c r="M64" i="18" s="1"/>
  <c r="L64" i="3"/>
  <c r="L64" i="18" s="1"/>
  <c r="K64" i="3"/>
  <c r="K64" i="18" s="1"/>
  <c r="J64" i="3"/>
  <c r="J64" i="18" s="1"/>
  <c r="I64" i="3"/>
  <c r="I64" i="18" s="1"/>
  <c r="H64" i="3"/>
  <c r="H64" i="18" s="1"/>
  <c r="G64" i="3"/>
  <c r="G64" i="18" s="1"/>
  <c r="F64" i="3"/>
  <c r="F64" i="18" s="1"/>
  <c r="E64" i="3"/>
  <c r="E64" i="18" s="1"/>
  <c r="D64" i="3"/>
  <c r="D64" i="18" s="1"/>
  <c r="C64" i="3"/>
  <c r="C64" i="18" s="1"/>
  <c r="AF63" i="3"/>
  <c r="AF63" i="18" s="1"/>
  <c r="AE63" i="3"/>
  <c r="AE63" i="18" s="1"/>
  <c r="AD63" i="3"/>
  <c r="AD63" i="18" s="1"/>
  <c r="AC63" i="3"/>
  <c r="AC63" i="18" s="1"/>
  <c r="AB63" i="3"/>
  <c r="AB63" i="18" s="1"/>
  <c r="AA63" i="3"/>
  <c r="AA63" i="18" s="1"/>
  <c r="Z63" i="3"/>
  <c r="Z63" i="18" s="1"/>
  <c r="Y63" i="3"/>
  <c r="Y63" i="18" s="1"/>
  <c r="X63" i="3"/>
  <c r="X63" i="18" s="1"/>
  <c r="W63" i="3"/>
  <c r="W63" i="18" s="1"/>
  <c r="V63" i="3"/>
  <c r="V63" i="18" s="1"/>
  <c r="U63" i="3"/>
  <c r="U63" i="18" s="1"/>
  <c r="T63" i="3"/>
  <c r="T63" i="18" s="1"/>
  <c r="S63" i="3"/>
  <c r="S63" i="18" s="1"/>
  <c r="R63" i="3"/>
  <c r="R63" i="18" s="1"/>
  <c r="Q63" i="3"/>
  <c r="Q63" i="18" s="1"/>
  <c r="P63" i="3"/>
  <c r="P63" i="18" s="1"/>
  <c r="O63" i="3"/>
  <c r="O63" i="18" s="1"/>
  <c r="N63" i="3"/>
  <c r="N63" i="18" s="1"/>
  <c r="M63" i="3"/>
  <c r="M63" i="18" s="1"/>
  <c r="L63" i="3"/>
  <c r="L63" i="18" s="1"/>
  <c r="K63" i="3"/>
  <c r="K63" i="18" s="1"/>
  <c r="J63" i="3"/>
  <c r="J63" i="18" s="1"/>
  <c r="I63" i="3"/>
  <c r="I63" i="18" s="1"/>
  <c r="H63" i="3"/>
  <c r="H63" i="18" s="1"/>
  <c r="G63" i="3"/>
  <c r="G63" i="18" s="1"/>
  <c r="F63" i="3"/>
  <c r="F63" i="18" s="1"/>
  <c r="E63" i="3"/>
  <c r="E63" i="18" s="1"/>
  <c r="D63" i="3"/>
  <c r="D63" i="18" s="1"/>
  <c r="C63" i="3"/>
  <c r="C63" i="18" s="1"/>
  <c r="AF62" i="3"/>
  <c r="AF62" i="18" s="1"/>
  <c r="AE62" i="3"/>
  <c r="AE62" i="18" s="1"/>
  <c r="AD62" i="3"/>
  <c r="AD62" i="18" s="1"/>
  <c r="AC62" i="3"/>
  <c r="AC62" i="18" s="1"/>
  <c r="AB62" i="3"/>
  <c r="AB62" i="18" s="1"/>
  <c r="AA62" i="3"/>
  <c r="AA62" i="18" s="1"/>
  <c r="Z62" i="3"/>
  <c r="Z62" i="18" s="1"/>
  <c r="Y62" i="3"/>
  <c r="Y62" i="18" s="1"/>
  <c r="X62" i="3"/>
  <c r="X62" i="18" s="1"/>
  <c r="W62" i="3"/>
  <c r="W62" i="18" s="1"/>
  <c r="V62" i="3"/>
  <c r="V62" i="18" s="1"/>
  <c r="U62" i="3"/>
  <c r="U62" i="18" s="1"/>
  <c r="T62" i="3"/>
  <c r="T62" i="18" s="1"/>
  <c r="S62" i="3"/>
  <c r="S62" i="18" s="1"/>
  <c r="R62" i="3"/>
  <c r="R62" i="18" s="1"/>
  <c r="Q62" i="3"/>
  <c r="Q62" i="18" s="1"/>
  <c r="P62" i="3"/>
  <c r="P62" i="18" s="1"/>
  <c r="O62" i="3"/>
  <c r="O62" i="18" s="1"/>
  <c r="N62" i="3"/>
  <c r="N62" i="18" s="1"/>
  <c r="M62" i="3"/>
  <c r="M62" i="18" s="1"/>
  <c r="L62" i="3"/>
  <c r="L62" i="18" s="1"/>
  <c r="K62" i="3"/>
  <c r="K62" i="18" s="1"/>
  <c r="J62" i="3"/>
  <c r="J62" i="18" s="1"/>
  <c r="I62" i="3"/>
  <c r="I62" i="18" s="1"/>
  <c r="H62" i="3"/>
  <c r="H62" i="18" s="1"/>
  <c r="G62" i="3"/>
  <c r="G62" i="18" s="1"/>
  <c r="F62" i="3"/>
  <c r="F62" i="18" s="1"/>
  <c r="E62" i="3"/>
  <c r="E62" i="18" s="1"/>
  <c r="D62" i="3"/>
  <c r="D62" i="18" s="1"/>
  <c r="C62" i="3"/>
  <c r="C62" i="18" s="1"/>
  <c r="AF61" i="3"/>
  <c r="AF61" i="18" s="1"/>
  <c r="AE61" i="3"/>
  <c r="AE61" i="18" s="1"/>
  <c r="AD61" i="3"/>
  <c r="AD61" i="18" s="1"/>
  <c r="AC61" i="3"/>
  <c r="AC61" i="18" s="1"/>
  <c r="AB61" i="3"/>
  <c r="AB61" i="18" s="1"/>
  <c r="AA61" i="3"/>
  <c r="AA61" i="18" s="1"/>
  <c r="Z61" i="3"/>
  <c r="Z61" i="18" s="1"/>
  <c r="Y61" i="3"/>
  <c r="Y61" i="18" s="1"/>
  <c r="X61" i="3"/>
  <c r="X61" i="18" s="1"/>
  <c r="W61" i="3"/>
  <c r="W61" i="18" s="1"/>
  <c r="V61" i="3"/>
  <c r="V61" i="18" s="1"/>
  <c r="U61" i="3"/>
  <c r="U61" i="18" s="1"/>
  <c r="T61" i="3"/>
  <c r="T61" i="18" s="1"/>
  <c r="S61" i="3"/>
  <c r="S61" i="18" s="1"/>
  <c r="R61" i="3"/>
  <c r="R61" i="18" s="1"/>
  <c r="Q61" i="3"/>
  <c r="Q61" i="18" s="1"/>
  <c r="P61" i="3"/>
  <c r="P61" i="18" s="1"/>
  <c r="O61" i="3"/>
  <c r="O61" i="18" s="1"/>
  <c r="N61" i="3"/>
  <c r="N61" i="18" s="1"/>
  <c r="M61" i="3"/>
  <c r="M61" i="18" s="1"/>
  <c r="L61" i="3"/>
  <c r="L61" i="18" s="1"/>
  <c r="K61" i="3"/>
  <c r="K61" i="18" s="1"/>
  <c r="J61" i="3"/>
  <c r="J61" i="18" s="1"/>
  <c r="I61" i="3"/>
  <c r="I61" i="18" s="1"/>
  <c r="H61" i="3"/>
  <c r="H61" i="18" s="1"/>
  <c r="G61" i="3"/>
  <c r="G61" i="18" s="1"/>
  <c r="F61" i="3"/>
  <c r="F61" i="18" s="1"/>
  <c r="E61" i="3"/>
  <c r="E61" i="18" s="1"/>
  <c r="D61" i="3"/>
  <c r="D61" i="18" s="1"/>
  <c r="C61" i="3"/>
  <c r="C61" i="18" s="1"/>
  <c r="AF19" i="3"/>
  <c r="AF19" i="18" s="1"/>
  <c r="AE19" i="3"/>
  <c r="AE19" i="18" s="1"/>
  <c r="AD19" i="3"/>
  <c r="AD19" i="18" s="1"/>
  <c r="AC19" i="3"/>
  <c r="AC19" i="18" s="1"/>
  <c r="AB19" i="3"/>
  <c r="AB19" i="18" s="1"/>
  <c r="AA19" i="3"/>
  <c r="AA19" i="18" s="1"/>
  <c r="Z19" i="3"/>
  <c r="Z19" i="18" s="1"/>
  <c r="Y19" i="3"/>
  <c r="Y19" i="18" s="1"/>
  <c r="X19" i="3"/>
  <c r="X19" i="18" s="1"/>
  <c r="W19" i="3"/>
  <c r="W19" i="18" s="1"/>
  <c r="V19" i="3"/>
  <c r="V19" i="18" s="1"/>
  <c r="U19" i="3"/>
  <c r="U19" i="18" s="1"/>
  <c r="T19" i="3"/>
  <c r="T19" i="18" s="1"/>
  <c r="S19" i="3"/>
  <c r="S19" i="18" s="1"/>
  <c r="R19" i="3"/>
  <c r="R19" i="18" s="1"/>
  <c r="Q19" i="3"/>
  <c r="Q19" i="18" s="1"/>
  <c r="P19" i="3"/>
  <c r="P19" i="18" s="1"/>
  <c r="O19" i="3"/>
  <c r="O19" i="18" s="1"/>
  <c r="N19" i="3"/>
  <c r="N19" i="18" s="1"/>
  <c r="M19" i="3"/>
  <c r="M19" i="18" s="1"/>
  <c r="L19" i="3"/>
  <c r="L19" i="18" s="1"/>
  <c r="K19" i="3"/>
  <c r="K19" i="18" s="1"/>
  <c r="J19" i="3"/>
  <c r="J19" i="18" s="1"/>
  <c r="I19" i="3"/>
  <c r="I19" i="18" s="1"/>
  <c r="H19" i="3"/>
  <c r="H19" i="18" s="1"/>
  <c r="G19" i="3"/>
  <c r="G19" i="18" s="1"/>
  <c r="F19" i="3"/>
  <c r="F19" i="18" s="1"/>
  <c r="E19" i="3"/>
  <c r="E19" i="18" s="1"/>
  <c r="D19" i="3"/>
  <c r="D19" i="18" s="1"/>
  <c r="C19" i="3"/>
  <c r="C19" i="18" s="1"/>
  <c r="AF11" i="3"/>
  <c r="AF11" i="18" s="1"/>
  <c r="AE11" i="3"/>
  <c r="AE11" i="18" s="1"/>
  <c r="AD11" i="3"/>
  <c r="AD11" i="18" s="1"/>
  <c r="AC11" i="3"/>
  <c r="AC11" i="18" s="1"/>
  <c r="AB11" i="3"/>
  <c r="AB11" i="18" s="1"/>
  <c r="AA11" i="3"/>
  <c r="AA11" i="18" s="1"/>
  <c r="Z11" i="3"/>
  <c r="Z11" i="18" s="1"/>
  <c r="Y11" i="3"/>
  <c r="Y11" i="18" s="1"/>
  <c r="X11" i="3"/>
  <c r="X11" i="18" s="1"/>
  <c r="W11" i="3"/>
  <c r="W11" i="18" s="1"/>
  <c r="V11" i="3"/>
  <c r="V11" i="18" s="1"/>
  <c r="U11" i="3"/>
  <c r="U11" i="18" s="1"/>
  <c r="T11" i="3"/>
  <c r="T11" i="18" s="1"/>
  <c r="S11" i="3"/>
  <c r="S11" i="18" s="1"/>
  <c r="R11" i="3"/>
  <c r="R11" i="18" s="1"/>
  <c r="Q11" i="3"/>
  <c r="Q11" i="18" s="1"/>
  <c r="P11" i="3"/>
  <c r="P11" i="18" s="1"/>
  <c r="O11" i="3"/>
  <c r="O11" i="18" s="1"/>
  <c r="N11" i="3"/>
  <c r="N11" i="18" s="1"/>
  <c r="M11" i="3"/>
  <c r="M11" i="18" s="1"/>
  <c r="L11" i="3"/>
  <c r="L11" i="18" s="1"/>
  <c r="K11" i="3"/>
  <c r="K11" i="18" s="1"/>
  <c r="J11" i="3"/>
  <c r="J11" i="18" s="1"/>
  <c r="I11" i="3"/>
  <c r="I11" i="18" s="1"/>
  <c r="H11" i="3"/>
  <c r="H11" i="18" s="1"/>
  <c r="G11" i="3"/>
  <c r="G11" i="18" s="1"/>
  <c r="F11" i="3"/>
  <c r="F11" i="18" s="1"/>
  <c r="E11" i="3"/>
  <c r="E11" i="18" s="1"/>
  <c r="D11" i="3"/>
  <c r="D11" i="18" s="1"/>
  <c r="C11" i="3"/>
  <c r="C11" i="18" s="1"/>
  <c r="AF10" i="3"/>
  <c r="AF10" i="18" s="1"/>
  <c r="AE10" i="3"/>
  <c r="AE10" i="18" s="1"/>
  <c r="AD10" i="3"/>
  <c r="AD10" i="18" s="1"/>
  <c r="AC10" i="3"/>
  <c r="AC10" i="18" s="1"/>
  <c r="AB10" i="3"/>
  <c r="AB10" i="18" s="1"/>
  <c r="AA10" i="3"/>
  <c r="AA10" i="18" s="1"/>
  <c r="Z10" i="3"/>
  <c r="Z10" i="18" s="1"/>
  <c r="Y10" i="3"/>
  <c r="Y10" i="18" s="1"/>
  <c r="X10" i="3"/>
  <c r="X10" i="18" s="1"/>
  <c r="W10" i="3"/>
  <c r="W10" i="18" s="1"/>
  <c r="V10" i="3"/>
  <c r="V10" i="18" s="1"/>
  <c r="U10" i="3"/>
  <c r="U10" i="18" s="1"/>
  <c r="T10" i="3"/>
  <c r="T10" i="18" s="1"/>
  <c r="S10" i="3"/>
  <c r="S10" i="18" s="1"/>
  <c r="R10" i="3"/>
  <c r="R10" i="18" s="1"/>
  <c r="Q10" i="3"/>
  <c r="Q10" i="18" s="1"/>
  <c r="P10" i="3"/>
  <c r="P10" i="18" s="1"/>
  <c r="O10" i="3"/>
  <c r="O10" i="18" s="1"/>
  <c r="N10" i="3"/>
  <c r="N10" i="18" s="1"/>
  <c r="M10" i="3"/>
  <c r="M10" i="18" s="1"/>
  <c r="L10" i="3"/>
  <c r="L10" i="18" s="1"/>
  <c r="K10" i="3"/>
  <c r="K10" i="18" s="1"/>
  <c r="J10" i="3"/>
  <c r="J10" i="18" s="1"/>
  <c r="I10" i="3"/>
  <c r="I10" i="18" s="1"/>
  <c r="H10" i="3"/>
  <c r="H10" i="18" s="1"/>
  <c r="G10" i="3"/>
  <c r="G10" i="18" s="1"/>
  <c r="F10" i="3"/>
  <c r="F10" i="18" s="1"/>
  <c r="E10" i="3"/>
  <c r="E10" i="18" s="1"/>
  <c r="D10" i="3"/>
  <c r="D10" i="18" s="1"/>
  <c r="C10" i="3"/>
  <c r="C10" i="18" s="1"/>
  <c r="AF9" i="3"/>
  <c r="AF9" i="18" s="1"/>
  <c r="AE9" i="3"/>
  <c r="AE9" i="18" s="1"/>
  <c r="AD9" i="3"/>
  <c r="AD9" i="18" s="1"/>
  <c r="AC9" i="3"/>
  <c r="AC9" i="18" s="1"/>
  <c r="AB9" i="3"/>
  <c r="AB9" i="18" s="1"/>
  <c r="AA9" i="3"/>
  <c r="AA9" i="18" s="1"/>
  <c r="Z9" i="3"/>
  <c r="Z9" i="18" s="1"/>
  <c r="Y9" i="3"/>
  <c r="Y9" i="18" s="1"/>
  <c r="X9" i="3"/>
  <c r="X9" i="18" s="1"/>
  <c r="W9" i="3"/>
  <c r="W9" i="18" s="1"/>
  <c r="V9" i="3"/>
  <c r="V9" i="18" s="1"/>
  <c r="U9" i="3"/>
  <c r="U9" i="18" s="1"/>
  <c r="T9" i="3"/>
  <c r="T9" i="18" s="1"/>
  <c r="S9" i="3"/>
  <c r="S9" i="18" s="1"/>
  <c r="R9" i="3"/>
  <c r="R9" i="18" s="1"/>
  <c r="Q9" i="3"/>
  <c r="Q9" i="18" s="1"/>
  <c r="P9" i="3"/>
  <c r="P9" i="18" s="1"/>
  <c r="O9" i="3"/>
  <c r="O9" i="18" s="1"/>
  <c r="N9" i="3"/>
  <c r="N9" i="18" s="1"/>
  <c r="M9" i="3"/>
  <c r="M9" i="18" s="1"/>
  <c r="L9" i="3"/>
  <c r="L9" i="18" s="1"/>
  <c r="K9" i="3"/>
  <c r="K9" i="18" s="1"/>
  <c r="J9" i="3"/>
  <c r="J9" i="18" s="1"/>
  <c r="I9" i="3"/>
  <c r="I9" i="18" s="1"/>
  <c r="H9" i="3"/>
  <c r="H9" i="18" s="1"/>
  <c r="G9" i="3"/>
  <c r="G9" i="18" s="1"/>
  <c r="F9" i="3"/>
  <c r="F9" i="18" s="1"/>
  <c r="E9" i="3"/>
  <c r="E9" i="18" s="1"/>
  <c r="D9" i="3"/>
  <c r="D9" i="18" s="1"/>
  <c r="C9" i="3"/>
  <c r="C9" i="18" s="1"/>
  <c r="AF8" i="3"/>
  <c r="AF8" i="18" s="1"/>
  <c r="AE8" i="3"/>
  <c r="AE8" i="18" s="1"/>
  <c r="AD8" i="3"/>
  <c r="AD8" i="18" s="1"/>
  <c r="AC8" i="3"/>
  <c r="AC8" i="18" s="1"/>
  <c r="AB8" i="3"/>
  <c r="AB8" i="18" s="1"/>
  <c r="AA8" i="3"/>
  <c r="AA8" i="18" s="1"/>
  <c r="Z8" i="3"/>
  <c r="Z8" i="18" s="1"/>
  <c r="Y8" i="3"/>
  <c r="Y8" i="18" s="1"/>
  <c r="X8" i="3"/>
  <c r="X8" i="18" s="1"/>
  <c r="W8" i="3"/>
  <c r="W8" i="18" s="1"/>
  <c r="V8" i="3"/>
  <c r="V8" i="18" s="1"/>
  <c r="U8" i="3"/>
  <c r="U8" i="18" s="1"/>
  <c r="T8" i="3"/>
  <c r="T8" i="18" s="1"/>
  <c r="S8" i="3"/>
  <c r="S8" i="18" s="1"/>
  <c r="R8" i="3"/>
  <c r="R8" i="18" s="1"/>
  <c r="Q8" i="3"/>
  <c r="Q8" i="18" s="1"/>
  <c r="P8" i="3"/>
  <c r="P8" i="18" s="1"/>
  <c r="O8" i="3"/>
  <c r="O8" i="18" s="1"/>
  <c r="N8" i="3"/>
  <c r="N8" i="18" s="1"/>
  <c r="M8" i="3"/>
  <c r="M8" i="18" s="1"/>
  <c r="L8" i="3"/>
  <c r="L8" i="18" s="1"/>
  <c r="K8" i="3"/>
  <c r="K8" i="18" s="1"/>
  <c r="J8" i="3"/>
  <c r="J8" i="18" s="1"/>
  <c r="I8" i="3"/>
  <c r="I8" i="18" s="1"/>
  <c r="H8" i="3"/>
  <c r="H8" i="18" s="1"/>
  <c r="G8" i="3"/>
  <c r="G8" i="18" s="1"/>
  <c r="F8" i="3"/>
  <c r="F8" i="18" s="1"/>
  <c r="E8" i="3"/>
  <c r="E8" i="18" s="1"/>
  <c r="D8" i="3"/>
  <c r="D8" i="18" s="1"/>
  <c r="C8" i="3"/>
  <c r="C8" i="18" s="1"/>
  <c r="AF7" i="3"/>
  <c r="AF7" i="18" s="1"/>
  <c r="AE7" i="3"/>
  <c r="AE7" i="18" s="1"/>
  <c r="AD7" i="3"/>
  <c r="AD7" i="18" s="1"/>
  <c r="AC7" i="3"/>
  <c r="AC7" i="18" s="1"/>
  <c r="AB7" i="3"/>
  <c r="AB7" i="18" s="1"/>
  <c r="AA7" i="3"/>
  <c r="AA7" i="18" s="1"/>
  <c r="Z7" i="3"/>
  <c r="Z7" i="18" s="1"/>
  <c r="Y7" i="3"/>
  <c r="Y7" i="18" s="1"/>
  <c r="X7" i="3"/>
  <c r="X7" i="18" s="1"/>
  <c r="W7" i="3"/>
  <c r="W7" i="18" s="1"/>
  <c r="V7" i="3"/>
  <c r="V7" i="18" s="1"/>
  <c r="U7" i="3"/>
  <c r="U7" i="18" s="1"/>
  <c r="T7" i="3"/>
  <c r="T7" i="18" s="1"/>
  <c r="S7" i="3"/>
  <c r="S7" i="18" s="1"/>
  <c r="R7" i="3"/>
  <c r="R7" i="18" s="1"/>
  <c r="Q7" i="3"/>
  <c r="Q7" i="18" s="1"/>
  <c r="P7" i="3"/>
  <c r="P7" i="18" s="1"/>
  <c r="O7" i="3"/>
  <c r="O7" i="18" s="1"/>
  <c r="N7" i="3"/>
  <c r="N7" i="18" s="1"/>
  <c r="M7" i="3"/>
  <c r="M7" i="18" s="1"/>
  <c r="L7" i="3"/>
  <c r="L7" i="18" s="1"/>
  <c r="K7" i="3"/>
  <c r="K7" i="18" s="1"/>
  <c r="J7" i="3"/>
  <c r="J7" i="18" s="1"/>
  <c r="I7" i="3"/>
  <c r="I7" i="18" s="1"/>
  <c r="H7" i="3"/>
  <c r="H7" i="18" s="1"/>
  <c r="G7" i="3"/>
  <c r="G7" i="18" s="1"/>
  <c r="F7" i="3"/>
  <c r="F7" i="18" s="1"/>
  <c r="E7" i="3"/>
  <c r="E7" i="18" s="1"/>
  <c r="D7" i="3"/>
  <c r="D7" i="18" s="1"/>
  <c r="C7" i="3"/>
  <c r="C7" i="18" s="1"/>
  <c r="AF6" i="3"/>
  <c r="AF6" i="18" s="1"/>
  <c r="AE6" i="3"/>
  <c r="AE6" i="18" s="1"/>
  <c r="AD6" i="3"/>
  <c r="AD6" i="18" s="1"/>
  <c r="AC6" i="3"/>
  <c r="AC6" i="18" s="1"/>
  <c r="AB6" i="3"/>
  <c r="AB6" i="18" s="1"/>
  <c r="AA6" i="3"/>
  <c r="AA6" i="18" s="1"/>
  <c r="Z6" i="3"/>
  <c r="Z6" i="18" s="1"/>
  <c r="Y6" i="3"/>
  <c r="Y6" i="18" s="1"/>
  <c r="X6" i="3"/>
  <c r="X6" i="18" s="1"/>
  <c r="W6" i="3"/>
  <c r="W6" i="18" s="1"/>
  <c r="V6" i="3"/>
  <c r="V6" i="18" s="1"/>
  <c r="U6" i="3"/>
  <c r="U6" i="18" s="1"/>
  <c r="T6" i="3"/>
  <c r="T6" i="18" s="1"/>
  <c r="S6" i="3"/>
  <c r="S6" i="18" s="1"/>
  <c r="R6" i="3"/>
  <c r="R6" i="18" s="1"/>
  <c r="Q6" i="3"/>
  <c r="Q6" i="18" s="1"/>
  <c r="P6" i="3"/>
  <c r="P6" i="18" s="1"/>
  <c r="O6" i="3"/>
  <c r="O6" i="18" s="1"/>
  <c r="N6" i="3"/>
  <c r="N6" i="18" s="1"/>
  <c r="M6" i="3"/>
  <c r="M6" i="18" s="1"/>
  <c r="L6" i="3"/>
  <c r="L6" i="18" s="1"/>
  <c r="K6" i="3"/>
  <c r="K6" i="18" s="1"/>
  <c r="J6" i="3"/>
  <c r="J6" i="18" s="1"/>
  <c r="I6" i="3"/>
  <c r="I6" i="18" s="1"/>
  <c r="H6" i="3"/>
  <c r="H6" i="18" s="1"/>
  <c r="G6" i="3"/>
  <c r="G6" i="18" s="1"/>
  <c r="F6" i="3"/>
  <c r="F6" i="18" s="1"/>
  <c r="E6" i="3"/>
  <c r="E6" i="18" s="1"/>
  <c r="D6" i="3"/>
  <c r="D6" i="18" s="1"/>
  <c r="C6" i="3"/>
  <c r="C6" i="18" s="1"/>
  <c r="AF5" i="3"/>
  <c r="AF5" i="18" s="1"/>
  <c r="AE5" i="3"/>
  <c r="AE5" i="18" s="1"/>
  <c r="AD5" i="3"/>
  <c r="AD5" i="18" s="1"/>
  <c r="AC5" i="3"/>
  <c r="AC5" i="18" s="1"/>
  <c r="AB5" i="3"/>
  <c r="AB5" i="18" s="1"/>
  <c r="AA5" i="3"/>
  <c r="AA5" i="18" s="1"/>
  <c r="Z5" i="3"/>
  <c r="Z5" i="18" s="1"/>
  <c r="Y5" i="3"/>
  <c r="Y5" i="18" s="1"/>
  <c r="X5" i="3"/>
  <c r="X5" i="18" s="1"/>
  <c r="W5" i="3"/>
  <c r="W5" i="18" s="1"/>
  <c r="V5" i="3"/>
  <c r="V5" i="18" s="1"/>
  <c r="U5" i="3"/>
  <c r="U5" i="18" s="1"/>
  <c r="T5" i="3"/>
  <c r="T5" i="18" s="1"/>
  <c r="S5" i="3"/>
  <c r="S5" i="18" s="1"/>
  <c r="R5" i="3"/>
  <c r="R5" i="18" s="1"/>
  <c r="Q5" i="3"/>
  <c r="Q5" i="18" s="1"/>
  <c r="P5" i="3"/>
  <c r="P5" i="18" s="1"/>
  <c r="O5" i="3"/>
  <c r="O5" i="18" s="1"/>
  <c r="N5" i="3"/>
  <c r="N5" i="18" s="1"/>
  <c r="M5" i="3"/>
  <c r="M5" i="18" s="1"/>
  <c r="L5" i="3"/>
  <c r="L5" i="18" s="1"/>
  <c r="K5" i="3"/>
  <c r="K5" i="18" s="1"/>
  <c r="J5" i="3"/>
  <c r="J5" i="18" s="1"/>
  <c r="I5" i="3"/>
  <c r="I5" i="18" s="1"/>
  <c r="H5" i="3"/>
  <c r="H5" i="18" s="1"/>
  <c r="G5" i="3"/>
  <c r="G5" i="18" s="1"/>
  <c r="F5" i="3"/>
  <c r="F5" i="18" s="1"/>
  <c r="E5" i="3"/>
  <c r="E5" i="18" s="1"/>
  <c r="D5" i="3"/>
  <c r="D5" i="18" s="1"/>
  <c r="C5" i="3"/>
  <c r="C5" i="18" s="1"/>
  <c r="AG15" i="6" l="1"/>
  <c r="AG9" i="18"/>
  <c r="AG55" i="6"/>
  <c r="AG64" i="18"/>
  <c r="AG6" i="6"/>
  <c r="AG26" i="6"/>
  <c r="AG14" i="6"/>
  <c r="AG13" i="6"/>
  <c r="AG27" i="3"/>
  <c r="AG41" i="6"/>
  <c r="AG54" i="6"/>
  <c r="AG24" i="6"/>
  <c r="AG53" i="6"/>
  <c r="AG23" i="6"/>
  <c r="AG51" i="6"/>
  <c r="AG30" i="6"/>
  <c r="AG18" i="6"/>
  <c r="AG28" i="6"/>
  <c r="AG16" i="6"/>
  <c r="AG42" i="6"/>
  <c r="AG27" i="6"/>
  <c r="AG22" i="6"/>
  <c r="AG50" i="6"/>
  <c r="AG65" i="3"/>
  <c r="AG21" i="6"/>
  <c r="AG34" i="6"/>
  <c r="AG32" i="6"/>
  <c r="AG20" i="6"/>
  <c r="AG47" i="6"/>
  <c r="AG31" i="6"/>
  <c r="AG19" i="6"/>
  <c r="B16" i="29"/>
  <c r="B13" i="29"/>
  <c r="B14" i="29"/>
  <c r="B15" i="29"/>
  <c r="X16" i="29"/>
  <c r="Y16" i="29" s="1"/>
  <c r="X13" i="29"/>
  <c r="X14" i="29"/>
  <c r="X15" i="29"/>
  <c r="M16" i="29"/>
  <c r="N16" i="29" s="1"/>
  <c r="M13" i="29"/>
  <c r="M14" i="29"/>
  <c r="M15" i="29"/>
  <c r="I16" i="29"/>
  <c r="T16" i="29"/>
  <c r="AE16" i="29"/>
  <c r="J18" i="13"/>
  <c r="S33" i="4"/>
  <c r="X61" i="7" s="1"/>
  <c r="L33" i="4"/>
  <c r="X58" i="7" s="1"/>
  <c r="E33" i="4"/>
  <c r="X55" i="7" s="1"/>
  <c r="G32" i="4"/>
  <c r="U32" i="4"/>
  <c r="N32" i="4"/>
  <c r="AG65" i="18" l="1"/>
  <c r="AG66" i="3"/>
  <c r="AG66" i="18" s="1"/>
  <c r="AG27" i="18"/>
  <c r="AG5" i="6"/>
  <c r="AG17" i="6"/>
  <c r="AG33" i="6"/>
  <c r="AG57" i="6" s="1"/>
  <c r="AG52" i="6"/>
  <c r="AG25" i="6"/>
  <c r="C16" i="29"/>
  <c r="D16" i="29"/>
  <c r="Z16" i="29"/>
  <c r="O16" i="29"/>
  <c r="AG67" i="3" l="1"/>
  <c r="AG67" i="18" s="1"/>
  <c r="AG56" i="6"/>
  <c r="AG58" i="6" s="1"/>
  <c r="C17" i="9"/>
  <c r="C18" i="9"/>
  <c r="C45" i="9"/>
  <c r="C47" i="9"/>
  <c r="C55" i="9"/>
  <c r="D55" i="9" s="1"/>
  <c r="C56" i="9"/>
  <c r="D56" i="9" s="1"/>
  <c r="C57" i="9"/>
  <c r="D57" i="9" s="1"/>
  <c r="Y9" i="29"/>
  <c r="Y17" i="29"/>
  <c r="Y30" i="29"/>
  <c r="Y34" i="29"/>
  <c r="Y35" i="29"/>
  <c r="N9" i="29"/>
  <c r="N17" i="29"/>
  <c r="N30" i="29"/>
  <c r="N34" i="29"/>
  <c r="N35" i="29"/>
  <c r="C9" i="29"/>
  <c r="C17" i="29"/>
  <c r="C30" i="29"/>
  <c r="C34" i="29"/>
  <c r="C35" i="29"/>
  <c r="AE13" i="29"/>
  <c r="AE14" i="29"/>
  <c r="AE15" i="29"/>
  <c r="AE28" i="29"/>
  <c r="AE29" i="29"/>
  <c r="T13" i="29"/>
  <c r="T14" i="29"/>
  <c r="T15" i="29"/>
  <c r="T28" i="29"/>
  <c r="T29" i="29"/>
  <c r="I13" i="29"/>
  <c r="I14" i="29"/>
  <c r="I15" i="29"/>
  <c r="I28" i="29"/>
  <c r="I29" i="29"/>
  <c r="J15" i="13"/>
  <c r="J16" i="13"/>
  <c r="J17" i="13"/>
  <c r="J30" i="13"/>
  <c r="J31" i="13"/>
  <c r="D15" i="4"/>
  <c r="K15" i="4"/>
  <c r="R15" i="4"/>
  <c r="I12" i="29" l="1"/>
  <c r="AE12" i="29"/>
  <c r="T12" i="29"/>
  <c r="R40" i="4"/>
  <c r="B12" i="26" s="1"/>
  <c r="R39" i="4"/>
  <c r="R38" i="4"/>
  <c r="R36" i="4"/>
  <c r="R35" i="4"/>
  <c r="R34" i="4"/>
  <c r="R31" i="4"/>
  <c r="B16" i="26" s="1"/>
  <c r="R30" i="4"/>
  <c r="R28" i="4"/>
  <c r="R27" i="4"/>
  <c r="R26" i="4"/>
  <c r="B22" i="26" s="1"/>
  <c r="R25" i="4"/>
  <c r="R24" i="4"/>
  <c r="R17" i="4"/>
  <c r="R16" i="4"/>
  <c r="R13" i="4"/>
  <c r="B26" i="26" s="1"/>
  <c r="D26" i="26" s="1"/>
  <c r="F26" i="26" s="1"/>
  <c r="R12" i="4"/>
  <c r="R11" i="4"/>
  <c r="R10" i="4"/>
  <c r="R8" i="4"/>
  <c r="B13" i="26" s="1"/>
  <c r="K38" i="4"/>
  <c r="K39" i="4"/>
  <c r="K40" i="4"/>
  <c r="K24" i="4"/>
  <c r="B19" i="25" s="1"/>
  <c r="K25" i="4"/>
  <c r="K26" i="4"/>
  <c r="K27" i="4"/>
  <c r="K28" i="4"/>
  <c r="K30" i="4"/>
  <c r="K31" i="4"/>
  <c r="K34" i="4"/>
  <c r="K35" i="4"/>
  <c r="K36" i="4"/>
  <c r="D38" i="4"/>
  <c r="D39" i="4"/>
  <c r="D40" i="4"/>
  <c r="D24" i="4"/>
  <c r="D25" i="4"/>
  <c r="D26" i="4"/>
  <c r="D27" i="4"/>
  <c r="D28" i="4"/>
  <c r="D30" i="4"/>
  <c r="D31" i="4"/>
  <c r="D34" i="4"/>
  <c r="D35" i="4"/>
  <c r="D36" i="4"/>
  <c r="G10" i="1"/>
  <c r="D11" i="13"/>
  <c r="R11" i="13" s="1"/>
  <c r="J80" i="24"/>
  <c r="D80" i="24"/>
  <c r="K79" i="24"/>
  <c r="C79" i="24"/>
  <c r="D78" i="24"/>
  <c r="G77" i="24"/>
  <c r="H76" i="24"/>
  <c r="F76" i="24"/>
  <c r="I75" i="24"/>
  <c r="G75" i="24"/>
  <c r="I74" i="24"/>
  <c r="C74" i="24"/>
  <c r="D88" i="24"/>
  <c r="C72" i="24"/>
  <c r="E70" i="24"/>
  <c r="H87" i="24"/>
  <c r="F69" i="24"/>
  <c r="I87" i="24"/>
  <c r="J51" i="24"/>
  <c r="H51" i="24"/>
  <c r="I50" i="24"/>
  <c r="D50" i="24"/>
  <c r="F64" i="24"/>
  <c r="D64" i="24"/>
  <c r="E63" i="24"/>
  <c r="F62" i="24"/>
  <c r="F49" i="24"/>
  <c r="F55" i="24" s="1"/>
  <c r="D61" i="24"/>
  <c r="D82" i="24" s="1"/>
  <c r="I49" i="24"/>
  <c r="I55" i="24" s="1"/>
  <c r="D37" i="13"/>
  <c r="R37" i="13" s="1"/>
  <c r="J47" i="2"/>
  <c r="J51" i="2"/>
  <c r="J48" i="2"/>
  <c r="D55" i="2"/>
  <c r="D48" i="2"/>
  <c r="D26" i="27"/>
  <c r="D22" i="27"/>
  <c r="D16" i="27"/>
  <c r="D62" i="27"/>
  <c r="AF72" i="3"/>
  <c r="C72" i="3"/>
  <c r="D93" i="27"/>
  <c r="D92" i="27"/>
  <c r="D91" i="27"/>
  <c r="D87" i="27"/>
  <c r="D78" i="27"/>
  <c r="D67" i="27"/>
  <c r="D45" i="27"/>
  <c r="D84" i="27"/>
  <c r="D83" i="27"/>
  <c r="D82" i="27"/>
  <c r="D75" i="27"/>
  <c r="D74" i="27"/>
  <c r="D69" i="27"/>
  <c r="D48" i="27"/>
  <c r="D40" i="27"/>
  <c r="D43" i="27"/>
  <c r="D27" i="27"/>
  <c r="D66" i="27"/>
  <c r="D58" i="27"/>
  <c r="D57" i="27"/>
  <c r="D56" i="27"/>
  <c r="D55" i="27"/>
  <c r="D37" i="27"/>
  <c r="D36" i="27"/>
  <c r="D8" i="27"/>
  <c r="D14" i="27"/>
  <c r="D12" i="27"/>
  <c r="D18" i="27"/>
  <c r="D20" i="27"/>
  <c r="D23" i="27"/>
  <c r="D24" i="27"/>
  <c r="D25" i="27"/>
  <c r="B28" i="26"/>
  <c r="B27" i="26"/>
  <c r="B25" i="26"/>
  <c r="B20" i="26"/>
  <c r="B9" i="26"/>
  <c r="C17" i="26"/>
  <c r="C19" i="26"/>
  <c r="C16" i="26"/>
  <c r="C10" i="26"/>
  <c r="C7" i="26"/>
  <c r="C6" i="26"/>
  <c r="C18" i="25"/>
  <c r="C17" i="25"/>
  <c r="C16" i="25"/>
  <c r="C8" i="25"/>
  <c r="C9" i="25"/>
  <c r="C5" i="25"/>
  <c r="B28" i="25"/>
  <c r="B27" i="25"/>
  <c r="B24" i="25"/>
  <c r="B21" i="25"/>
  <c r="B12" i="25"/>
  <c r="D26" i="25"/>
  <c r="S12" i="4"/>
  <c r="C15" i="26" s="1"/>
  <c r="S14" i="4"/>
  <c r="V61" i="7" s="1"/>
  <c r="S15" i="4"/>
  <c r="U15" i="4" s="1"/>
  <c r="BE42" i="5"/>
  <c r="S18" i="4"/>
  <c r="S19" i="4"/>
  <c r="S20" i="4"/>
  <c r="BD42" i="5"/>
  <c r="S21" i="4"/>
  <c r="C9" i="26" s="1"/>
  <c r="S17" i="4"/>
  <c r="S16" i="4"/>
  <c r="S22" i="4"/>
  <c r="S24" i="4"/>
  <c r="S25" i="4"/>
  <c r="S26" i="4"/>
  <c r="C22" i="26" s="1"/>
  <c r="S29" i="4"/>
  <c r="U29" i="4" s="1"/>
  <c r="S28" i="4"/>
  <c r="S27" i="4"/>
  <c r="S11" i="4"/>
  <c r="S40" i="4"/>
  <c r="C12" i="26" s="1"/>
  <c r="AR42" i="5"/>
  <c r="AU42" i="5"/>
  <c r="AS40" i="5"/>
  <c r="AX40" i="5"/>
  <c r="AW40" i="5"/>
  <c r="AU40" i="5"/>
  <c r="AY40" i="5"/>
  <c r="K10" i="4"/>
  <c r="V33" i="4"/>
  <c r="O33" i="4"/>
  <c r="D10" i="4"/>
  <c r="K80" i="24"/>
  <c r="I80" i="24"/>
  <c r="H80" i="24"/>
  <c r="G80" i="24"/>
  <c r="F80" i="24"/>
  <c r="E80" i="24"/>
  <c r="C80" i="24"/>
  <c r="J79" i="24"/>
  <c r="I79" i="24"/>
  <c r="H79" i="24"/>
  <c r="G79" i="24"/>
  <c r="F79" i="24"/>
  <c r="E79" i="24"/>
  <c r="D79" i="24"/>
  <c r="K78" i="24"/>
  <c r="J78" i="24"/>
  <c r="I78" i="24"/>
  <c r="G78" i="24"/>
  <c r="E78" i="24"/>
  <c r="C78" i="24"/>
  <c r="K77" i="24"/>
  <c r="J77" i="24"/>
  <c r="I77" i="24"/>
  <c r="H77" i="24"/>
  <c r="F77" i="24"/>
  <c r="E77" i="24"/>
  <c r="D77" i="24"/>
  <c r="C77" i="24"/>
  <c r="K76" i="24"/>
  <c r="J76" i="24"/>
  <c r="I76" i="24"/>
  <c r="G76" i="24"/>
  <c r="E76" i="24"/>
  <c r="D76" i="24"/>
  <c r="C76" i="24"/>
  <c r="K75" i="24"/>
  <c r="J75" i="24"/>
  <c r="H75" i="24"/>
  <c r="F75" i="24"/>
  <c r="E75" i="24"/>
  <c r="D75" i="24"/>
  <c r="C75" i="24"/>
  <c r="I52" i="24"/>
  <c r="H52" i="24"/>
  <c r="G52" i="24"/>
  <c r="F52" i="24"/>
  <c r="E52" i="24"/>
  <c r="D52" i="24"/>
  <c r="C52" i="24"/>
  <c r="J74" i="24"/>
  <c r="H74" i="24"/>
  <c r="G74" i="24"/>
  <c r="F74" i="24"/>
  <c r="E74" i="24"/>
  <c r="D74" i="24"/>
  <c r="J72" i="24"/>
  <c r="I72" i="24"/>
  <c r="H72" i="24"/>
  <c r="G72" i="24"/>
  <c r="F72" i="24"/>
  <c r="D72" i="24"/>
  <c r="K71" i="24"/>
  <c r="J71" i="24"/>
  <c r="I71" i="24"/>
  <c r="H71" i="24"/>
  <c r="G71" i="24"/>
  <c r="E71" i="24"/>
  <c r="D71" i="24"/>
  <c r="C71" i="24"/>
  <c r="K70" i="24"/>
  <c r="J70" i="24"/>
  <c r="I70" i="24"/>
  <c r="H70" i="24"/>
  <c r="F70" i="24"/>
  <c r="D70" i="24"/>
  <c r="C70" i="24"/>
  <c r="K69" i="24"/>
  <c r="J69" i="24"/>
  <c r="I69" i="24"/>
  <c r="H69" i="24"/>
  <c r="G69" i="24"/>
  <c r="E69" i="24"/>
  <c r="D69" i="24"/>
  <c r="C69" i="24"/>
  <c r="K51" i="24"/>
  <c r="I51" i="24"/>
  <c r="G51" i="24"/>
  <c r="F51" i="24"/>
  <c r="E51" i="24"/>
  <c r="D51" i="24"/>
  <c r="C51" i="24"/>
  <c r="D17" i="4"/>
  <c r="J67" i="24"/>
  <c r="H67" i="24"/>
  <c r="G67" i="24"/>
  <c r="F67" i="24"/>
  <c r="D67" i="24"/>
  <c r="K66" i="24"/>
  <c r="J66" i="24"/>
  <c r="I66" i="24"/>
  <c r="H66" i="24"/>
  <c r="G66" i="24"/>
  <c r="F66" i="24"/>
  <c r="E66" i="24"/>
  <c r="C66" i="24"/>
  <c r="J65" i="24"/>
  <c r="I65" i="24"/>
  <c r="G65" i="24"/>
  <c r="F65" i="24"/>
  <c r="D65" i="24"/>
  <c r="G50" i="24"/>
  <c r="K13" i="4"/>
  <c r="D13" i="4"/>
  <c r="K64" i="24"/>
  <c r="J64" i="24"/>
  <c r="I64" i="24"/>
  <c r="H64" i="24"/>
  <c r="G64" i="24"/>
  <c r="E64" i="24"/>
  <c r="C64" i="24"/>
  <c r="K12" i="4"/>
  <c r="K63" i="24"/>
  <c r="J63" i="24"/>
  <c r="I63" i="24"/>
  <c r="H63" i="24"/>
  <c r="G63" i="24"/>
  <c r="F63" i="24"/>
  <c r="D63" i="24"/>
  <c r="C63" i="24"/>
  <c r="K11" i="4"/>
  <c r="D11" i="4"/>
  <c r="K62" i="24"/>
  <c r="J62" i="24"/>
  <c r="I62" i="24"/>
  <c r="G62" i="24"/>
  <c r="E62" i="24"/>
  <c r="D62" i="24"/>
  <c r="C62" i="24"/>
  <c r="K61" i="24"/>
  <c r="J61" i="24"/>
  <c r="J82" i="24" s="1"/>
  <c r="I61" i="24"/>
  <c r="I82" i="24" s="1"/>
  <c r="H61" i="24"/>
  <c r="H82" i="24" s="1"/>
  <c r="G61" i="24"/>
  <c r="G82" i="24" s="1"/>
  <c r="E61" i="24"/>
  <c r="E82" i="24" s="1"/>
  <c r="C61" i="24"/>
  <c r="K8" i="4"/>
  <c r="D8" i="4"/>
  <c r="J60" i="24"/>
  <c r="H60" i="24"/>
  <c r="G60" i="24"/>
  <c r="F60" i="24"/>
  <c r="E60" i="24"/>
  <c r="D60" i="24"/>
  <c r="BF40" i="5"/>
  <c r="G53" i="24"/>
  <c r="K53" i="24"/>
  <c r="F50" i="24"/>
  <c r="D16" i="4"/>
  <c r="K16" i="4"/>
  <c r="K17" i="4"/>
  <c r="D12" i="4"/>
  <c r="E49" i="24"/>
  <c r="E55" i="24" s="1"/>
  <c r="BD40" i="5"/>
  <c r="BA40" i="5"/>
  <c r="BC42" i="5"/>
  <c r="BH40" i="5"/>
  <c r="L60" i="24"/>
  <c r="AS55" i="24"/>
  <c r="Y55" i="24"/>
  <c r="AD55" i="24"/>
  <c r="AI55" i="24"/>
  <c r="T55" i="24"/>
  <c r="AN55" i="24"/>
  <c r="G49" i="24"/>
  <c r="G55" i="24" s="1"/>
  <c r="J49" i="24"/>
  <c r="J55" i="24" s="1"/>
  <c r="AS60" i="24"/>
  <c r="AD60" i="24"/>
  <c r="AI60" i="24"/>
  <c r="Y60" i="24"/>
  <c r="T60" i="24"/>
  <c r="AN60" i="24"/>
  <c r="O60" i="24"/>
  <c r="AE60" i="24"/>
  <c r="AO60" i="24"/>
  <c r="U60" i="24"/>
  <c r="Z60" i="24"/>
  <c r="P60" i="24"/>
  <c r="AT60" i="24"/>
  <c r="AJ60" i="24"/>
  <c r="AG61" i="24"/>
  <c r="AG82" i="24" s="1"/>
  <c r="AV61" i="24"/>
  <c r="AV82" i="24" s="1"/>
  <c r="AL61" i="24"/>
  <c r="AL82" i="24" s="1"/>
  <c r="R61" i="24"/>
  <c r="R82" i="24" s="1"/>
  <c r="W61" i="24"/>
  <c r="W82" i="24" s="1"/>
  <c r="AQ61" i="24"/>
  <c r="AQ82" i="24" s="1"/>
  <c r="AB61" i="24"/>
  <c r="AB82" i="24" s="1"/>
  <c r="AK60" i="24"/>
  <c r="Q60" i="24"/>
  <c r="AU60" i="24"/>
  <c r="AF60" i="24"/>
  <c r="AP60" i="24"/>
  <c r="AA60" i="24"/>
  <c r="V60" i="24"/>
  <c r="AL60" i="24"/>
  <c r="R60" i="24"/>
  <c r="AV60" i="24"/>
  <c r="AB60" i="24"/>
  <c r="W60" i="24"/>
  <c r="AQ60" i="24"/>
  <c r="AG60" i="24"/>
  <c r="AM60" i="24"/>
  <c r="AR60" i="24"/>
  <c r="X60" i="24"/>
  <c r="AW60" i="24"/>
  <c r="AH60" i="24"/>
  <c r="AC60" i="24"/>
  <c r="S60" i="24"/>
  <c r="AN64" i="24"/>
  <c r="T64" i="24"/>
  <c r="AD64" i="24"/>
  <c r="O64" i="24"/>
  <c r="AS64" i="24"/>
  <c r="Y64" i="24"/>
  <c r="AI64" i="24"/>
  <c r="L67" i="24"/>
  <c r="AP69" i="24"/>
  <c r="V69" i="24"/>
  <c r="AU69" i="24"/>
  <c r="AA69" i="24"/>
  <c r="AF69" i="24"/>
  <c r="AK69" i="24"/>
  <c r="Q69" i="24"/>
  <c r="E88" i="24"/>
  <c r="E73" i="24"/>
  <c r="O88" i="24"/>
  <c r="AD73" i="24"/>
  <c r="AI73" i="24"/>
  <c r="O73" i="24"/>
  <c r="AN73" i="24"/>
  <c r="T73" i="24"/>
  <c r="AS73" i="24"/>
  <c r="Y73" i="24"/>
  <c r="L63" i="24"/>
  <c r="AO64" i="24"/>
  <c r="U64" i="24"/>
  <c r="AT64" i="24"/>
  <c r="Z64" i="24"/>
  <c r="AE64" i="24"/>
  <c r="AJ64" i="24"/>
  <c r="P64" i="24"/>
  <c r="E67" i="24"/>
  <c r="AN67" i="24"/>
  <c r="T67" i="24"/>
  <c r="AS67" i="24"/>
  <c r="Y67" i="24"/>
  <c r="AD67" i="24"/>
  <c r="O67" i="24"/>
  <c r="AI67" i="24"/>
  <c r="L62" i="24"/>
  <c r="AD63" i="24"/>
  <c r="AI63" i="24"/>
  <c r="O63" i="24"/>
  <c r="AN63" i="24"/>
  <c r="T63" i="24"/>
  <c r="Y63" i="24"/>
  <c r="AS63" i="24"/>
  <c r="AG70" i="24"/>
  <c r="AL70" i="24"/>
  <c r="R70" i="24"/>
  <c r="AQ70" i="24"/>
  <c r="W70" i="24"/>
  <c r="AV70" i="24"/>
  <c r="AB70" i="24"/>
  <c r="AG72" i="24"/>
  <c r="AL72" i="24"/>
  <c r="R72" i="24"/>
  <c r="AQ72" i="24"/>
  <c r="W72" i="24"/>
  <c r="AV72" i="24"/>
  <c r="AB72" i="24"/>
  <c r="AI62" i="24"/>
  <c r="O62" i="24"/>
  <c r="Y62" i="24"/>
  <c r="AS62" i="24"/>
  <c r="T62" i="24"/>
  <c r="AN62" i="24"/>
  <c r="AD62" i="24"/>
  <c r="AJ63" i="24"/>
  <c r="P63" i="24"/>
  <c r="AT63" i="24"/>
  <c r="Z63" i="24"/>
  <c r="U63" i="24"/>
  <c r="AE63" i="24"/>
  <c r="AO63" i="24"/>
  <c r="AV64" i="24"/>
  <c r="AB64" i="24"/>
  <c r="AG64" i="24"/>
  <c r="AL64" i="24"/>
  <c r="R64" i="24"/>
  <c r="AQ64" i="24"/>
  <c r="W64" i="24"/>
  <c r="AF65" i="24"/>
  <c r="AK65" i="24"/>
  <c r="Q65" i="24"/>
  <c r="AP65" i="24"/>
  <c r="V65" i="24"/>
  <c r="AU65" i="24"/>
  <c r="AA65" i="24"/>
  <c r="L61" i="24"/>
  <c r="L82" i="24" s="1"/>
  <c r="AE62" i="24"/>
  <c r="AJ62" i="24"/>
  <c r="P62" i="24"/>
  <c r="Z62" i="24"/>
  <c r="AT62" i="24"/>
  <c r="AO62" i="24"/>
  <c r="U62" i="24"/>
  <c r="AK63" i="24"/>
  <c r="Q63" i="24"/>
  <c r="AP63" i="24"/>
  <c r="V63" i="24"/>
  <c r="AU63" i="24"/>
  <c r="AA63" i="24"/>
  <c r="AF63" i="24"/>
  <c r="AH64" i="24"/>
  <c r="AR64" i="24"/>
  <c r="X64" i="24"/>
  <c r="AW64" i="24"/>
  <c r="AC64" i="24"/>
  <c r="S64" i="24"/>
  <c r="AM64" i="24"/>
  <c r="H65" i="24"/>
  <c r="H50" i="24"/>
  <c r="AL65" i="24"/>
  <c r="R65" i="24"/>
  <c r="AV65" i="24"/>
  <c r="AB65" i="24"/>
  <c r="AQ65" i="24"/>
  <c r="W65" i="24"/>
  <c r="AG65" i="24"/>
  <c r="AW66" i="24"/>
  <c r="AC66" i="24"/>
  <c r="AM66" i="24"/>
  <c r="S66" i="24"/>
  <c r="AH66" i="24"/>
  <c r="X66" i="24"/>
  <c r="AR66" i="24"/>
  <c r="F68" i="24"/>
  <c r="P87" i="24"/>
  <c r="AE68" i="24"/>
  <c r="AJ68" i="24"/>
  <c r="P68" i="24"/>
  <c r="AO68" i="24"/>
  <c r="U68" i="24"/>
  <c r="AT68" i="24"/>
  <c r="Z68" i="24"/>
  <c r="AS61" i="24"/>
  <c r="AS82" i="24" s="1"/>
  <c r="AN61" i="24"/>
  <c r="AN82" i="24" s="1"/>
  <c r="T61" i="24"/>
  <c r="T82" i="24" s="1"/>
  <c r="Y61" i="24"/>
  <c r="Y82" i="24" s="1"/>
  <c r="AD61" i="24"/>
  <c r="AD82" i="24" s="1"/>
  <c r="AI61" i="24"/>
  <c r="AI82" i="24" s="1"/>
  <c r="O61" i="24"/>
  <c r="O82" i="24" s="1"/>
  <c r="AP62" i="24"/>
  <c r="V62" i="24"/>
  <c r="AA62" i="24"/>
  <c r="Q62" i="24"/>
  <c r="AU62" i="24"/>
  <c r="AK62" i="24"/>
  <c r="AF62" i="24"/>
  <c r="AQ63" i="24"/>
  <c r="W63" i="24"/>
  <c r="AG63" i="24"/>
  <c r="AL63" i="24"/>
  <c r="R63" i="24"/>
  <c r="AV63" i="24"/>
  <c r="AB63" i="24"/>
  <c r="AL62" i="24"/>
  <c r="R62" i="24"/>
  <c r="AQ62" i="24"/>
  <c r="W62" i="24"/>
  <c r="AB62" i="24"/>
  <c r="AV62" i="24"/>
  <c r="AG62" i="24"/>
  <c r="AR63" i="24"/>
  <c r="X63" i="24"/>
  <c r="AW63" i="24"/>
  <c r="AC63" i="24"/>
  <c r="AH63" i="24"/>
  <c r="AM63" i="24"/>
  <c r="S63" i="24"/>
  <c r="AS71" i="24"/>
  <c r="AD71" i="24"/>
  <c r="AI71" i="24"/>
  <c r="O71" i="24"/>
  <c r="AN71" i="24"/>
  <c r="T71" i="24"/>
  <c r="Y71" i="24"/>
  <c r="AW62" i="24"/>
  <c r="AC62" i="24"/>
  <c r="S62" i="24"/>
  <c r="AM62" i="24"/>
  <c r="AH62" i="24"/>
  <c r="X62" i="24"/>
  <c r="AR62" i="24"/>
  <c r="J50" i="24"/>
  <c r="C65" i="24"/>
  <c r="K65" i="24"/>
  <c r="L66" i="24"/>
  <c r="G68" i="24"/>
  <c r="Q87" i="24"/>
  <c r="AK68" i="24"/>
  <c r="Q68" i="24"/>
  <c r="AP68" i="24"/>
  <c r="V68" i="24"/>
  <c r="AU68" i="24"/>
  <c r="AA68" i="24"/>
  <c r="AF68" i="24"/>
  <c r="AV69" i="24"/>
  <c r="AB69" i="24"/>
  <c r="AG69" i="24"/>
  <c r="AL69" i="24"/>
  <c r="R69" i="24"/>
  <c r="AQ69" i="24"/>
  <c r="W69" i="24"/>
  <c r="AM70" i="24"/>
  <c r="S70" i="24"/>
  <c r="AR70" i="24"/>
  <c r="X70" i="24"/>
  <c r="AW70" i="24"/>
  <c r="AC70" i="24"/>
  <c r="AH70" i="24"/>
  <c r="AT71" i="24"/>
  <c r="AJ71" i="24"/>
  <c r="P71" i="24"/>
  <c r="AO71" i="24"/>
  <c r="U71" i="24"/>
  <c r="Z71" i="24"/>
  <c r="AE71" i="24"/>
  <c r="AM76" i="24"/>
  <c r="S76" i="24"/>
  <c r="AC76" i="24"/>
  <c r="AR76" i="24"/>
  <c r="X76" i="24"/>
  <c r="AW76" i="24"/>
  <c r="AH76" i="24"/>
  <c r="S88" i="24"/>
  <c r="L65" i="24"/>
  <c r="AI66" i="24"/>
  <c r="O66" i="24"/>
  <c r="AS66" i="24"/>
  <c r="Y66" i="24"/>
  <c r="T66" i="24"/>
  <c r="AD66" i="24"/>
  <c r="AN66" i="24"/>
  <c r="AT67" i="24"/>
  <c r="Z67" i="24"/>
  <c r="AJ67" i="24"/>
  <c r="P67" i="24"/>
  <c r="AE67" i="24"/>
  <c r="AO67" i="24"/>
  <c r="U67" i="24"/>
  <c r="H68" i="24"/>
  <c r="R87" i="24"/>
  <c r="AL68" i="24"/>
  <c r="R68" i="24"/>
  <c r="AQ68" i="24"/>
  <c r="W68" i="24"/>
  <c r="AV68" i="24"/>
  <c r="AB68" i="24"/>
  <c r="AG68" i="24"/>
  <c r="AW69" i="24"/>
  <c r="AC69" i="24"/>
  <c r="AH69" i="24"/>
  <c r="AM69" i="24"/>
  <c r="S69" i="24"/>
  <c r="AR69" i="24"/>
  <c r="X69" i="24"/>
  <c r="Y87" i="24"/>
  <c r="AP71" i="24"/>
  <c r="AU71" i="24"/>
  <c r="AK71" i="24"/>
  <c r="Q71" i="24"/>
  <c r="V71" i="24"/>
  <c r="AA71" i="24"/>
  <c r="AF71" i="24"/>
  <c r="G73" i="24"/>
  <c r="G88" i="24"/>
  <c r="AK73" i="24"/>
  <c r="Q73" i="24"/>
  <c r="AP73" i="24"/>
  <c r="V73" i="24"/>
  <c r="AU73" i="24"/>
  <c r="AA73" i="24"/>
  <c r="Q88" i="24"/>
  <c r="AF73" i="24"/>
  <c r="L75" i="24"/>
  <c r="AS65" i="24"/>
  <c r="Y65" i="24"/>
  <c r="AD65" i="24"/>
  <c r="AI65" i="24"/>
  <c r="O65" i="24"/>
  <c r="AN65" i="24"/>
  <c r="T65" i="24"/>
  <c r="AJ66" i="24"/>
  <c r="P66" i="24"/>
  <c r="AO66" i="24"/>
  <c r="U66" i="24"/>
  <c r="AT66" i="24"/>
  <c r="Z66" i="24"/>
  <c r="AE66" i="24"/>
  <c r="AU67" i="24"/>
  <c r="AA67" i="24"/>
  <c r="AF67" i="24"/>
  <c r="AK67" i="24"/>
  <c r="Q67" i="24"/>
  <c r="AP67" i="24"/>
  <c r="V67" i="24"/>
  <c r="I68" i="24"/>
  <c r="AR68" i="24"/>
  <c r="X68" i="24"/>
  <c r="S87" i="24"/>
  <c r="AW68" i="24"/>
  <c r="AC68" i="24"/>
  <c r="AH68" i="24"/>
  <c r="AM68" i="24"/>
  <c r="S68" i="24"/>
  <c r="H88" i="24"/>
  <c r="H73" i="24"/>
  <c r="AG73" i="24"/>
  <c r="AV73" i="24"/>
  <c r="AB73" i="24"/>
  <c r="AQ73" i="24"/>
  <c r="W73" i="24"/>
  <c r="AL73" i="24"/>
  <c r="R73" i="24"/>
  <c r="L64" i="24"/>
  <c r="AE65" i="24"/>
  <c r="AO65" i="24"/>
  <c r="U65" i="24"/>
  <c r="Z65" i="24"/>
  <c r="AJ65" i="24"/>
  <c r="P65" i="24"/>
  <c r="AT65" i="24"/>
  <c r="AP66" i="24"/>
  <c r="V66" i="24"/>
  <c r="AF66" i="24"/>
  <c r="AK66" i="24"/>
  <c r="Q66" i="24"/>
  <c r="AU66" i="24"/>
  <c r="AA66" i="24"/>
  <c r="AG67" i="24"/>
  <c r="AQ67" i="24"/>
  <c r="W67" i="24"/>
  <c r="AV67" i="24"/>
  <c r="AB67" i="24"/>
  <c r="AL67" i="24"/>
  <c r="R67" i="24"/>
  <c r="J87" i="24"/>
  <c r="J68" i="24"/>
  <c r="L70" i="24"/>
  <c r="AW71" i="24"/>
  <c r="X71" i="24"/>
  <c r="AR71" i="24"/>
  <c r="AC71" i="24"/>
  <c r="AH71" i="24"/>
  <c r="S71" i="24"/>
  <c r="AM71" i="24"/>
  <c r="L72" i="24"/>
  <c r="I88" i="24"/>
  <c r="I73" i="24"/>
  <c r="AR73" i="24"/>
  <c r="X73" i="24"/>
  <c r="AW73" i="24"/>
  <c r="AC73" i="24"/>
  <c r="AH73" i="24"/>
  <c r="AM73" i="24"/>
  <c r="S73" i="24"/>
  <c r="AR74" i="24"/>
  <c r="X74" i="24"/>
  <c r="AM74" i="24"/>
  <c r="S74" i="24"/>
  <c r="AH74" i="24"/>
  <c r="AW74" i="24"/>
  <c r="AC74" i="24"/>
  <c r="AQ66" i="24"/>
  <c r="W66" i="24"/>
  <c r="AV66" i="24"/>
  <c r="AB66" i="24"/>
  <c r="AG66" i="24"/>
  <c r="AL66" i="24"/>
  <c r="R66" i="24"/>
  <c r="AH67" i="24"/>
  <c r="AM67" i="24"/>
  <c r="S67" i="24"/>
  <c r="AR67" i="24"/>
  <c r="X67" i="24"/>
  <c r="AW67" i="24"/>
  <c r="AC67" i="24"/>
  <c r="C87" i="24"/>
  <c r="C68" i="24"/>
  <c r="K87" i="24"/>
  <c r="K68" i="24"/>
  <c r="T87" i="24"/>
  <c r="AH87" i="24"/>
  <c r="L69" i="24"/>
  <c r="AS70" i="24"/>
  <c r="Y70" i="24"/>
  <c r="AD70" i="24"/>
  <c r="AI70" i="24"/>
  <c r="O70" i="24"/>
  <c r="AN70" i="24"/>
  <c r="T70" i="24"/>
  <c r="K52" i="24"/>
  <c r="AJ77" i="24"/>
  <c r="P77" i="24"/>
  <c r="U77" i="24"/>
  <c r="AE77" i="24"/>
  <c r="AT77" i="24"/>
  <c r="AO77" i="24"/>
  <c r="Z77" i="24"/>
  <c r="D87" i="24"/>
  <c r="D68" i="24"/>
  <c r="L87" i="24"/>
  <c r="L68" i="24"/>
  <c r="AI69" i="24"/>
  <c r="O69" i="24"/>
  <c r="AN69" i="24"/>
  <c r="T69" i="24"/>
  <c r="AS69" i="24"/>
  <c r="Y69" i="24"/>
  <c r="AD69" i="24"/>
  <c r="AT70" i="24"/>
  <c r="Z70" i="24"/>
  <c r="AE70" i="24"/>
  <c r="AJ70" i="24"/>
  <c r="P70" i="24"/>
  <c r="AO70" i="24"/>
  <c r="U70" i="24"/>
  <c r="AT72" i="24"/>
  <c r="Z72" i="24"/>
  <c r="AE72" i="24"/>
  <c r="AJ72" i="24"/>
  <c r="P72" i="24"/>
  <c r="AO72" i="24"/>
  <c r="U72" i="24"/>
  <c r="C88" i="24"/>
  <c r="C73" i="24"/>
  <c r="AU64" i="24"/>
  <c r="AA64" i="24"/>
  <c r="AK64" i="24"/>
  <c r="Q64" i="24"/>
  <c r="AF64" i="24"/>
  <c r="AP64" i="24"/>
  <c r="V64" i="24"/>
  <c r="AM65" i="24"/>
  <c r="S65" i="24"/>
  <c r="AR65" i="24"/>
  <c r="X65" i="24"/>
  <c r="AW65" i="24"/>
  <c r="AC65" i="24"/>
  <c r="AH65" i="24"/>
  <c r="E68" i="24"/>
  <c r="O87" i="24"/>
  <c r="AD68" i="24"/>
  <c r="AI68" i="24"/>
  <c r="O68" i="24"/>
  <c r="AN68" i="24"/>
  <c r="T68" i="24"/>
  <c r="AS68" i="24"/>
  <c r="Y68" i="24"/>
  <c r="AO69" i="24"/>
  <c r="U69" i="24"/>
  <c r="AT69" i="24"/>
  <c r="Z69" i="24"/>
  <c r="AE69" i="24"/>
  <c r="AJ69" i="24"/>
  <c r="P69" i="24"/>
  <c r="AF70" i="24"/>
  <c r="AK70" i="24"/>
  <c r="Q70" i="24"/>
  <c r="AP70" i="24"/>
  <c r="V70" i="24"/>
  <c r="AU70" i="24"/>
  <c r="AA70" i="24"/>
  <c r="AP72" i="24"/>
  <c r="V72" i="24"/>
  <c r="AK72" i="24"/>
  <c r="Q72" i="24"/>
  <c r="AF72" i="24"/>
  <c r="AU72" i="24"/>
  <c r="AA72" i="24"/>
  <c r="W71" i="24"/>
  <c r="AQ71" i="24"/>
  <c r="AB71" i="24"/>
  <c r="AG71" i="24"/>
  <c r="AV71" i="24"/>
  <c r="AL71" i="24"/>
  <c r="R71" i="24"/>
  <c r="AW72" i="24"/>
  <c r="AC72" i="24"/>
  <c r="AM72" i="24"/>
  <c r="S72" i="24"/>
  <c r="AH72" i="24"/>
  <c r="X72" i="24"/>
  <c r="AR72" i="24"/>
  <c r="J73" i="24"/>
  <c r="AS75" i="24"/>
  <c r="Y75" i="24"/>
  <c r="AD75" i="24"/>
  <c r="AI75" i="24"/>
  <c r="O75" i="24"/>
  <c r="AN75" i="24"/>
  <c r="T75" i="24"/>
  <c r="AU77" i="24"/>
  <c r="AA77" i="24"/>
  <c r="AF77" i="24"/>
  <c r="AK77" i="24"/>
  <c r="Q77" i="24"/>
  <c r="AP77" i="24"/>
  <c r="V77" i="24"/>
  <c r="K73" i="24"/>
  <c r="L74" i="24"/>
  <c r="O86" i="24"/>
  <c r="AO75" i="24"/>
  <c r="U75" i="24"/>
  <c r="AJ75" i="24"/>
  <c r="P75" i="24"/>
  <c r="AE75" i="24"/>
  <c r="AT75" i="24"/>
  <c r="Z75" i="24"/>
  <c r="AQ77" i="24"/>
  <c r="W77" i="24"/>
  <c r="AL77" i="24"/>
  <c r="R77" i="24"/>
  <c r="AG77" i="24"/>
  <c r="AV77" i="24"/>
  <c r="AB77" i="24"/>
  <c r="D73" i="24"/>
  <c r="L88" i="24"/>
  <c r="L73" i="24"/>
  <c r="AD74" i="24"/>
  <c r="Y74" i="24"/>
  <c r="AN74" i="24"/>
  <c r="T74" i="24"/>
  <c r="AI74" i="24"/>
  <c r="O74" i="24"/>
  <c r="AS74" i="24"/>
  <c r="P88" i="24"/>
  <c r="AF75" i="24"/>
  <c r="AK75" i="24"/>
  <c r="Q75" i="24"/>
  <c r="AP75" i="24"/>
  <c r="V75" i="24"/>
  <c r="AU75" i="24"/>
  <c r="AA75" i="24"/>
  <c r="L76" i="24"/>
  <c r="E53" i="24"/>
  <c r="L78" i="24"/>
  <c r="AO74" i="24"/>
  <c r="U74" i="24"/>
  <c r="AT74" i="24"/>
  <c r="Z74" i="24"/>
  <c r="AE74" i="24"/>
  <c r="AJ74" i="24"/>
  <c r="P74" i="24"/>
  <c r="AV75" i="24"/>
  <c r="AB75" i="24"/>
  <c r="R75" i="24"/>
  <c r="AG75" i="24"/>
  <c r="AQ75" i="24"/>
  <c r="AL75" i="24"/>
  <c r="W75" i="24"/>
  <c r="AS76" i="24"/>
  <c r="Y76" i="24"/>
  <c r="AN76" i="24"/>
  <c r="T76" i="24"/>
  <c r="AI76" i="24"/>
  <c r="AD76" i="24"/>
  <c r="O76" i="24"/>
  <c r="AI78" i="24"/>
  <c r="AN78" i="24"/>
  <c r="T78" i="24"/>
  <c r="O78" i="24"/>
  <c r="AD78" i="24"/>
  <c r="Y78" i="24"/>
  <c r="AS78" i="24"/>
  <c r="L71" i="24"/>
  <c r="AI72" i="24"/>
  <c r="O72" i="24"/>
  <c r="T72" i="24"/>
  <c r="AD72" i="24"/>
  <c r="AS72" i="24"/>
  <c r="AN72" i="24"/>
  <c r="Y72" i="24"/>
  <c r="F73" i="24"/>
  <c r="F88" i="24"/>
  <c r="AT73" i="24"/>
  <c r="Z73" i="24"/>
  <c r="AE73" i="24"/>
  <c r="AO73" i="24"/>
  <c r="U73" i="24"/>
  <c r="P73" i="24"/>
  <c r="AJ73" i="24"/>
  <c r="AK74" i="24"/>
  <c r="Q74" i="24"/>
  <c r="AP74" i="24"/>
  <c r="V74" i="24"/>
  <c r="AF74" i="24"/>
  <c r="AA74" i="24"/>
  <c r="AU74" i="24"/>
  <c r="R88" i="24"/>
  <c r="AM75" i="24"/>
  <c r="S75" i="24"/>
  <c r="AR75" i="24"/>
  <c r="X75" i="24"/>
  <c r="AW75" i="24"/>
  <c r="AC75" i="24"/>
  <c r="AH75" i="24"/>
  <c r="AJ76" i="24"/>
  <c r="P76" i="24"/>
  <c r="AO76" i="24"/>
  <c r="U76" i="24"/>
  <c r="AT76" i="24"/>
  <c r="Z76" i="24"/>
  <c r="AE76" i="24"/>
  <c r="AV74" i="24"/>
  <c r="AB74" i="24"/>
  <c r="AG74" i="24"/>
  <c r="AL74" i="24"/>
  <c r="R74" i="24"/>
  <c r="AQ74" i="24"/>
  <c r="W74" i="24"/>
  <c r="AF76" i="24"/>
  <c r="AU76" i="24"/>
  <c r="AA76" i="24"/>
  <c r="AP76" i="24"/>
  <c r="V76" i="24"/>
  <c r="AK76" i="24"/>
  <c r="Q76" i="24"/>
  <c r="L77" i="24"/>
  <c r="AQ76" i="24"/>
  <c r="W76" i="24"/>
  <c r="AV76" i="24"/>
  <c r="AB76" i="24"/>
  <c r="AG76" i="24"/>
  <c r="AL76" i="24"/>
  <c r="R76" i="24"/>
  <c r="AN77" i="24"/>
  <c r="T77" i="24"/>
  <c r="AS77" i="24"/>
  <c r="Y77" i="24"/>
  <c r="AD77" i="24"/>
  <c r="AI77" i="24"/>
  <c r="O77" i="24"/>
  <c r="H78" i="24"/>
  <c r="AL78" i="24"/>
  <c r="R78" i="24"/>
  <c r="AQ78" i="24"/>
  <c r="W78" i="24"/>
  <c r="AV78" i="24"/>
  <c r="AB78" i="24"/>
  <c r="AG78" i="24"/>
  <c r="L79" i="24"/>
  <c r="AE78" i="24"/>
  <c r="AJ78" i="24"/>
  <c r="P78" i="24"/>
  <c r="AO78" i="24"/>
  <c r="U78" i="24"/>
  <c r="AT78" i="24"/>
  <c r="Z78" i="24"/>
  <c r="AI79" i="24"/>
  <c r="O79" i="24"/>
  <c r="AN79" i="24"/>
  <c r="T79" i="24"/>
  <c r="AS79" i="24"/>
  <c r="Y79" i="24"/>
  <c r="AD79" i="24"/>
  <c r="L80" i="24"/>
  <c r="AK78" i="24"/>
  <c r="AP78" i="24"/>
  <c r="AU78" i="24"/>
  <c r="AA78" i="24"/>
  <c r="AF78" i="24"/>
  <c r="V78" i="24"/>
  <c r="Q78" i="24"/>
  <c r="AO79" i="24"/>
  <c r="U79" i="24"/>
  <c r="AT79" i="24"/>
  <c r="Z79" i="24"/>
  <c r="AE79" i="24"/>
  <c r="AJ79" i="24"/>
  <c r="P79" i="24"/>
  <c r="AS80" i="24"/>
  <c r="Y80" i="24"/>
  <c r="AD80" i="24"/>
  <c r="AI80" i="24"/>
  <c r="O80" i="24"/>
  <c r="AN80" i="24"/>
  <c r="T80" i="24"/>
  <c r="AP79" i="24"/>
  <c r="V79" i="24"/>
  <c r="AU79" i="24"/>
  <c r="AA79" i="24"/>
  <c r="AF79" i="24"/>
  <c r="AK79" i="24"/>
  <c r="Q79" i="24"/>
  <c r="AT80" i="24"/>
  <c r="Z80" i="24"/>
  <c r="AE80" i="24"/>
  <c r="AJ80" i="24"/>
  <c r="P80" i="24"/>
  <c r="AO80" i="24"/>
  <c r="U80" i="24"/>
  <c r="AR78" i="24"/>
  <c r="AW78" i="24"/>
  <c r="AC78" i="24"/>
  <c r="AH78" i="24"/>
  <c r="AM78" i="24"/>
  <c r="X78" i="24"/>
  <c r="S78" i="24"/>
  <c r="AV79" i="24"/>
  <c r="AB79" i="24"/>
  <c r="AG79" i="24"/>
  <c r="AL79" i="24"/>
  <c r="R79" i="24"/>
  <c r="AQ79" i="24"/>
  <c r="W79" i="24"/>
  <c r="AF80" i="24"/>
  <c r="AK80" i="24"/>
  <c r="Q80" i="24"/>
  <c r="AP80" i="24"/>
  <c r="V80" i="24"/>
  <c r="AU80" i="24"/>
  <c r="AA80" i="24"/>
  <c r="AW79" i="24"/>
  <c r="AC79" i="24"/>
  <c r="AH79" i="24"/>
  <c r="AM79" i="24"/>
  <c r="S79" i="24"/>
  <c r="AR79" i="24"/>
  <c r="X79" i="24"/>
  <c r="AG80" i="24"/>
  <c r="AL80" i="24"/>
  <c r="R80" i="24"/>
  <c r="AQ80" i="24"/>
  <c r="W80" i="24"/>
  <c r="AV80" i="24"/>
  <c r="AB80" i="24"/>
  <c r="AH77" i="24"/>
  <c r="AM77" i="24"/>
  <c r="S77" i="24"/>
  <c r="AR77" i="24"/>
  <c r="X77" i="24"/>
  <c r="AW77" i="24"/>
  <c r="AC77" i="24"/>
  <c r="AM80" i="24"/>
  <c r="S80" i="24"/>
  <c r="AR80" i="24"/>
  <c r="X80" i="24"/>
  <c r="AW80" i="24"/>
  <c r="AC80" i="24"/>
  <c r="AH80" i="24"/>
  <c r="AP88" i="24"/>
  <c r="AI86" i="24"/>
  <c r="AO88" i="24"/>
  <c r="AE88" i="24"/>
  <c r="AF88" i="24"/>
  <c r="AH88" i="24"/>
  <c r="Z88" i="24"/>
  <c r="AB87" i="24"/>
  <c r="AA87" i="24"/>
  <c r="AG87" i="24"/>
  <c r="AG88" i="24"/>
  <c r="AF87" i="24"/>
  <c r="AT88" i="24"/>
  <c r="AK87" i="24"/>
  <c r="L50" i="24"/>
  <c r="AC88" i="24"/>
  <c r="AJ87" i="24"/>
  <c r="AN88" i="24"/>
  <c r="L55" i="24"/>
  <c r="L51" i="24"/>
  <c r="AD87" i="24"/>
  <c r="AG55" i="24"/>
  <c r="AQ55" i="24"/>
  <c r="W55" i="24"/>
  <c r="AL55" i="24"/>
  <c r="AV55" i="24"/>
  <c r="R55" i="24"/>
  <c r="AB55" i="24"/>
  <c r="AK88" i="24"/>
  <c r="T88" i="24"/>
  <c r="AB88" i="24"/>
  <c r="AA88" i="24"/>
  <c r="X87" i="24"/>
  <c r="AQ87" i="24"/>
  <c r="W87" i="24"/>
  <c r="AM88" i="24"/>
  <c r="AJ88" i="24"/>
  <c r="AI87" i="24"/>
  <c r="AQ88" i="24"/>
  <c r="AL87" i="24"/>
  <c r="AE87" i="24"/>
  <c r="AH61" i="24"/>
  <c r="AH82" i="24" s="1"/>
  <c r="AW61" i="24"/>
  <c r="AW82" i="24" s="1"/>
  <c r="AM61" i="24"/>
  <c r="AM82" i="24" s="1"/>
  <c r="S61" i="24"/>
  <c r="S82" i="24" s="1"/>
  <c r="AR61" i="24"/>
  <c r="AR82" i="24" s="1"/>
  <c r="X61" i="24"/>
  <c r="X82" i="24" s="1"/>
  <c r="AC61" i="24"/>
  <c r="AC82" i="24" s="1"/>
  <c r="W88" i="24"/>
  <c r="AC87" i="24"/>
  <c r="L52" i="24"/>
  <c r="AS88" i="24"/>
  <c r="Z61" i="24"/>
  <c r="Z82" i="24" s="1"/>
  <c r="AT61" i="24"/>
  <c r="AT82" i="24" s="1"/>
  <c r="AE61" i="24"/>
  <c r="AE82" i="24" s="1"/>
  <c r="U61" i="24"/>
  <c r="U82" i="24" s="1"/>
  <c r="AO61" i="24"/>
  <c r="AO82" i="24" s="1"/>
  <c r="AJ61" i="24"/>
  <c r="AJ82" i="24" s="1"/>
  <c r="P61" i="24"/>
  <c r="P82" i="24" s="1"/>
  <c r="Y88" i="24"/>
  <c r="W86" i="24"/>
  <c r="V88" i="24"/>
  <c r="V87" i="24"/>
  <c r="Z87" i="24"/>
  <c r="AL88" i="24"/>
  <c r="AR88" i="24"/>
  <c r="AN87" i="24"/>
  <c r="AS87" i="24"/>
  <c r="AW88" i="24"/>
  <c r="X88" i="24"/>
  <c r="U87" i="24"/>
  <c r="AD88" i="24"/>
  <c r="H53" i="24"/>
  <c r="AV87" i="24"/>
  <c r="AM87" i="24"/>
  <c r="U88" i="24"/>
  <c r="AR87" i="24"/>
  <c r="AI88" i="24"/>
  <c r="AU61" i="24"/>
  <c r="AU82" i="24" s="1"/>
  <c r="AA61" i="24"/>
  <c r="AA82" i="24" s="1"/>
  <c r="AF61" i="24"/>
  <c r="AF82" i="24" s="1"/>
  <c r="AK61" i="24"/>
  <c r="AK82" i="24" s="1"/>
  <c r="Q61" i="24"/>
  <c r="Q82" i="24" s="1"/>
  <c r="AP61" i="24"/>
  <c r="AP82" i="24" s="1"/>
  <c r="V61" i="24"/>
  <c r="V82" i="24" s="1"/>
  <c r="AM55" i="24"/>
  <c r="S55" i="24"/>
  <c r="AR55" i="24"/>
  <c r="X55" i="24"/>
  <c r="AW55" i="24"/>
  <c r="AH55" i="24"/>
  <c r="AC55" i="24"/>
  <c r="AU88" i="24"/>
  <c r="AF55" i="24"/>
  <c r="AK55" i="24"/>
  <c r="Q55" i="24"/>
  <c r="V55" i="24"/>
  <c r="AU55" i="24"/>
  <c r="AP55" i="24"/>
  <c r="AA55" i="24"/>
  <c r="AT55" i="24"/>
  <c r="Z55" i="24"/>
  <c r="AJ55" i="24"/>
  <c r="P55" i="24"/>
  <c r="U55" i="24"/>
  <c r="AE55" i="24"/>
  <c r="AO55" i="24"/>
  <c r="AV88" i="24"/>
  <c r="AP87" i="24"/>
  <c r="AW87" i="24"/>
  <c r="AO87" i="24"/>
  <c r="AT87" i="24"/>
  <c r="AU87" i="24"/>
  <c r="B7" i="21"/>
  <c r="D72" i="3"/>
  <c r="E72" i="3"/>
  <c r="F72" i="3"/>
  <c r="G72" i="3"/>
  <c r="H72" i="3"/>
  <c r="I72" i="3"/>
  <c r="J72" i="3"/>
  <c r="K72" i="3"/>
  <c r="L72" i="3"/>
  <c r="M72" i="3"/>
  <c r="N72" i="3"/>
  <c r="O72" i="3"/>
  <c r="P72" i="3"/>
  <c r="Q72" i="3"/>
  <c r="R72" i="3"/>
  <c r="S72" i="3"/>
  <c r="T72" i="3"/>
  <c r="U72" i="3"/>
  <c r="V72" i="3"/>
  <c r="W72" i="3"/>
  <c r="X72" i="3"/>
  <c r="Y72" i="3"/>
  <c r="Z72" i="3"/>
  <c r="AA72" i="3"/>
  <c r="AB72" i="3"/>
  <c r="AC72" i="3"/>
  <c r="AD72" i="3"/>
  <c r="AE72" i="3"/>
  <c r="D26" i="11"/>
  <c r="L11" i="4"/>
  <c r="C11" i="25" s="1"/>
  <c r="E11" i="4"/>
  <c r="L16" i="4"/>
  <c r="C22" i="25" s="1"/>
  <c r="E16" i="4"/>
  <c r="L17" i="4"/>
  <c r="E17" i="4"/>
  <c r="L21" i="4"/>
  <c r="E21" i="4"/>
  <c r="AI42" i="5"/>
  <c r="AA42" i="5"/>
  <c r="S42" i="5"/>
  <c r="K42" i="5"/>
  <c r="C42" i="5"/>
  <c r="L20" i="4"/>
  <c r="E20" i="4"/>
  <c r="L19" i="4"/>
  <c r="E19" i="4"/>
  <c r="L18" i="4"/>
  <c r="E18" i="4"/>
  <c r="Y42" i="5"/>
  <c r="Q42" i="5"/>
  <c r="I42" i="5"/>
  <c r="L15" i="4"/>
  <c r="M15" i="4" s="1"/>
  <c r="E15" i="4"/>
  <c r="F15" i="4" s="1"/>
  <c r="L22" i="4"/>
  <c r="E40" i="4"/>
  <c r="C15" i="11" s="1"/>
  <c r="E22" i="4"/>
  <c r="AI40" i="5"/>
  <c r="R40" i="5"/>
  <c r="O40" i="5"/>
  <c r="L40" i="4"/>
  <c r="L14" i="4"/>
  <c r="V58" i="7" s="1"/>
  <c r="AO42" i="5"/>
  <c r="E14" i="4"/>
  <c r="AJ42" i="5"/>
  <c r="AC42" i="5"/>
  <c r="AB42" i="5"/>
  <c r="X42" i="5"/>
  <c r="U42" i="5"/>
  <c r="T42" i="5"/>
  <c r="M42" i="5"/>
  <c r="L42" i="5"/>
  <c r="H42" i="5"/>
  <c r="E42" i="5"/>
  <c r="D42" i="5"/>
  <c r="L12" i="4"/>
  <c r="C14" i="25" s="1"/>
  <c r="E12" i="4"/>
  <c r="C14" i="11" s="1"/>
  <c r="K40" i="5"/>
  <c r="S40" i="5"/>
  <c r="AA40" i="5"/>
  <c r="L24" i="4"/>
  <c r="E25" i="4"/>
  <c r="AN40" i="5"/>
  <c r="L25" i="4"/>
  <c r="T40" i="5"/>
  <c r="E26" i="4"/>
  <c r="L26" i="4"/>
  <c r="E29" i="4"/>
  <c r="L29" i="4"/>
  <c r="N29" i="4" s="1"/>
  <c r="AD40" i="5"/>
  <c r="E28" i="4"/>
  <c r="C25" i="11" s="1"/>
  <c r="L28" i="4"/>
  <c r="E27" i="4"/>
  <c r="L27" i="4"/>
  <c r="C29" i="25" s="1"/>
  <c r="F26" i="25"/>
  <c r="D41" i="21"/>
  <c r="B4" i="21"/>
  <c r="C4" i="21"/>
  <c r="D4" i="21"/>
  <c r="E4" i="21"/>
  <c r="F4" i="21"/>
  <c r="G4" i="21"/>
  <c r="H4" i="21"/>
  <c r="I4" i="21"/>
  <c r="J4" i="21"/>
  <c r="K4" i="21"/>
  <c r="L4" i="21"/>
  <c r="M4" i="21"/>
  <c r="N4" i="21"/>
  <c r="O4" i="21"/>
  <c r="P4" i="21"/>
  <c r="Q4" i="21"/>
  <c r="R4" i="21"/>
  <c r="S4" i="21"/>
  <c r="T4" i="21"/>
  <c r="U4" i="21"/>
  <c r="V4" i="21"/>
  <c r="W4" i="21"/>
  <c r="X4" i="21"/>
  <c r="Y4" i="21"/>
  <c r="Z4" i="21"/>
  <c r="AA4" i="21"/>
  <c r="AB4" i="21"/>
  <c r="AC4" i="21"/>
  <c r="AD4" i="21"/>
  <c r="AE4" i="21"/>
  <c r="C3" i="21"/>
  <c r="D3" i="21"/>
  <c r="E3" i="21"/>
  <c r="F3" i="21"/>
  <c r="G3" i="21"/>
  <c r="H3" i="21"/>
  <c r="I3" i="21"/>
  <c r="J3" i="21"/>
  <c r="K3" i="21"/>
  <c r="L3" i="21"/>
  <c r="M3" i="21"/>
  <c r="N3" i="21"/>
  <c r="O3" i="21"/>
  <c r="P3" i="21"/>
  <c r="Q3" i="21"/>
  <c r="R3" i="21"/>
  <c r="S3" i="21"/>
  <c r="T3" i="21"/>
  <c r="U3" i="21"/>
  <c r="V3" i="21"/>
  <c r="W3" i="21"/>
  <c r="X3" i="21"/>
  <c r="Y3" i="21"/>
  <c r="Z3" i="21"/>
  <c r="AA3" i="21"/>
  <c r="AB3" i="21"/>
  <c r="AC3" i="21"/>
  <c r="AD3" i="21"/>
  <c r="AE3" i="21"/>
  <c r="C5" i="21"/>
  <c r="D5" i="21"/>
  <c r="E5" i="21"/>
  <c r="F5" i="21"/>
  <c r="G5" i="21"/>
  <c r="H5" i="21"/>
  <c r="I5" i="21"/>
  <c r="J5" i="21"/>
  <c r="K5" i="21"/>
  <c r="L5" i="21"/>
  <c r="M5" i="21"/>
  <c r="N5" i="21"/>
  <c r="O5" i="21"/>
  <c r="P5" i="21"/>
  <c r="Q5" i="21"/>
  <c r="R5" i="21"/>
  <c r="S5" i="21"/>
  <c r="T5" i="21"/>
  <c r="U5" i="21"/>
  <c r="V5" i="21"/>
  <c r="W5" i="21"/>
  <c r="X5" i="21"/>
  <c r="Y5" i="21"/>
  <c r="Z5" i="21"/>
  <c r="AA5" i="21"/>
  <c r="AB5" i="21"/>
  <c r="AC5" i="21"/>
  <c r="AD5" i="21"/>
  <c r="AE5" i="21"/>
  <c r="C6" i="21"/>
  <c r="D6" i="21"/>
  <c r="E6" i="21"/>
  <c r="F6" i="21"/>
  <c r="G6" i="21"/>
  <c r="H6" i="21"/>
  <c r="I6" i="21"/>
  <c r="J6" i="21"/>
  <c r="K6" i="21"/>
  <c r="L6" i="21"/>
  <c r="M6" i="21"/>
  <c r="N6" i="21"/>
  <c r="O6" i="21"/>
  <c r="P6" i="21"/>
  <c r="Q6" i="21"/>
  <c r="R6" i="21"/>
  <c r="S6" i="21"/>
  <c r="T6" i="21"/>
  <c r="U6" i="21"/>
  <c r="V6" i="21"/>
  <c r="W6" i="21"/>
  <c r="X6" i="21"/>
  <c r="Y6" i="21"/>
  <c r="Z6" i="21"/>
  <c r="AA6" i="21"/>
  <c r="AB6" i="21"/>
  <c r="AC6" i="21"/>
  <c r="AD6" i="21"/>
  <c r="AE6" i="21"/>
  <c r="C7" i="21"/>
  <c r="D7" i="21"/>
  <c r="E7" i="21"/>
  <c r="F7" i="21"/>
  <c r="G7" i="21"/>
  <c r="H7" i="21"/>
  <c r="I7" i="21"/>
  <c r="J7" i="21"/>
  <c r="K7" i="21"/>
  <c r="L7" i="21"/>
  <c r="M7" i="21"/>
  <c r="N7" i="21"/>
  <c r="O7" i="21"/>
  <c r="P7" i="21"/>
  <c r="Q7" i="21"/>
  <c r="R7" i="21"/>
  <c r="S7" i="21"/>
  <c r="T7" i="21"/>
  <c r="U7" i="21"/>
  <c r="V7" i="21"/>
  <c r="W7" i="21"/>
  <c r="X7" i="21"/>
  <c r="Y7" i="21"/>
  <c r="Z7" i="21"/>
  <c r="AA7" i="21"/>
  <c r="AB7" i="21"/>
  <c r="AC7" i="21"/>
  <c r="AD7" i="21"/>
  <c r="AE7"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B5" i="21"/>
  <c r="B6" i="21"/>
  <c r="B8" i="21"/>
  <c r="B3" i="21"/>
  <c r="O9" i="21"/>
  <c r="AE9" i="21"/>
  <c r="G9" i="21"/>
  <c r="AD9" i="21"/>
  <c r="V9" i="21"/>
  <c r="F9" i="21"/>
  <c r="W9" i="21"/>
  <c r="N9" i="21"/>
  <c r="P9" i="21"/>
  <c r="H9" i="21"/>
  <c r="AC9" i="21"/>
  <c r="U9" i="21"/>
  <c r="E9" i="21"/>
  <c r="S9" i="21"/>
  <c r="C9" i="21"/>
  <c r="AB9" i="21"/>
  <c r="L9" i="21"/>
  <c r="D9" i="21"/>
  <c r="AA9" i="21"/>
  <c r="X9" i="21"/>
  <c r="Y9" i="21"/>
  <c r="M9" i="21"/>
  <c r="Q9" i="21"/>
  <c r="K9" i="21"/>
  <c r="T9" i="21"/>
  <c r="B9" i="21"/>
  <c r="I9" i="21"/>
  <c r="Z9" i="21"/>
  <c r="R9" i="21"/>
  <c r="J9" i="21"/>
  <c r="AF42" i="5"/>
  <c r="P42" i="5"/>
  <c r="C40" i="5"/>
  <c r="B41" i="9"/>
  <c r="J33" i="13"/>
  <c r="Q5" i="7"/>
  <c r="T51" i="7" s="1"/>
  <c r="J28" i="13"/>
  <c r="J27" i="13"/>
  <c r="G29" i="1"/>
  <c r="B44" i="9"/>
  <c r="B24" i="9"/>
  <c r="G12" i="1"/>
  <c r="B39" i="9"/>
  <c r="B36" i="9"/>
  <c r="B9" i="9"/>
  <c r="D53" i="2"/>
  <c r="K46" i="2"/>
  <c r="K51" i="2"/>
  <c r="K52" i="2"/>
  <c r="J46" i="2"/>
  <c r="AA27" i="16"/>
  <c r="AA66" i="16" s="1"/>
  <c r="AB27" i="16"/>
  <c r="H27" i="16"/>
  <c r="H66" i="16" s="1"/>
  <c r="C16" i="11"/>
  <c r="AE8" i="6"/>
  <c r="AF8" i="6"/>
  <c r="AE9" i="6"/>
  <c r="AF9" i="6"/>
  <c r="AE10" i="6"/>
  <c r="AF10" i="6"/>
  <c r="AE11" i="6"/>
  <c r="AF11" i="6"/>
  <c r="AE12" i="6"/>
  <c r="AF12" i="6"/>
  <c r="AE7" i="6"/>
  <c r="AF7" i="6"/>
  <c r="B45" i="21"/>
  <c r="I15" i="21"/>
  <c r="I22" i="21" s="1"/>
  <c r="J15" i="21"/>
  <c r="J22" i="21" s="1"/>
  <c r="R15" i="21"/>
  <c r="R22" i="21" s="1"/>
  <c r="T15" i="21"/>
  <c r="T22" i="21" s="1"/>
  <c r="Z15" i="21"/>
  <c r="Z22" i="21" s="1"/>
  <c r="AD15" i="21"/>
  <c r="AD22" i="21" s="1"/>
  <c r="B15" i="21"/>
  <c r="B22" i="21" s="1"/>
  <c r="X15" i="21"/>
  <c r="X22" i="21" s="1"/>
  <c r="P15" i="21"/>
  <c r="P22" i="21" s="1"/>
  <c r="H15" i="21"/>
  <c r="H22" i="21" s="1"/>
  <c r="AF55" i="6"/>
  <c r="AE15" i="21"/>
  <c r="AE22" i="21" s="1"/>
  <c r="G15" i="21"/>
  <c r="G22" i="21" s="1"/>
  <c r="V15" i="21"/>
  <c r="V22" i="21" s="1"/>
  <c r="AC15" i="21"/>
  <c r="AC22" i="21" s="1"/>
  <c r="E15" i="21"/>
  <c r="E22" i="21" s="1"/>
  <c r="Y15" i="21"/>
  <c r="Y22" i="21" s="1"/>
  <c r="O15" i="21"/>
  <c r="O22" i="21" s="1"/>
  <c r="M15" i="21"/>
  <c r="M22" i="21" s="1"/>
  <c r="D15" i="21"/>
  <c r="D22" i="21" s="1"/>
  <c r="W15" i="21"/>
  <c r="W22" i="21" s="1"/>
  <c r="U15" i="21"/>
  <c r="U22" i="21" s="1"/>
  <c r="AB15" i="21"/>
  <c r="AB22" i="21" s="1"/>
  <c r="L15" i="21"/>
  <c r="L22" i="21" s="1"/>
  <c r="AA15" i="21"/>
  <c r="AA22" i="21" s="1"/>
  <c r="C15" i="21"/>
  <c r="C22" i="21" s="1"/>
  <c r="AE53" i="6"/>
  <c r="AE54" i="6"/>
  <c r="AD18" i="21"/>
  <c r="AD25" i="21" s="1"/>
  <c r="AE18" i="21"/>
  <c r="AE25" i="21" s="1"/>
  <c r="AE41" i="6"/>
  <c r="AE48" i="6"/>
  <c r="AF48" i="6"/>
  <c r="AE49" i="6"/>
  <c r="AF49" i="6"/>
  <c r="AE50" i="6"/>
  <c r="AE51" i="6"/>
  <c r="AE35" i="6"/>
  <c r="AF35" i="6"/>
  <c r="AE36" i="6"/>
  <c r="AF36" i="6"/>
  <c r="AE37" i="6"/>
  <c r="AF37" i="6"/>
  <c r="AE38" i="6"/>
  <c r="AF38" i="6"/>
  <c r="AE39" i="6"/>
  <c r="AF39" i="6"/>
  <c r="AE40" i="6"/>
  <c r="AF40" i="6"/>
  <c r="AE29" i="6"/>
  <c r="AF29" i="6"/>
  <c r="AE30" i="6"/>
  <c r="G31" i="1"/>
  <c r="AE31" i="6"/>
  <c r="AE26" i="6"/>
  <c r="AE27" i="6"/>
  <c r="AE28" i="6"/>
  <c r="AE32" i="6"/>
  <c r="R13" i="21"/>
  <c r="R21" i="21" s="1"/>
  <c r="AD13" i="21"/>
  <c r="AD21" i="21" s="1"/>
  <c r="AE13" i="21"/>
  <c r="AE21" i="21" s="1"/>
  <c r="AE18" i="6"/>
  <c r="AE19" i="6"/>
  <c r="AE20" i="6"/>
  <c r="AE21" i="6"/>
  <c r="AE22" i="6"/>
  <c r="AF22" i="6"/>
  <c r="AE23" i="6"/>
  <c r="AE24" i="6"/>
  <c r="G16" i="21"/>
  <c r="G23" i="21" s="1"/>
  <c r="I16" i="21"/>
  <c r="I23" i="21" s="1"/>
  <c r="N16" i="21"/>
  <c r="N23" i="21" s="1"/>
  <c r="O16" i="21"/>
  <c r="O23" i="21" s="1"/>
  <c r="Y16" i="21"/>
  <c r="Y23" i="21" s="1"/>
  <c r="AD16" i="21"/>
  <c r="AD23" i="21" s="1"/>
  <c r="AD14" i="21"/>
  <c r="AD29" i="21"/>
  <c r="AE29" i="21"/>
  <c r="AE30" i="21"/>
  <c r="AD32" i="21"/>
  <c r="AE33" i="21"/>
  <c r="E14" i="21"/>
  <c r="F14" i="21"/>
  <c r="H14" i="21"/>
  <c r="U14" i="21"/>
  <c r="X14" i="21"/>
  <c r="AC14" i="21"/>
  <c r="J29" i="21"/>
  <c r="M29" i="21"/>
  <c r="AC29" i="21"/>
  <c r="G30" i="21"/>
  <c r="O30" i="21"/>
  <c r="Z30" i="21"/>
  <c r="L31" i="21"/>
  <c r="T31" i="21"/>
  <c r="U31" i="21"/>
  <c r="W31" i="21"/>
  <c r="L32" i="21"/>
  <c r="Q32" i="21"/>
  <c r="Y32" i="21"/>
  <c r="Z32" i="21"/>
  <c r="F33" i="21"/>
  <c r="G33" i="21"/>
  <c r="O33" i="21"/>
  <c r="B30" i="21"/>
  <c r="AE14" i="21"/>
  <c r="F6" i="1"/>
  <c r="AF65" i="3"/>
  <c r="AF65" i="18" s="1"/>
  <c r="I41" i="21"/>
  <c r="C40" i="21"/>
  <c r="F39" i="21"/>
  <c r="I38" i="21"/>
  <c r="J39" i="21"/>
  <c r="H41" i="21"/>
  <c r="B40" i="21"/>
  <c r="E39" i="21"/>
  <c r="H38" i="21"/>
  <c r="K38" i="21"/>
  <c r="AE31" i="21"/>
  <c r="G41" i="21"/>
  <c r="I40" i="21"/>
  <c r="D39" i="21"/>
  <c r="G38" i="21"/>
  <c r="J38" i="21"/>
  <c r="F41" i="21"/>
  <c r="H40" i="21"/>
  <c r="C39" i="21"/>
  <c r="F38" i="21"/>
  <c r="K41" i="21"/>
  <c r="E41" i="21"/>
  <c r="G40" i="21"/>
  <c r="B39" i="21"/>
  <c r="E38" i="21"/>
  <c r="J41" i="21"/>
  <c r="C41" i="21"/>
  <c r="F40" i="21"/>
  <c r="I39" i="21"/>
  <c r="D38" i="21"/>
  <c r="K40" i="21"/>
  <c r="B41" i="21"/>
  <c r="E40" i="21"/>
  <c r="H39" i="21"/>
  <c r="C38" i="21"/>
  <c r="J40" i="21"/>
  <c r="D40" i="21"/>
  <c r="G39" i="21"/>
  <c r="B38" i="21"/>
  <c r="K39" i="21"/>
  <c r="AF53" i="6"/>
  <c r="AF43" i="6"/>
  <c r="AE44" i="6"/>
  <c r="AE43" i="6"/>
  <c r="AF46" i="6"/>
  <c r="AE46" i="6"/>
  <c r="AF45" i="6"/>
  <c r="AF44" i="6"/>
  <c r="AE45" i="6"/>
  <c r="AB32" i="21"/>
  <c r="P14" i="21"/>
  <c r="AF15" i="6"/>
  <c r="AE32" i="21"/>
  <c r="J13" i="21"/>
  <c r="J21" i="21" s="1"/>
  <c r="B18" i="21"/>
  <c r="B25" i="21" s="1"/>
  <c r="X18" i="21"/>
  <c r="X25" i="21" s="1"/>
  <c r="P18" i="21"/>
  <c r="P25" i="21" s="1"/>
  <c r="H18" i="21"/>
  <c r="H25" i="21" s="1"/>
  <c r="M32" i="21"/>
  <c r="N29" i="21"/>
  <c r="AA13" i="21"/>
  <c r="AA21" i="21" s="1"/>
  <c r="Y18" i="21"/>
  <c r="Y25" i="21" s="1"/>
  <c r="Q18" i="21"/>
  <c r="Q25" i="21" s="1"/>
  <c r="I18" i="21"/>
  <c r="I25" i="21" s="1"/>
  <c r="T32" i="21"/>
  <c r="J30" i="21"/>
  <c r="Z16" i="21"/>
  <c r="Z23" i="21" s="1"/>
  <c r="R16" i="21"/>
  <c r="R23" i="21" s="1"/>
  <c r="J16" i="21"/>
  <c r="J23" i="21" s="1"/>
  <c r="B31" i="21"/>
  <c r="X33" i="21"/>
  <c r="P33" i="21"/>
  <c r="H33" i="21"/>
  <c r="AA32" i="21"/>
  <c r="S32" i="21"/>
  <c r="K32" i="21"/>
  <c r="C32" i="21"/>
  <c r="V31" i="21"/>
  <c r="N31" i="21"/>
  <c r="F31" i="21"/>
  <c r="Y30" i="21"/>
  <c r="Q30" i="21"/>
  <c r="I30" i="21"/>
  <c r="AB29" i="21"/>
  <c r="T29" i="21"/>
  <c r="L29" i="21"/>
  <c r="D29" i="21"/>
  <c r="W14" i="21"/>
  <c r="O14" i="21"/>
  <c r="G14" i="21"/>
  <c r="Y13" i="21"/>
  <c r="Y21" i="21" s="1"/>
  <c r="Q13" i="21"/>
  <c r="Q21" i="21" s="1"/>
  <c r="I13" i="21"/>
  <c r="I21" i="21" s="1"/>
  <c r="W18" i="21"/>
  <c r="W25" i="21" s="1"/>
  <c r="O18" i="21"/>
  <c r="O25" i="21" s="1"/>
  <c r="G18" i="21"/>
  <c r="G25" i="21" s="1"/>
  <c r="R33" i="21"/>
  <c r="U32" i="21"/>
  <c r="H31" i="21"/>
  <c r="K30" i="21"/>
  <c r="F29" i="21"/>
  <c r="I14" i="21"/>
  <c r="S13" i="21"/>
  <c r="S21" i="21" s="1"/>
  <c r="C13" i="21"/>
  <c r="C21" i="21" s="1"/>
  <c r="B16" i="21"/>
  <c r="B23" i="21" s="1"/>
  <c r="P16" i="21"/>
  <c r="P23" i="21" s="1"/>
  <c r="N18" i="21"/>
  <c r="N25" i="21" s="1"/>
  <c r="I32" i="21"/>
  <c r="AB31" i="21"/>
  <c r="D31" i="21"/>
  <c r="W30" i="21"/>
  <c r="Z29" i="21"/>
  <c r="M14" i="21"/>
  <c r="AE14" i="6"/>
  <c r="AD31" i="21"/>
  <c r="D14" i="8"/>
  <c r="AE16" i="21"/>
  <c r="AE23" i="21" s="1"/>
  <c r="W16" i="21"/>
  <c r="W23" i="21" s="1"/>
  <c r="W13" i="21"/>
  <c r="W21" i="21" s="1"/>
  <c r="O13" i="21"/>
  <c r="O21" i="21" s="1"/>
  <c r="G13" i="21"/>
  <c r="G21" i="21" s="1"/>
  <c r="AC18" i="21"/>
  <c r="AC25" i="21" s="1"/>
  <c r="U18" i="21"/>
  <c r="U25" i="21" s="1"/>
  <c r="M18" i="21"/>
  <c r="M25" i="21" s="1"/>
  <c r="E18" i="21"/>
  <c r="E25" i="21" s="1"/>
  <c r="B33" i="21"/>
  <c r="AC32" i="21"/>
  <c r="X31" i="21"/>
  <c r="S30" i="21"/>
  <c r="V29" i="21"/>
  <c r="Y14" i="21"/>
  <c r="AE16" i="6"/>
  <c r="AD33" i="21"/>
  <c r="H16" i="21"/>
  <c r="H23" i="21" s="1"/>
  <c r="V33" i="21"/>
  <c r="U33" i="21"/>
  <c r="M33" i="21"/>
  <c r="E33" i="21"/>
  <c r="X32" i="21"/>
  <c r="P32" i="21"/>
  <c r="H32" i="21"/>
  <c r="AA31" i="21"/>
  <c r="S31" i="21"/>
  <c r="K31" i="21"/>
  <c r="C31" i="21"/>
  <c r="V30" i="21"/>
  <c r="N30" i="21"/>
  <c r="F30" i="21"/>
  <c r="Y29" i="21"/>
  <c r="Q29" i="21"/>
  <c r="I29" i="21"/>
  <c r="AB14" i="21"/>
  <c r="T14" i="21"/>
  <c r="L14" i="21"/>
  <c r="D14" i="21"/>
  <c r="V13" i="21"/>
  <c r="V21" i="21" s="1"/>
  <c r="N13" i="21"/>
  <c r="N21" i="21" s="1"/>
  <c r="F13" i="21"/>
  <c r="F21" i="21" s="1"/>
  <c r="AB18" i="21"/>
  <c r="AB25" i="21" s="1"/>
  <c r="T18" i="21"/>
  <c r="T25" i="21" s="1"/>
  <c r="L18" i="21"/>
  <c r="L25" i="21" s="1"/>
  <c r="D18" i="21"/>
  <c r="D25" i="21" s="1"/>
  <c r="Z33" i="21"/>
  <c r="P31" i="21"/>
  <c r="S16" i="21"/>
  <c r="S23" i="21" s="1"/>
  <c r="K16" i="21"/>
  <c r="K23" i="21" s="1"/>
  <c r="C16" i="21"/>
  <c r="C23" i="21" s="1"/>
  <c r="K13" i="21"/>
  <c r="K21" i="21" s="1"/>
  <c r="AA29" i="21"/>
  <c r="X16" i="21"/>
  <c r="X23" i="21" s="1"/>
  <c r="V18" i="21"/>
  <c r="V25" i="21" s="1"/>
  <c r="F18" i="21"/>
  <c r="F25" i="21" s="1"/>
  <c r="N33" i="21"/>
  <c r="AC33" i="21"/>
  <c r="AB33" i="21"/>
  <c r="T33" i="21"/>
  <c r="L33" i="21"/>
  <c r="D33" i="21"/>
  <c r="W32" i="21"/>
  <c r="O32" i="21"/>
  <c r="G32" i="21"/>
  <c r="Z31" i="21"/>
  <c r="R31" i="21"/>
  <c r="J31" i="21"/>
  <c r="AC30" i="21"/>
  <c r="U30" i="21"/>
  <c r="M30" i="21"/>
  <c r="E30" i="21"/>
  <c r="X29" i="21"/>
  <c r="P29" i="21"/>
  <c r="H29" i="21"/>
  <c r="AA14" i="21"/>
  <c r="S14" i="21"/>
  <c r="K14" i="21"/>
  <c r="C14" i="21"/>
  <c r="AE13" i="6"/>
  <c r="AD30" i="21"/>
  <c r="AC16" i="21"/>
  <c r="AC23" i="21" s="1"/>
  <c r="U16" i="21"/>
  <c r="U23" i="21" s="1"/>
  <c r="M16" i="21"/>
  <c r="M23" i="21" s="1"/>
  <c r="E16" i="21"/>
  <c r="E23" i="21" s="1"/>
  <c r="AC13" i="21"/>
  <c r="AC21" i="21" s="1"/>
  <c r="U13" i="21"/>
  <c r="U21" i="21" s="1"/>
  <c r="M13" i="21"/>
  <c r="M21" i="21" s="1"/>
  <c r="E13" i="21"/>
  <c r="E21" i="21" s="1"/>
  <c r="AA18" i="21"/>
  <c r="AA25" i="21" s="1"/>
  <c r="S18" i="21"/>
  <c r="S25" i="21" s="1"/>
  <c r="K18" i="21"/>
  <c r="K25" i="21" s="1"/>
  <c r="C18" i="21"/>
  <c r="C25" i="21" s="1"/>
  <c r="J33" i="21"/>
  <c r="E32" i="21"/>
  <c r="AA30" i="21"/>
  <c r="C30" i="21"/>
  <c r="Q14" i="21"/>
  <c r="AA16" i="21"/>
  <c r="AA23" i="21" s="1"/>
  <c r="B13" i="21"/>
  <c r="B21" i="21" s="1"/>
  <c r="X13" i="21"/>
  <c r="X21" i="21" s="1"/>
  <c r="P13" i="21"/>
  <c r="P21" i="21" s="1"/>
  <c r="H13" i="21"/>
  <c r="H21" i="21" s="1"/>
  <c r="B14" i="21"/>
  <c r="AA33" i="21"/>
  <c r="S33" i="21"/>
  <c r="K33" i="21"/>
  <c r="C33" i="21"/>
  <c r="V32" i="21"/>
  <c r="N32" i="21"/>
  <c r="F32" i="21"/>
  <c r="Y31" i="21"/>
  <c r="Q31" i="21"/>
  <c r="I31" i="21"/>
  <c r="AB30" i="21"/>
  <c r="T30" i="21"/>
  <c r="L30" i="21"/>
  <c r="D30" i="21"/>
  <c r="W29" i="21"/>
  <c r="O29" i="21"/>
  <c r="G29" i="21"/>
  <c r="Z14" i="21"/>
  <c r="R14" i="21"/>
  <c r="J14" i="21"/>
  <c r="AB16" i="21"/>
  <c r="AB23" i="21" s="1"/>
  <c r="T16" i="21"/>
  <c r="T23" i="21" s="1"/>
  <c r="L16" i="21"/>
  <c r="L23" i="21" s="1"/>
  <c r="D16" i="21"/>
  <c r="D23" i="21" s="1"/>
  <c r="AB13" i="21"/>
  <c r="AB21" i="21" s="1"/>
  <c r="T13" i="21"/>
  <c r="T21" i="21" s="1"/>
  <c r="L13" i="21"/>
  <c r="L21" i="21" s="1"/>
  <c r="D13" i="21"/>
  <c r="D21" i="21" s="1"/>
  <c r="Z18" i="21"/>
  <c r="Z25" i="21" s="1"/>
  <c r="R18" i="21"/>
  <c r="R25" i="21" s="1"/>
  <c r="J18" i="21"/>
  <c r="J25" i="21" s="1"/>
  <c r="AF13" i="6"/>
  <c r="G8" i="1"/>
  <c r="AF23" i="6"/>
  <c r="G16" i="1"/>
  <c r="AF26" i="6"/>
  <c r="G23" i="1"/>
  <c r="AF50" i="6"/>
  <c r="G30" i="1"/>
  <c r="AF16" i="6"/>
  <c r="G11" i="1"/>
  <c r="AF21" i="6"/>
  <c r="G19" i="1"/>
  <c r="G34" i="1"/>
  <c r="AF41" i="6"/>
  <c r="G15" i="1"/>
  <c r="AF24" i="6"/>
  <c r="AF27" i="6"/>
  <c r="AF32" i="6"/>
  <c r="G26" i="1"/>
  <c r="AF19" i="6"/>
  <c r="G17" i="1"/>
  <c r="AF31" i="6"/>
  <c r="G27" i="1"/>
  <c r="AF54" i="6"/>
  <c r="G39" i="1"/>
  <c r="AF30" i="6"/>
  <c r="AF14" i="6"/>
  <c r="G25" i="1"/>
  <c r="AF28" i="6"/>
  <c r="AF51" i="6"/>
  <c r="G14" i="1"/>
  <c r="AF18" i="6"/>
  <c r="G18" i="1"/>
  <c r="AF20" i="6"/>
  <c r="AF27" i="3"/>
  <c r="AF27" i="18" s="1"/>
  <c r="AF66" i="3"/>
  <c r="AF66" i="18" s="1"/>
  <c r="C30" i="6"/>
  <c r="Y31" i="6"/>
  <c r="Q31" i="6"/>
  <c r="I31" i="6"/>
  <c r="AD30" i="6"/>
  <c r="V30" i="6"/>
  <c r="N30" i="6"/>
  <c r="F30" i="6"/>
  <c r="X31" i="6"/>
  <c r="P31" i="6"/>
  <c r="H31" i="6"/>
  <c r="AC30" i="6"/>
  <c r="U30" i="6"/>
  <c r="M30" i="6"/>
  <c r="E30" i="6"/>
  <c r="W31" i="6"/>
  <c r="O31" i="6"/>
  <c r="G31" i="6"/>
  <c r="AB30" i="6"/>
  <c r="T30" i="6"/>
  <c r="L30" i="6"/>
  <c r="D30" i="6"/>
  <c r="AD31" i="6"/>
  <c r="V31" i="6"/>
  <c r="N31" i="6"/>
  <c r="F31" i="6"/>
  <c r="AA30" i="6"/>
  <c r="S30" i="6"/>
  <c r="K30" i="6"/>
  <c r="AC31" i="6"/>
  <c r="U31" i="6"/>
  <c r="M31" i="6"/>
  <c r="E31" i="6"/>
  <c r="Z30" i="6"/>
  <c r="R30" i="6"/>
  <c r="J30" i="6"/>
  <c r="AB31" i="6"/>
  <c r="T31" i="6"/>
  <c r="L31" i="6"/>
  <c r="D31" i="6"/>
  <c r="Y30" i="6"/>
  <c r="Q30" i="6"/>
  <c r="I30" i="6"/>
  <c r="AA31" i="6"/>
  <c r="S31" i="6"/>
  <c r="K31" i="6"/>
  <c r="X30" i="6"/>
  <c r="P30" i="6"/>
  <c r="H30" i="6"/>
  <c r="C27" i="3"/>
  <c r="C27" i="18" s="1"/>
  <c r="C31" i="6"/>
  <c r="Z31" i="6"/>
  <c r="R31" i="6"/>
  <c r="J31" i="6"/>
  <c r="W30" i="6"/>
  <c r="O30" i="6"/>
  <c r="G30" i="6"/>
  <c r="AE27" i="3"/>
  <c r="AE27" i="18" s="1"/>
  <c r="I46" i="2"/>
  <c r="H48" i="2"/>
  <c r="H54" i="2"/>
  <c r="H49" i="2"/>
  <c r="H52" i="2"/>
  <c r="H53" i="2"/>
  <c r="H51" i="2"/>
  <c r="H50" i="2"/>
  <c r="H47" i="2"/>
  <c r="H46" i="2"/>
  <c r="H55" i="2"/>
  <c r="X27" i="3"/>
  <c r="X27" i="18" s="1"/>
  <c r="W27" i="3"/>
  <c r="W27" i="18" s="1"/>
  <c r="P27" i="3"/>
  <c r="P27" i="18" s="1"/>
  <c r="O27" i="3"/>
  <c r="O27" i="18" s="1"/>
  <c r="H27" i="3"/>
  <c r="H27" i="18" s="1"/>
  <c r="G27" i="3"/>
  <c r="G27" i="18" s="1"/>
  <c r="M27" i="3"/>
  <c r="M27" i="18" s="1"/>
  <c r="U27" i="3"/>
  <c r="AC27" i="3"/>
  <c r="E27" i="3"/>
  <c r="E27" i="18" s="1"/>
  <c r="J27" i="3"/>
  <c r="J27" i="18" s="1"/>
  <c r="R27" i="3"/>
  <c r="R27" i="18" s="1"/>
  <c r="Z27" i="3"/>
  <c r="Z27" i="18" s="1"/>
  <c r="I27" i="3"/>
  <c r="I27" i="18" s="1"/>
  <c r="Q27" i="3"/>
  <c r="Q27" i="18" s="1"/>
  <c r="Y27" i="3"/>
  <c r="Y27" i="18" s="1"/>
  <c r="F27" i="3"/>
  <c r="N27" i="3"/>
  <c r="N27" i="18" s="1"/>
  <c r="V27" i="3"/>
  <c r="V27" i="18" s="1"/>
  <c r="AD27" i="3"/>
  <c r="AD27" i="18" s="1"/>
  <c r="K27" i="3"/>
  <c r="K27" i="18" s="1"/>
  <c r="AA27" i="3"/>
  <c r="S27" i="3"/>
  <c r="D27" i="3"/>
  <c r="D27" i="18" s="1"/>
  <c r="L27" i="3"/>
  <c r="L27" i="18" s="1"/>
  <c r="T27" i="3"/>
  <c r="T27" i="18" s="1"/>
  <c r="AB27" i="3"/>
  <c r="AB27" i="18" s="1"/>
  <c r="I54" i="2"/>
  <c r="I49" i="2"/>
  <c r="I51" i="2"/>
  <c r="I53" i="2"/>
  <c r="I52" i="2"/>
  <c r="I48" i="2"/>
  <c r="F48" i="2"/>
  <c r="E48" i="2"/>
  <c r="G48" i="2"/>
  <c r="I50" i="2"/>
  <c r="I47" i="2"/>
  <c r="E55" i="2"/>
  <c r="I55" i="2"/>
  <c r="AD55" i="6"/>
  <c r="AD43" i="6"/>
  <c r="AD44" i="6"/>
  <c r="AD45" i="6"/>
  <c r="AD46" i="6"/>
  <c r="AD48" i="6"/>
  <c r="AD49" i="6"/>
  <c r="AD50" i="6"/>
  <c r="AD51" i="6"/>
  <c r="AD53" i="6"/>
  <c r="AD54" i="6"/>
  <c r="AD41" i="6"/>
  <c r="AD40" i="6"/>
  <c r="AD39" i="6"/>
  <c r="AD38" i="6"/>
  <c r="AD37" i="6"/>
  <c r="AD36" i="6"/>
  <c r="AD35" i="6"/>
  <c r="AD32" i="6"/>
  <c r="AD29" i="6"/>
  <c r="AD28" i="6"/>
  <c r="AD27" i="6"/>
  <c r="AD26" i="6"/>
  <c r="AD24" i="6"/>
  <c r="AD23" i="6"/>
  <c r="AD22" i="6"/>
  <c r="AD21" i="6"/>
  <c r="AD20" i="6"/>
  <c r="AD19" i="6"/>
  <c r="AD18" i="6"/>
  <c r="AD16" i="6"/>
  <c r="AD15" i="6"/>
  <c r="AD13" i="6"/>
  <c r="AD12" i="6"/>
  <c r="AD11" i="6"/>
  <c r="AD10" i="6"/>
  <c r="AD9" i="6"/>
  <c r="AD8" i="6"/>
  <c r="AD7" i="6"/>
  <c r="AD65" i="3"/>
  <c r="AD65" i="18" s="1"/>
  <c r="C65" i="3"/>
  <c r="C65" i="18" s="1"/>
  <c r="F56" i="9"/>
  <c r="F55" i="9"/>
  <c r="F57" i="9"/>
  <c r="B28" i="11"/>
  <c r="B27" i="11"/>
  <c r="B23" i="11"/>
  <c r="B21" i="11"/>
  <c r="B11" i="11"/>
  <c r="AC12" i="6"/>
  <c r="AB12" i="6"/>
  <c r="AA12" i="6"/>
  <c r="Z12" i="6"/>
  <c r="Y12" i="6"/>
  <c r="X12" i="6"/>
  <c r="W12" i="6"/>
  <c r="V12" i="6"/>
  <c r="U12" i="6"/>
  <c r="T12" i="6"/>
  <c r="S12" i="6"/>
  <c r="R12" i="6"/>
  <c r="Q12" i="6"/>
  <c r="P12" i="6"/>
  <c r="O12" i="6"/>
  <c r="N12" i="6"/>
  <c r="M12" i="6"/>
  <c r="L12" i="6"/>
  <c r="K12" i="6"/>
  <c r="J12" i="6"/>
  <c r="I12" i="6"/>
  <c r="H12" i="6"/>
  <c r="G12" i="6"/>
  <c r="F12" i="6"/>
  <c r="E12" i="6"/>
  <c r="D12" i="6"/>
  <c r="C12" i="6"/>
  <c r="AC11" i="6"/>
  <c r="AB11" i="6"/>
  <c r="AA11" i="6"/>
  <c r="Z11" i="6"/>
  <c r="Y11" i="6"/>
  <c r="X11" i="6"/>
  <c r="W11" i="6"/>
  <c r="V11" i="6"/>
  <c r="U11" i="6"/>
  <c r="T11" i="6"/>
  <c r="S11" i="6"/>
  <c r="R11" i="6"/>
  <c r="Q11" i="6"/>
  <c r="P11" i="6"/>
  <c r="O11" i="6"/>
  <c r="N11" i="6"/>
  <c r="M11" i="6"/>
  <c r="L11" i="6"/>
  <c r="K11" i="6"/>
  <c r="J11" i="6"/>
  <c r="I11" i="6"/>
  <c r="H11" i="6"/>
  <c r="G11" i="6"/>
  <c r="F11" i="6"/>
  <c r="E11" i="6"/>
  <c r="D11" i="6"/>
  <c r="C11" i="6"/>
  <c r="AC10" i="6"/>
  <c r="AB10" i="6"/>
  <c r="AA10" i="6"/>
  <c r="Z10" i="6"/>
  <c r="Y10" i="6"/>
  <c r="X10" i="6"/>
  <c r="W10" i="6"/>
  <c r="V10" i="6"/>
  <c r="U10" i="6"/>
  <c r="T10" i="6"/>
  <c r="S10" i="6"/>
  <c r="R10" i="6"/>
  <c r="Q10" i="6"/>
  <c r="P10" i="6"/>
  <c r="O10" i="6"/>
  <c r="N10" i="6"/>
  <c r="M10" i="6"/>
  <c r="L10" i="6"/>
  <c r="K10" i="6"/>
  <c r="J10" i="6"/>
  <c r="I10" i="6"/>
  <c r="H10" i="6"/>
  <c r="G10" i="6"/>
  <c r="F10" i="6"/>
  <c r="E10" i="6"/>
  <c r="D10" i="6"/>
  <c r="C10" i="6"/>
  <c r="AC9" i="6"/>
  <c r="AB9" i="6"/>
  <c r="AA9" i="6"/>
  <c r="Z9" i="6"/>
  <c r="Y9" i="6"/>
  <c r="X9" i="6"/>
  <c r="W9" i="6"/>
  <c r="V9" i="6"/>
  <c r="U9" i="6"/>
  <c r="T9" i="6"/>
  <c r="S9" i="6"/>
  <c r="R9" i="6"/>
  <c r="Q9" i="6"/>
  <c r="P9" i="6"/>
  <c r="O9" i="6"/>
  <c r="N9" i="6"/>
  <c r="M9" i="6"/>
  <c r="L9" i="6"/>
  <c r="K9" i="6"/>
  <c r="J9" i="6"/>
  <c r="I9" i="6"/>
  <c r="H9" i="6"/>
  <c r="G9" i="6"/>
  <c r="F9" i="6"/>
  <c r="E9" i="6"/>
  <c r="D9" i="6"/>
  <c r="C9" i="6"/>
  <c r="AC8" i="6"/>
  <c r="AB8" i="6"/>
  <c r="AA8" i="6"/>
  <c r="Z8" i="6"/>
  <c r="Y8" i="6"/>
  <c r="X8" i="6"/>
  <c r="W8" i="6"/>
  <c r="V8" i="6"/>
  <c r="U8" i="6"/>
  <c r="T8" i="6"/>
  <c r="S8" i="6"/>
  <c r="R8" i="6"/>
  <c r="Q8" i="6"/>
  <c r="P8" i="6"/>
  <c r="O8" i="6"/>
  <c r="N8" i="6"/>
  <c r="M8" i="6"/>
  <c r="L8" i="6"/>
  <c r="K8" i="6"/>
  <c r="J8" i="6"/>
  <c r="I8" i="6"/>
  <c r="H8" i="6"/>
  <c r="G8" i="6"/>
  <c r="F8" i="6"/>
  <c r="E8" i="6"/>
  <c r="D8" i="6"/>
  <c r="C8" i="6"/>
  <c r="AC7" i="6"/>
  <c r="AB7" i="6"/>
  <c r="AA7" i="6"/>
  <c r="Z7" i="6"/>
  <c r="Y7" i="6"/>
  <c r="X7" i="6"/>
  <c r="W7" i="6"/>
  <c r="V7" i="6"/>
  <c r="U7" i="6"/>
  <c r="T7" i="6"/>
  <c r="S7" i="6"/>
  <c r="R7" i="6"/>
  <c r="Q7" i="6"/>
  <c r="P7" i="6"/>
  <c r="O7" i="6"/>
  <c r="N7" i="6"/>
  <c r="M7" i="6"/>
  <c r="L7" i="6"/>
  <c r="K7" i="6"/>
  <c r="J7" i="6"/>
  <c r="I7" i="6"/>
  <c r="H7" i="6"/>
  <c r="G7" i="6"/>
  <c r="F7" i="6"/>
  <c r="E7" i="6"/>
  <c r="D7" i="6"/>
  <c r="C7" i="6"/>
  <c r="AB55" i="6"/>
  <c r="AA55" i="6"/>
  <c r="Z55" i="6"/>
  <c r="Y55" i="6"/>
  <c r="X55" i="6"/>
  <c r="W55" i="6"/>
  <c r="V55" i="6"/>
  <c r="U55" i="6"/>
  <c r="T55" i="6"/>
  <c r="S55" i="6"/>
  <c r="R55" i="6"/>
  <c r="Q55" i="6"/>
  <c r="P55" i="6"/>
  <c r="O55" i="6"/>
  <c r="N55" i="6"/>
  <c r="M55" i="6"/>
  <c r="L55" i="6"/>
  <c r="K55" i="6"/>
  <c r="J55" i="6"/>
  <c r="I55" i="6"/>
  <c r="H55" i="6"/>
  <c r="G55" i="6"/>
  <c r="F55" i="6"/>
  <c r="E55" i="6"/>
  <c r="D55" i="6"/>
  <c r="AB39" i="6"/>
  <c r="AA39" i="6"/>
  <c r="Z39" i="6"/>
  <c r="Y39" i="6"/>
  <c r="X39" i="6"/>
  <c r="W39" i="6"/>
  <c r="V39" i="6"/>
  <c r="U39" i="6"/>
  <c r="T39" i="6"/>
  <c r="S39" i="6"/>
  <c r="R39" i="6"/>
  <c r="Q39" i="6"/>
  <c r="P39" i="6"/>
  <c r="O39" i="6"/>
  <c r="N39" i="6"/>
  <c r="M39" i="6"/>
  <c r="L39" i="6"/>
  <c r="K39" i="6"/>
  <c r="J39" i="6"/>
  <c r="I39" i="6"/>
  <c r="H39" i="6"/>
  <c r="G39" i="6"/>
  <c r="F39" i="6"/>
  <c r="E39" i="6"/>
  <c r="D39" i="6"/>
  <c r="B5" i="9"/>
  <c r="B54" i="9"/>
  <c r="B58" i="9"/>
  <c r="B51" i="9"/>
  <c r="B53" i="9"/>
  <c r="B52" i="9"/>
  <c r="B48" i="9"/>
  <c r="B20" i="9"/>
  <c r="B29" i="9"/>
  <c r="B19" i="9"/>
  <c r="B27" i="9"/>
  <c r="B16" i="9"/>
  <c r="B25" i="9"/>
  <c r="F55" i="2"/>
  <c r="E49" i="2"/>
  <c r="F49" i="2"/>
  <c r="F50" i="2"/>
  <c r="F51" i="2"/>
  <c r="F52" i="2"/>
  <c r="F53" i="2"/>
  <c r="F54" i="2"/>
  <c r="F46" i="2"/>
  <c r="E50" i="2"/>
  <c r="G51" i="2"/>
  <c r="G52" i="2"/>
  <c r="G53" i="2"/>
  <c r="G54" i="2"/>
  <c r="G46" i="2"/>
  <c r="G49" i="2"/>
  <c r="G55" i="2"/>
  <c r="G50" i="2"/>
  <c r="E51" i="2"/>
  <c r="E52" i="2"/>
  <c r="E53" i="2"/>
  <c r="E54" i="2"/>
  <c r="E46" i="2"/>
  <c r="E47" i="2"/>
  <c r="F47" i="2"/>
  <c r="G47" i="2"/>
  <c r="C7" i="11"/>
  <c r="C9" i="11"/>
  <c r="C17" i="11"/>
  <c r="C18" i="11"/>
  <c r="C5" i="11"/>
  <c r="J7" i="8"/>
  <c r="B6" i="9"/>
  <c r="AB51" i="6"/>
  <c r="AA51" i="6"/>
  <c r="Z51" i="6"/>
  <c r="Y51" i="6"/>
  <c r="X51" i="6"/>
  <c r="W51" i="6"/>
  <c r="V51" i="6"/>
  <c r="U51" i="6"/>
  <c r="T51" i="6"/>
  <c r="S51" i="6"/>
  <c r="R51" i="6"/>
  <c r="Q51" i="6"/>
  <c r="P51" i="6"/>
  <c r="O51" i="6"/>
  <c r="N51" i="6"/>
  <c r="M51" i="6"/>
  <c r="L51" i="6"/>
  <c r="K51" i="6"/>
  <c r="J51" i="6"/>
  <c r="I51" i="6"/>
  <c r="H51" i="6"/>
  <c r="G51" i="6"/>
  <c r="F51" i="6"/>
  <c r="E51" i="6"/>
  <c r="D51" i="6"/>
  <c r="AB50" i="6"/>
  <c r="AA50" i="6"/>
  <c r="Z50" i="6"/>
  <c r="Y50" i="6"/>
  <c r="X50" i="6"/>
  <c r="W50" i="6"/>
  <c r="V50" i="6"/>
  <c r="U50" i="6"/>
  <c r="T50" i="6"/>
  <c r="S50" i="6"/>
  <c r="R50" i="6"/>
  <c r="Q50" i="6"/>
  <c r="P50" i="6"/>
  <c r="O50" i="6"/>
  <c r="N50" i="6"/>
  <c r="M50" i="6"/>
  <c r="L50" i="6"/>
  <c r="K50" i="6"/>
  <c r="J50" i="6"/>
  <c r="I50" i="6"/>
  <c r="H50" i="6"/>
  <c r="G50" i="6"/>
  <c r="F50" i="6"/>
  <c r="E50" i="6"/>
  <c r="D50" i="6"/>
  <c r="AC49" i="6"/>
  <c r="AB49" i="6"/>
  <c r="AA49" i="6"/>
  <c r="Z49" i="6"/>
  <c r="Y49" i="6"/>
  <c r="X49" i="6"/>
  <c r="W49" i="6"/>
  <c r="V49" i="6"/>
  <c r="U49" i="6"/>
  <c r="T49" i="6"/>
  <c r="S49" i="6"/>
  <c r="R49" i="6"/>
  <c r="Q49" i="6"/>
  <c r="P49" i="6"/>
  <c r="O49" i="6"/>
  <c r="N49" i="6"/>
  <c r="M49" i="6"/>
  <c r="L49" i="6"/>
  <c r="K49" i="6"/>
  <c r="J49" i="6"/>
  <c r="I49" i="6"/>
  <c r="H49" i="6"/>
  <c r="G49" i="6"/>
  <c r="F49" i="6"/>
  <c r="E49" i="6"/>
  <c r="D49" i="6"/>
  <c r="AC48" i="6"/>
  <c r="AB48" i="6"/>
  <c r="AA48" i="6"/>
  <c r="Z48" i="6"/>
  <c r="Y48" i="6"/>
  <c r="X48" i="6"/>
  <c r="W48" i="6"/>
  <c r="V48" i="6"/>
  <c r="U48" i="6"/>
  <c r="T48" i="6"/>
  <c r="S48" i="6"/>
  <c r="R48" i="6"/>
  <c r="Q48" i="6"/>
  <c r="P48" i="6"/>
  <c r="O48" i="6"/>
  <c r="N48" i="6"/>
  <c r="M48" i="6"/>
  <c r="L48" i="6"/>
  <c r="K48" i="6"/>
  <c r="J48" i="6"/>
  <c r="I48" i="6"/>
  <c r="H48" i="6"/>
  <c r="G48" i="6"/>
  <c r="F48" i="6"/>
  <c r="E48" i="6"/>
  <c r="D48" i="6"/>
  <c r="AC46" i="6"/>
  <c r="AB46" i="6"/>
  <c r="AA46" i="6"/>
  <c r="Z46" i="6"/>
  <c r="Y46" i="6"/>
  <c r="X46" i="6"/>
  <c r="W46" i="6"/>
  <c r="V46" i="6"/>
  <c r="U46" i="6"/>
  <c r="T46" i="6"/>
  <c r="S46" i="6"/>
  <c r="R46" i="6"/>
  <c r="Q46" i="6"/>
  <c r="P46" i="6"/>
  <c r="O46" i="6"/>
  <c r="N46" i="6"/>
  <c r="M46" i="6"/>
  <c r="L46" i="6"/>
  <c r="K46" i="6"/>
  <c r="J46" i="6"/>
  <c r="I46" i="6"/>
  <c r="H46" i="6"/>
  <c r="G46" i="6"/>
  <c r="F46" i="6"/>
  <c r="E46" i="6"/>
  <c r="D46" i="6"/>
  <c r="AC45" i="6"/>
  <c r="AB45" i="6"/>
  <c r="AA45" i="6"/>
  <c r="Z45" i="6"/>
  <c r="Y45" i="6"/>
  <c r="X45" i="6"/>
  <c r="W45" i="6"/>
  <c r="V45" i="6"/>
  <c r="U45" i="6"/>
  <c r="T45" i="6"/>
  <c r="S45" i="6"/>
  <c r="R45" i="6"/>
  <c r="Q45" i="6"/>
  <c r="P45" i="6"/>
  <c r="O45" i="6"/>
  <c r="N45" i="6"/>
  <c r="M45" i="6"/>
  <c r="L45" i="6"/>
  <c r="K45" i="6"/>
  <c r="J45" i="6"/>
  <c r="I45" i="6"/>
  <c r="H45" i="6"/>
  <c r="G45" i="6"/>
  <c r="F45" i="6"/>
  <c r="E45" i="6"/>
  <c r="D45" i="6"/>
  <c r="AC44" i="6"/>
  <c r="AB44" i="6"/>
  <c r="AA44" i="6"/>
  <c r="Z44" i="6"/>
  <c r="Y44" i="6"/>
  <c r="X44" i="6"/>
  <c r="W44" i="6"/>
  <c r="V44" i="6"/>
  <c r="U44" i="6"/>
  <c r="T44" i="6"/>
  <c r="S44" i="6"/>
  <c r="R44" i="6"/>
  <c r="Q44" i="6"/>
  <c r="P44" i="6"/>
  <c r="O44" i="6"/>
  <c r="N44" i="6"/>
  <c r="M44" i="6"/>
  <c r="L44" i="6"/>
  <c r="K44" i="6"/>
  <c r="J44" i="6"/>
  <c r="I44" i="6"/>
  <c r="H44" i="6"/>
  <c r="G44" i="6"/>
  <c r="F44" i="6"/>
  <c r="E44" i="6"/>
  <c r="D44" i="6"/>
  <c r="AC43" i="6"/>
  <c r="AB43" i="6"/>
  <c r="AA43" i="6"/>
  <c r="Z43" i="6"/>
  <c r="Y43" i="6"/>
  <c r="X43" i="6"/>
  <c r="W43" i="6"/>
  <c r="V43" i="6"/>
  <c r="U43" i="6"/>
  <c r="T43" i="6"/>
  <c r="S43" i="6"/>
  <c r="R43" i="6"/>
  <c r="Q43" i="6"/>
  <c r="P43" i="6"/>
  <c r="O43" i="6"/>
  <c r="N43" i="6"/>
  <c r="M43" i="6"/>
  <c r="L43" i="6"/>
  <c r="K43" i="6"/>
  <c r="J43" i="6"/>
  <c r="I43" i="6"/>
  <c r="H43" i="6"/>
  <c r="G43" i="6"/>
  <c r="F43" i="6"/>
  <c r="E43" i="6"/>
  <c r="D43" i="6"/>
  <c r="AC41" i="6"/>
  <c r="AB41" i="6"/>
  <c r="AA41" i="6"/>
  <c r="Z41" i="6"/>
  <c r="Y41" i="6"/>
  <c r="X41" i="6"/>
  <c r="W41" i="6"/>
  <c r="V41" i="6"/>
  <c r="U41" i="6"/>
  <c r="T41" i="6"/>
  <c r="S41" i="6"/>
  <c r="R41" i="6"/>
  <c r="Q41" i="6"/>
  <c r="P41" i="6"/>
  <c r="O41" i="6"/>
  <c r="N41" i="6"/>
  <c r="M41" i="6"/>
  <c r="L41" i="6"/>
  <c r="K41" i="6"/>
  <c r="J41" i="6"/>
  <c r="I41" i="6"/>
  <c r="H41" i="6"/>
  <c r="G41" i="6"/>
  <c r="F41" i="6"/>
  <c r="E41" i="6"/>
  <c r="D41" i="6"/>
  <c r="AC40" i="6"/>
  <c r="AB40" i="6"/>
  <c r="AA40" i="6"/>
  <c r="Z40" i="6"/>
  <c r="Y40" i="6"/>
  <c r="X40" i="6"/>
  <c r="W40" i="6"/>
  <c r="V40" i="6"/>
  <c r="U40" i="6"/>
  <c r="T40" i="6"/>
  <c r="S40" i="6"/>
  <c r="R40" i="6"/>
  <c r="Q40" i="6"/>
  <c r="P40" i="6"/>
  <c r="O40" i="6"/>
  <c r="N40" i="6"/>
  <c r="M40" i="6"/>
  <c r="L40" i="6"/>
  <c r="K40" i="6"/>
  <c r="J40" i="6"/>
  <c r="I40" i="6"/>
  <c r="H40" i="6"/>
  <c r="G40" i="6"/>
  <c r="F40" i="6"/>
  <c r="E40" i="6"/>
  <c r="D40" i="6"/>
  <c r="AC39" i="6"/>
  <c r="AC38" i="6"/>
  <c r="AB38" i="6"/>
  <c r="AA38" i="6"/>
  <c r="Z38" i="6"/>
  <c r="Y38" i="6"/>
  <c r="X38" i="6"/>
  <c r="W38" i="6"/>
  <c r="V38" i="6"/>
  <c r="U38" i="6"/>
  <c r="T38" i="6"/>
  <c r="S38" i="6"/>
  <c r="R38" i="6"/>
  <c r="Q38" i="6"/>
  <c r="P38" i="6"/>
  <c r="O38" i="6"/>
  <c r="N38" i="6"/>
  <c r="M38" i="6"/>
  <c r="L38" i="6"/>
  <c r="K38" i="6"/>
  <c r="J38" i="6"/>
  <c r="I38" i="6"/>
  <c r="H38" i="6"/>
  <c r="G38" i="6"/>
  <c r="F38" i="6"/>
  <c r="E38" i="6"/>
  <c r="D38" i="6"/>
  <c r="AC37" i="6"/>
  <c r="AB37" i="6"/>
  <c r="AA37" i="6"/>
  <c r="Z37" i="6"/>
  <c r="Y37" i="6"/>
  <c r="X37" i="6"/>
  <c r="W37" i="6"/>
  <c r="V37" i="6"/>
  <c r="U37" i="6"/>
  <c r="T37" i="6"/>
  <c r="S37" i="6"/>
  <c r="R37" i="6"/>
  <c r="Q37" i="6"/>
  <c r="P37" i="6"/>
  <c r="O37" i="6"/>
  <c r="N37" i="6"/>
  <c r="M37" i="6"/>
  <c r="L37" i="6"/>
  <c r="K37" i="6"/>
  <c r="J37" i="6"/>
  <c r="I37" i="6"/>
  <c r="H37" i="6"/>
  <c r="G37" i="6"/>
  <c r="F37" i="6"/>
  <c r="E37" i="6"/>
  <c r="D37" i="6"/>
  <c r="AC36" i="6"/>
  <c r="AA36" i="6"/>
  <c r="Z36" i="6"/>
  <c r="Y36" i="6"/>
  <c r="X36" i="6"/>
  <c r="V36" i="6"/>
  <c r="U36" i="6"/>
  <c r="T36" i="6"/>
  <c r="S36" i="6"/>
  <c r="R36" i="6"/>
  <c r="Q36" i="6"/>
  <c r="P36" i="6"/>
  <c r="O36" i="6"/>
  <c r="N36" i="6"/>
  <c r="M36" i="6"/>
  <c r="L36" i="6"/>
  <c r="K36" i="6"/>
  <c r="J36" i="6"/>
  <c r="I36" i="6"/>
  <c r="H36" i="6"/>
  <c r="G36" i="6"/>
  <c r="F36" i="6"/>
  <c r="E36" i="6"/>
  <c r="D36" i="6"/>
  <c r="AC35" i="6"/>
  <c r="AA35" i="6"/>
  <c r="Z35" i="6"/>
  <c r="Y35" i="6"/>
  <c r="X35" i="6"/>
  <c r="V35" i="6"/>
  <c r="U35" i="6"/>
  <c r="T35" i="6"/>
  <c r="S35" i="6"/>
  <c r="R35" i="6"/>
  <c r="Q35" i="6"/>
  <c r="P35" i="6"/>
  <c r="O35" i="6"/>
  <c r="N35" i="6"/>
  <c r="M35" i="6"/>
  <c r="L35" i="6"/>
  <c r="K35" i="6"/>
  <c r="J35" i="6"/>
  <c r="I35" i="6"/>
  <c r="H35" i="6"/>
  <c r="G35" i="6"/>
  <c r="F35" i="6"/>
  <c r="E35" i="6"/>
  <c r="D35" i="6"/>
  <c r="W36" i="6"/>
  <c r="W35" i="6"/>
  <c r="C40" i="6"/>
  <c r="C39" i="6"/>
  <c r="C38" i="6"/>
  <c r="C37" i="6"/>
  <c r="C36" i="6"/>
  <c r="C35" i="6"/>
  <c r="AB36" i="6"/>
  <c r="AB35" i="6"/>
  <c r="C51" i="6"/>
  <c r="C50" i="6"/>
  <c r="C49" i="6"/>
  <c r="C48" i="6"/>
  <c r="C46" i="6"/>
  <c r="C45" i="6"/>
  <c r="C44" i="6"/>
  <c r="C43" i="6"/>
  <c r="C41" i="6"/>
  <c r="AB24" i="6"/>
  <c r="AA24" i="6"/>
  <c r="Z24" i="6"/>
  <c r="Y24" i="6"/>
  <c r="X24" i="6"/>
  <c r="W24" i="6"/>
  <c r="V24" i="6"/>
  <c r="U24" i="6"/>
  <c r="T24" i="6"/>
  <c r="S24" i="6"/>
  <c r="R24" i="6"/>
  <c r="Q24" i="6"/>
  <c r="P24" i="6"/>
  <c r="O24" i="6"/>
  <c r="N24" i="6"/>
  <c r="M24" i="6"/>
  <c r="L24" i="6"/>
  <c r="K24" i="6"/>
  <c r="J24" i="6"/>
  <c r="I24" i="6"/>
  <c r="H24" i="6"/>
  <c r="G24" i="6"/>
  <c r="F24" i="6"/>
  <c r="E24" i="6"/>
  <c r="D24" i="6"/>
  <c r="C24" i="6"/>
  <c r="AB23" i="6"/>
  <c r="AA23" i="6"/>
  <c r="Z23" i="6"/>
  <c r="Y23" i="6"/>
  <c r="X23" i="6"/>
  <c r="W23" i="6"/>
  <c r="V23" i="6"/>
  <c r="U23" i="6"/>
  <c r="T23" i="6"/>
  <c r="S23" i="6"/>
  <c r="R23" i="6"/>
  <c r="Q23" i="6"/>
  <c r="P23" i="6"/>
  <c r="O23" i="6"/>
  <c r="N23" i="6"/>
  <c r="M23" i="6"/>
  <c r="L23" i="6"/>
  <c r="K23" i="6"/>
  <c r="J23" i="6"/>
  <c r="I23" i="6"/>
  <c r="H23" i="6"/>
  <c r="G23" i="6"/>
  <c r="F23" i="6"/>
  <c r="E23" i="6"/>
  <c r="D23" i="6"/>
  <c r="C23" i="6"/>
  <c r="AB22" i="6"/>
  <c r="AA22" i="6"/>
  <c r="Z22" i="6"/>
  <c r="Y22" i="6"/>
  <c r="X22" i="6"/>
  <c r="W22" i="6"/>
  <c r="V22" i="6"/>
  <c r="U22" i="6"/>
  <c r="T22" i="6"/>
  <c r="S22" i="6"/>
  <c r="R22" i="6"/>
  <c r="Q22" i="6"/>
  <c r="P22" i="6"/>
  <c r="O22" i="6"/>
  <c r="N22" i="6"/>
  <c r="M22" i="6"/>
  <c r="L22" i="6"/>
  <c r="K22" i="6"/>
  <c r="J22" i="6"/>
  <c r="I22" i="6"/>
  <c r="H22" i="6"/>
  <c r="G22" i="6"/>
  <c r="F22" i="6"/>
  <c r="E22" i="6"/>
  <c r="D22" i="6"/>
  <c r="C22" i="6"/>
  <c r="AC21" i="6"/>
  <c r="AB21" i="6"/>
  <c r="AA21" i="6"/>
  <c r="Z21" i="6"/>
  <c r="Y21" i="6"/>
  <c r="X21" i="6"/>
  <c r="W21" i="6"/>
  <c r="V21" i="6"/>
  <c r="U21" i="6"/>
  <c r="T21" i="6"/>
  <c r="S21" i="6"/>
  <c r="R21" i="6"/>
  <c r="Q21" i="6"/>
  <c r="P21" i="6"/>
  <c r="O21" i="6"/>
  <c r="N21" i="6"/>
  <c r="M21" i="6"/>
  <c r="L21" i="6"/>
  <c r="K21" i="6"/>
  <c r="J21" i="6"/>
  <c r="I21" i="6"/>
  <c r="H21" i="6"/>
  <c r="G21" i="6"/>
  <c r="F21" i="6"/>
  <c r="E21" i="6"/>
  <c r="D21" i="6"/>
  <c r="C21" i="6"/>
  <c r="AB20" i="6"/>
  <c r="AA20" i="6"/>
  <c r="Z20" i="6"/>
  <c r="Y20" i="6"/>
  <c r="X20" i="6"/>
  <c r="W20" i="6"/>
  <c r="V20" i="6"/>
  <c r="U20" i="6"/>
  <c r="T20" i="6"/>
  <c r="S20" i="6"/>
  <c r="R20" i="6"/>
  <c r="Q20" i="6"/>
  <c r="P20" i="6"/>
  <c r="O20" i="6"/>
  <c r="N20" i="6"/>
  <c r="M20" i="6"/>
  <c r="L20" i="6"/>
  <c r="K20" i="6"/>
  <c r="J20" i="6"/>
  <c r="I20" i="6"/>
  <c r="H20" i="6"/>
  <c r="G20" i="6"/>
  <c r="F20" i="6"/>
  <c r="E20" i="6"/>
  <c r="D20" i="6"/>
  <c r="C20" i="6"/>
  <c r="AB19" i="6"/>
  <c r="AA19" i="6"/>
  <c r="Z19" i="6"/>
  <c r="Y19" i="6"/>
  <c r="X19" i="6"/>
  <c r="W19" i="6"/>
  <c r="V19" i="6"/>
  <c r="U19" i="6"/>
  <c r="T19" i="6"/>
  <c r="S19" i="6"/>
  <c r="R19" i="6"/>
  <c r="Q19" i="6"/>
  <c r="P19" i="6"/>
  <c r="O19" i="6"/>
  <c r="N19" i="6"/>
  <c r="M19" i="6"/>
  <c r="L19" i="6"/>
  <c r="K19" i="6"/>
  <c r="J19" i="6"/>
  <c r="I19" i="6"/>
  <c r="H19" i="6"/>
  <c r="G19" i="6"/>
  <c r="F19" i="6"/>
  <c r="E19" i="6"/>
  <c r="D19" i="6"/>
  <c r="C19" i="6"/>
  <c r="AB18" i="6"/>
  <c r="AA18" i="6"/>
  <c r="Z18" i="6"/>
  <c r="Y18" i="6"/>
  <c r="X18" i="6"/>
  <c r="W18" i="6"/>
  <c r="V18" i="6"/>
  <c r="U18" i="6"/>
  <c r="T18" i="6"/>
  <c r="S18" i="6"/>
  <c r="R18" i="6"/>
  <c r="Q18" i="6"/>
  <c r="P18" i="6"/>
  <c r="O18" i="6"/>
  <c r="N18" i="6"/>
  <c r="M18" i="6"/>
  <c r="L18" i="6"/>
  <c r="K18" i="6"/>
  <c r="J18" i="6"/>
  <c r="I18" i="6"/>
  <c r="H18" i="6"/>
  <c r="G18" i="6"/>
  <c r="F18" i="6"/>
  <c r="E18" i="6"/>
  <c r="D18" i="6"/>
  <c r="C18" i="6"/>
  <c r="AC55" i="6"/>
  <c r="AB54" i="6"/>
  <c r="AA54" i="6"/>
  <c r="Z54" i="6"/>
  <c r="Y54" i="6"/>
  <c r="X54" i="6"/>
  <c r="W54" i="6"/>
  <c r="V54" i="6"/>
  <c r="U54" i="6"/>
  <c r="T54" i="6"/>
  <c r="S54" i="6"/>
  <c r="R54" i="6"/>
  <c r="Q54" i="6"/>
  <c r="P54" i="6"/>
  <c r="O54" i="6"/>
  <c r="N54" i="6"/>
  <c r="M54" i="6"/>
  <c r="L54" i="6"/>
  <c r="K54" i="6"/>
  <c r="J54" i="6"/>
  <c r="I54" i="6"/>
  <c r="H54" i="6"/>
  <c r="G54" i="6"/>
  <c r="F54" i="6"/>
  <c r="E54" i="6"/>
  <c r="D54" i="6"/>
  <c r="C54" i="6"/>
  <c r="AB53" i="6"/>
  <c r="AA53" i="6"/>
  <c r="Z53" i="6"/>
  <c r="Y53" i="6"/>
  <c r="X53" i="6"/>
  <c r="W53" i="6"/>
  <c r="V53" i="6"/>
  <c r="U53" i="6"/>
  <c r="T53" i="6"/>
  <c r="S53" i="6"/>
  <c r="R53" i="6"/>
  <c r="Q53" i="6"/>
  <c r="P53" i="6"/>
  <c r="O53" i="6"/>
  <c r="N53" i="6"/>
  <c r="M53" i="6"/>
  <c r="L53" i="6"/>
  <c r="K53" i="6"/>
  <c r="J53" i="6"/>
  <c r="I53" i="6"/>
  <c r="H53" i="6"/>
  <c r="G53" i="6"/>
  <c r="F53" i="6"/>
  <c r="E53" i="6"/>
  <c r="D53" i="6"/>
  <c r="C53" i="6"/>
  <c r="AB32" i="6"/>
  <c r="AA32" i="6"/>
  <c r="Z32" i="6"/>
  <c r="Y32" i="6"/>
  <c r="X32" i="6"/>
  <c r="W32" i="6"/>
  <c r="V32" i="6"/>
  <c r="U32" i="6"/>
  <c r="T32" i="6"/>
  <c r="S32" i="6"/>
  <c r="R32" i="6"/>
  <c r="Q32" i="6"/>
  <c r="P32" i="6"/>
  <c r="O32" i="6"/>
  <c r="N32" i="6"/>
  <c r="M32" i="6"/>
  <c r="L32" i="6"/>
  <c r="K32" i="6"/>
  <c r="J32" i="6"/>
  <c r="I32" i="6"/>
  <c r="H32" i="6"/>
  <c r="G32" i="6"/>
  <c r="F32" i="6"/>
  <c r="E32" i="6"/>
  <c r="D32" i="6"/>
  <c r="C32" i="6"/>
  <c r="AC29" i="6"/>
  <c r="AB29" i="6"/>
  <c r="AA29" i="6"/>
  <c r="Z29" i="6"/>
  <c r="Y29" i="6"/>
  <c r="X29" i="6"/>
  <c r="W29" i="6"/>
  <c r="V29" i="6"/>
  <c r="U29" i="6"/>
  <c r="T29" i="6"/>
  <c r="S29" i="6"/>
  <c r="R29" i="6"/>
  <c r="Q29" i="6"/>
  <c r="P29" i="6"/>
  <c r="O29" i="6"/>
  <c r="N29" i="6"/>
  <c r="M29" i="6"/>
  <c r="L29" i="6"/>
  <c r="K29" i="6"/>
  <c r="J29" i="6"/>
  <c r="I29" i="6"/>
  <c r="H29" i="6"/>
  <c r="G29" i="6"/>
  <c r="F29" i="6"/>
  <c r="E29" i="6"/>
  <c r="D29" i="6"/>
  <c r="C29" i="6"/>
  <c r="AB28" i="6"/>
  <c r="AA28" i="6"/>
  <c r="Z28" i="6"/>
  <c r="Y28" i="6"/>
  <c r="X28" i="6"/>
  <c r="W28" i="6"/>
  <c r="V28" i="6"/>
  <c r="U28" i="6"/>
  <c r="T28" i="6"/>
  <c r="S28" i="6"/>
  <c r="R28" i="6"/>
  <c r="Q28" i="6"/>
  <c r="P28" i="6"/>
  <c r="O28" i="6"/>
  <c r="N28" i="6"/>
  <c r="M28" i="6"/>
  <c r="L28" i="6"/>
  <c r="K28" i="6"/>
  <c r="J28" i="6"/>
  <c r="I28" i="6"/>
  <c r="H28" i="6"/>
  <c r="G28" i="6"/>
  <c r="F28" i="6"/>
  <c r="E28" i="6"/>
  <c r="D28" i="6"/>
  <c r="C28" i="6"/>
  <c r="AB27" i="6"/>
  <c r="AA27" i="6"/>
  <c r="Z27" i="6"/>
  <c r="Y27" i="6"/>
  <c r="X27" i="6"/>
  <c r="W27" i="6"/>
  <c r="V27" i="6"/>
  <c r="U27" i="6"/>
  <c r="T27" i="6"/>
  <c r="S27" i="6"/>
  <c r="R27" i="6"/>
  <c r="Q27" i="6"/>
  <c r="P27" i="6"/>
  <c r="O27" i="6"/>
  <c r="N27" i="6"/>
  <c r="M27" i="6"/>
  <c r="L27" i="6"/>
  <c r="K27" i="6"/>
  <c r="J27" i="6"/>
  <c r="I27" i="6"/>
  <c r="H27" i="6"/>
  <c r="G27" i="6"/>
  <c r="F27" i="6"/>
  <c r="E27" i="6"/>
  <c r="D27" i="6"/>
  <c r="C27" i="6"/>
  <c r="AB26" i="6"/>
  <c r="AA26" i="6"/>
  <c r="Z26" i="6"/>
  <c r="Y26" i="6"/>
  <c r="X26" i="6"/>
  <c r="W26" i="6"/>
  <c r="V26" i="6"/>
  <c r="U26" i="6"/>
  <c r="T26" i="6"/>
  <c r="S26" i="6"/>
  <c r="R26" i="6"/>
  <c r="Q26" i="6"/>
  <c r="P26" i="6"/>
  <c r="O26" i="6"/>
  <c r="N26" i="6"/>
  <c r="M26" i="6"/>
  <c r="L26" i="6"/>
  <c r="K26" i="6"/>
  <c r="J26" i="6"/>
  <c r="I26" i="6"/>
  <c r="H26" i="6"/>
  <c r="G26" i="6"/>
  <c r="F26" i="6"/>
  <c r="E26" i="6"/>
  <c r="D26" i="6"/>
  <c r="C26" i="6"/>
  <c r="AC16" i="6"/>
  <c r="AB16" i="6"/>
  <c r="AA16" i="6"/>
  <c r="Z16" i="6"/>
  <c r="Y16" i="6"/>
  <c r="X16" i="6"/>
  <c r="W16" i="6"/>
  <c r="V16" i="6"/>
  <c r="U16" i="6"/>
  <c r="T16" i="6"/>
  <c r="S16" i="6"/>
  <c r="R16" i="6"/>
  <c r="Q16" i="6"/>
  <c r="P16" i="6"/>
  <c r="O16" i="6"/>
  <c r="N16" i="6"/>
  <c r="M16" i="6"/>
  <c r="L16" i="6"/>
  <c r="K16" i="6"/>
  <c r="J16" i="6"/>
  <c r="I16" i="6"/>
  <c r="H16" i="6"/>
  <c r="G16" i="6"/>
  <c r="F16" i="6"/>
  <c r="E16" i="6"/>
  <c r="D16" i="6"/>
  <c r="C16" i="6"/>
  <c r="AC15" i="6"/>
  <c r="AB15" i="6"/>
  <c r="AA15" i="6"/>
  <c r="Z15" i="6"/>
  <c r="Y15" i="6"/>
  <c r="X15" i="6"/>
  <c r="W15" i="6"/>
  <c r="V15" i="6"/>
  <c r="U15" i="6"/>
  <c r="T15" i="6"/>
  <c r="S15" i="6"/>
  <c r="R15" i="6"/>
  <c r="Q15" i="6"/>
  <c r="P15" i="6"/>
  <c r="O15" i="6"/>
  <c r="N15" i="6"/>
  <c r="M15" i="6"/>
  <c r="L15" i="6"/>
  <c r="K15" i="6"/>
  <c r="J15" i="6"/>
  <c r="I15" i="6"/>
  <c r="H15" i="6"/>
  <c r="G15" i="6"/>
  <c r="F15" i="6"/>
  <c r="E15" i="6"/>
  <c r="D15" i="6"/>
  <c r="C15" i="6"/>
  <c r="AB14" i="6"/>
  <c r="AA14" i="6"/>
  <c r="Z14" i="6"/>
  <c r="Y14" i="6"/>
  <c r="X14" i="6"/>
  <c r="W14" i="6"/>
  <c r="V14" i="6"/>
  <c r="U14" i="6"/>
  <c r="T14" i="6"/>
  <c r="S14" i="6"/>
  <c r="R14" i="6"/>
  <c r="Q14" i="6"/>
  <c r="P14" i="6"/>
  <c r="O14" i="6"/>
  <c r="N14" i="6"/>
  <c r="M14" i="6"/>
  <c r="L14" i="6"/>
  <c r="K14" i="6"/>
  <c r="J14" i="6"/>
  <c r="I14" i="6"/>
  <c r="H14" i="6"/>
  <c r="G14" i="6"/>
  <c r="F14" i="6"/>
  <c r="E14" i="6"/>
  <c r="D14" i="6"/>
  <c r="C14" i="6"/>
  <c r="AB13" i="6"/>
  <c r="AA13" i="6"/>
  <c r="Z13" i="6"/>
  <c r="Y13" i="6"/>
  <c r="X13" i="6"/>
  <c r="W13" i="6"/>
  <c r="V13" i="6"/>
  <c r="U13" i="6"/>
  <c r="T13" i="6"/>
  <c r="S13" i="6"/>
  <c r="R13" i="6"/>
  <c r="Q13" i="6"/>
  <c r="P13" i="6"/>
  <c r="O13" i="6"/>
  <c r="N13" i="6"/>
  <c r="M13" i="6"/>
  <c r="L13" i="6"/>
  <c r="K13" i="6"/>
  <c r="J13" i="6"/>
  <c r="I13" i="6"/>
  <c r="H13" i="6"/>
  <c r="G13" i="6"/>
  <c r="F13" i="6"/>
  <c r="E13" i="6"/>
  <c r="D13" i="6"/>
  <c r="C13" i="6"/>
  <c r="AC53" i="6"/>
  <c r="AC50" i="6"/>
  <c r="AC27" i="6"/>
  <c r="AC20" i="6"/>
  <c r="AC19" i="6"/>
  <c r="AC23" i="6"/>
  <c r="AC13" i="6"/>
  <c r="AC54" i="6"/>
  <c r="AC18" i="6"/>
  <c r="AC22" i="6"/>
  <c r="AC28" i="6"/>
  <c r="AC24" i="6"/>
  <c r="AC14" i="6"/>
  <c r="AC26" i="6"/>
  <c r="AC32" i="6"/>
  <c r="AC51" i="6"/>
  <c r="AC65" i="3"/>
  <c r="AC65" i="18" s="1"/>
  <c r="H33" i="4"/>
  <c r="F26" i="11"/>
  <c r="C55" i="6"/>
  <c r="Q66" i="3"/>
  <c r="Q66" i="18" s="1"/>
  <c r="G65" i="3"/>
  <c r="G65" i="18" s="1"/>
  <c r="K65" i="3"/>
  <c r="K65" i="18" s="1"/>
  <c r="F65" i="3"/>
  <c r="F65" i="18" s="1"/>
  <c r="J65" i="3"/>
  <c r="J65" i="18" s="1"/>
  <c r="N65" i="3"/>
  <c r="N65" i="18" s="1"/>
  <c r="R65" i="3"/>
  <c r="R65" i="18" s="1"/>
  <c r="V65" i="3"/>
  <c r="V65" i="18" s="1"/>
  <c r="Z65" i="3"/>
  <c r="Z65" i="18" s="1"/>
  <c r="AA65" i="3"/>
  <c r="AA65" i="18" s="1"/>
  <c r="S65" i="3"/>
  <c r="S65" i="18" s="1"/>
  <c r="T65" i="3"/>
  <c r="T65" i="18" s="1"/>
  <c r="H65" i="3"/>
  <c r="H65" i="18" s="1"/>
  <c r="W65" i="3"/>
  <c r="W65" i="18" s="1"/>
  <c r="AB65" i="3"/>
  <c r="AB65" i="18" s="1"/>
  <c r="O65" i="3"/>
  <c r="O65" i="18" s="1"/>
  <c r="X65" i="3"/>
  <c r="X65" i="18" s="1"/>
  <c r="M65" i="3"/>
  <c r="M65" i="18" s="1"/>
  <c r="I65" i="3"/>
  <c r="I65" i="18" s="1"/>
  <c r="Y65" i="3"/>
  <c r="Y65" i="18" s="1"/>
  <c r="P65" i="3"/>
  <c r="P65" i="18" s="1"/>
  <c r="Q65" i="3"/>
  <c r="Q65" i="18" s="1"/>
  <c r="L65" i="3"/>
  <c r="L65" i="18" s="1"/>
  <c r="D65" i="3"/>
  <c r="D65" i="18" s="1"/>
  <c r="U65" i="3"/>
  <c r="U65" i="18" s="1"/>
  <c r="E65" i="3"/>
  <c r="E65" i="18" s="1"/>
  <c r="S6" i="7"/>
  <c r="V52" i="7" s="1"/>
  <c r="F34" i="1"/>
  <c r="M5" i="7"/>
  <c r="P51" i="7" s="1"/>
  <c r="D8" i="8"/>
  <c r="N5" i="7"/>
  <c r="Q51" i="7" s="1"/>
  <c r="F13" i="1"/>
  <c r="P5" i="7"/>
  <c r="S51" i="7" s="1"/>
  <c r="N52" i="6" l="1"/>
  <c r="Y52" i="6"/>
  <c r="R47" i="6"/>
  <c r="AA17" i="21"/>
  <c r="AA24" i="21" s="1"/>
  <c r="P17" i="21"/>
  <c r="P24" i="21" s="1"/>
  <c r="T17" i="21"/>
  <c r="T24" i="21" s="1"/>
  <c r="U27" i="18"/>
  <c r="E17" i="21"/>
  <c r="E24" i="21" s="1"/>
  <c r="F27" i="18"/>
  <c r="AC66" i="3"/>
  <c r="AC66" i="18" s="1"/>
  <c r="AC27" i="18"/>
  <c r="R17" i="21"/>
  <c r="R24" i="21" s="1"/>
  <c r="S27" i="18"/>
  <c r="AA66" i="3"/>
  <c r="AA66" i="18" s="1"/>
  <c r="AA27" i="18"/>
  <c r="I86" i="24"/>
  <c r="Z47" i="6"/>
  <c r="O66" i="3"/>
  <c r="O66" i="18" s="1"/>
  <c r="AB66" i="3"/>
  <c r="AB66" i="18" s="1"/>
  <c r="AB47" i="6"/>
  <c r="AE17" i="21"/>
  <c r="AE24" i="21" s="1"/>
  <c r="U52" i="6"/>
  <c r="N47" i="6"/>
  <c r="V42" i="6"/>
  <c r="J42" i="6"/>
  <c r="J52" i="6"/>
  <c r="V52" i="6"/>
  <c r="C34" i="6"/>
  <c r="O47" i="6"/>
  <c r="AA47" i="6"/>
  <c r="AF67" i="3"/>
  <c r="AF67" i="18" s="1"/>
  <c r="K52" i="6"/>
  <c r="W52" i="6"/>
  <c r="L42" i="6"/>
  <c r="D47" i="6"/>
  <c r="P47" i="6"/>
  <c r="AD52" i="6"/>
  <c r="D66" i="3"/>
  <c r="D66" i="18" s="1"/>
  <c r="Q17" i="21"/>
  <c r="Q24" i="21" s="1"/>
  <c r="O17" i="21"/>
  <c r="O24" i="21" s="1"/>
  <c r="X66" i="3"/>
  <c r="C52" i="6"/>
  <c r="AA52" i="6"/>
  <c r="H47" i="6"/>
  <c r="T47" i="6"/>
  <c r="AE47" i="6"/>
  <c r="K34" i="6"/>
  <c r="S42" i="6"/>
  <c r="AC52" i="6"/>
  <c r="S52" i="6"/>
  <c r="Q34" i="6"/>
  <c r="H42" i="6"/>
  <c r="T42" i="6"/>
  <c r="D42" i="6"/>
  <c r="L47" i="6"/>
  <c r="P6" i="6"/>
  <c r="P5" i="6" s="1"/>
  <c r="T52" i="6"/>
  <c r="I42" i="6"/>
  <c r="U42" i="6"/>
  <c r="M47" i="6"/>
  <c r="Y47" i="6"/>
  <c r="AD17" i="21"/>
  <c r="AD24" i="21" s="1"/>
  <c r="J17" i="21"/>
  <c r="J24" i="21" s="1"/>
  <c r="G52" i="6"/>
  <c r="E34" i="6"/>
  <c r="F34" i="6"/>
  <c r="X47" i="6"/>
  <c r="V66" i="3"/>
  <c r="V66" i="18" s="1"/>
  <c r="AE34" i="6"/>
  <c r="P42" i="6"/>
  <c r="L17" i="21"/>
  <c r="L24" i="21" s="1"/>
  <c r="U34" i="6"/>
  <c r="K17" i="6"/>
  <c r="O34" i="6"/>
  <c r="U17" i="21"/>
  <c r="U24" i="21" s="1"/>
  <c r="AE66" i="3"/>
  <c r="AE66" i="18" s="1"/>
  <c r="K66" i="3"/>
  <c r="K66" i="18" s="1"/>
  <c r="E52" i="6"/>
  <c r="Q52" i="6"/>
  <c r="M34" i="6"/>
  <c r="F42" i="6"/>
  <c r="R42" i="6"/>
  <c r="AB42" i="6"/>
  <c r="J47" i="6"/>
  <c r="V47" i="6"/>
  <c r="O25" i="6"/>
  <c r="D25" i="6"/>
  <c r="J25" i="6"/>
  <c r="R25" i="6"/>
  <c r="I25" i="6"/>
  <c r="K33" i="4"/>
  <c r="S57" i="7" s="1"/>
  <c r="H17" i="21"/>
  <c r="H24" i="21" s="1"/>
  <c r="Y17" i="21"/>
  <c r="Y24" i="21" s="1"/>
  <c r="F17" i="21"/>
  <c r="F24" i="21" s="1"/>
  <c r="P52" i="6"/>
  <c r="I47" i="6"/>
  <c r="G17" i="21"/>
  <c r="G24" i="21" s="1"/>
  <c r="AE17" i="6"/>
  <c r="X34" i="6"/>
  <c r="AD47" i="6"/>
  <c r="S66" i="3"/>
  <c r="S66" i="18" s="1"/>
  <c r="I17" i="21"/>
  <c r="I24" i="21" s="1"/>
  <c r="AF25" i="6"/>
  <c r="AE52" i="6"/>
  <c r="T66" i="3"/>
  <c r="T66" i="18" s="1"/>
  <c r="Z17" i="21"/>
  <c r="Z24" i="21" s="1"/>
  <c r="X42" i="6"/>
  <c r="J17" i="6"/>
  <c r="W34" i="6"/>
  <c r="AC34" i="6"/>
  <c r="L66" i="3"/>
  <c r="L66" i="18" s="1"/>
  <c r="K17" i="21"/>
  <c r="K24" i="21" s="1"/>
  <c r="S34" i="6"/>
  <c r="AD17" i="6"/>
  <c r="AD34" i="6"/>
  <c r="AB17" i="21"/>
  <c r="AB24" i="21" s="1"/>
  <c r="C66" i="3"/>
  <c r="C66" i="18" s="1"/>
  <c r="H34" i="6"/>
  <c r="T34" i="6"/>
  <c r="K42" i="6"/>
  <c r="W42" i="6"/>
  <c r="U66" i="3"/>
  <c r="U66" i="18" s="1"/>
  <c r="Z66" i="3"/>
  <c r="Z66" i="18" s="1"/>
  <c r="AF42" i="6"/>
  <c r="AF47" i="6"/>
  <c r="M52" i="6"/>
  <c r="N42" i="6"/>
  <c r="Z42" i="6"/>
  <c r="F47" i="6"/>
  <c r="U6" i="6"/>
  <c r="U5" i="6" s="1"/>
  <c r="C6" i="6"/>
  <c r="C5" i="6" s="1"/>
  <c r="X6" i="6"/>
  <c r="X5" i="6" s="1"/>
  <c r="F66" i="3"/>
  <c r="F66" i="18" s="1"/>
  <c r="W17" i="21"/>
  <c r="W24" i="21" s="1"/>
  <c r="AE42" i="6"/>
  <c r="AF17" i="6"/>
  <c r="E66" i="3"/>
  <c r="E66" i="18" s="1"/>
  <c r="P66" i="3"/>
  <c r="P66" i="18" s="1"/>
  <c r="H66" i="3"/>
  <c r="H66" i="18" s="1"/>
  <c r="M66" i="3"/>
  <c r="M66" i="18" s="1"/>
  <c r="AC17" i="6"/>
  <c r="Z52" i="6"/>
  <c r="X52" i="6"/>
  <c r="G17" i="6"/>
  <c r="V34" i="6"/>
  <c r="G47" i="6"/>
  <c r="S47" i="6"/>
  <c r="Q47" i="6"/>
  <c r="Y34" i="6"/>
  <c r="J6" i="6"/>
  <c r="J5" i="6" s="1"/>
  <c r="AB6" i="6"/>
  <c r="AB5" i="6" s="1"/>
  <c r="Y6" i="6"/>
  <c r="Y5" i="6" s="1"/>
  <c r="N17" i="21"/>
  <c r="N24" i="21" s="1"/>
  <c r="I66" i="3"/>
  <c r="I66" i="18" s="1"/>
  <c r="Z25" i="6"/>
  <c r="O52" i="6"/>
  <c r="Z34" i="6"/>
  <c r="K6" i="6"/>
  <c r="K5" i="6" s="1"/>
  <c r="W6" i="6"/>
  <c r="W5" i="6" s="1"/>
  <c r="H6" i="6"/>
  <c r="H5" i="6" s="1"/>
  <c r="AC6" i="6"/>
  <c r="AC5" i="6" s="1"/>
  <c r="R27" i="16"/>
  <c r="R66" i="16" s="1"/>
  <c r="D19" i="16"/>
  <c r="C27" i="16"/>
  <c r="C66" i="16" s="1"/>
  <c r="M27" i="16"/>
  <c r="M66" i="16" s="1"/>
  <c r="O27" i="16"/>
  <c r="O66" i="16" s="1"/>
  <c r="R19" i="16"/>
  <c r="P19" i="16"/>
  <c r="I19" i="16"/>
  <c r="K19" i="16"/>
  <c r="AD66" i="16"/>
  <c r="AB19" i="16"/>
  <c r="E19" i="16"/>
  <c r="W19" i="16"/>
  <c r="T19" i="16"/>
  <c r="N27" i="16"/>
  <c r="N66" i="16" s="1"/>
  <c r="V19" i="16"/>
  <c r="J27" i="16"/>
  <c r="V27" i="16"/>
  <c r="V66" i="16" s="1"/>
  <c r="Z19" i="16"/>
  <c r="S27" i="16"/>
  <c r="S66" i="16" s="1"/>
  <c r="W27" i="16"/>
  <c r="W66" i="16" s="1"/>
  <c r="G19" i="16"/>
  <c r="O19" i="16"/>
  <c r="C19" i="16"/>
  <c r="N19" i="16"/>
  <c r="K27" i="16"/>
  <c r="AA19" i="16"/>
  <c r="S19" i="16"/>
  <c r="P27" i="16"/>
  <c r="P66" i="16" s="1"/>
  <c r="X19" i="16"/>
  <c r="G27" i="16"/>
  <c r="G66" i="16" s="1"/>
  <c r="Z27" i="16"/>
  <c r="D27" i="16"/>
  <c r="D66" i="16" s="1"/>
  <c r="H19" i="16"/>
  <c r="L19" i="16"/>
  <c r="D7" i="4"/>
  <c r="T25" i="4"/>
  <c r="F40" i="4"/>
  <c r="V55" i="7"/>
  <c r="H14" i="4"/>
  <c r="B6" i="11"/>
  <c r="M13" i="4"/>
  <c r="B7" i="25"/>
  <c r="B14" i="25"/>
  <c r="D14" i="25" s="1"/>
  <c r="T39" i="4"/>
  <c r="C27" i="11"/>
  <c r="D27" i="11" s="1"/>
  <c r="F27" i="11" s="1"/>
  <c r="T18" i="4"/>
  <c r="B29" i="11"/>
  <c r="B23" i="25"/>
  <c r="B12" i="11"/>
  <c r="F25" i="4"/>
  <c r="C18" i="26"/>
  <c r="B14" i="11"/>
  <c r="D14" i="11" s="1"/>
  <c r="F14" i="11" s="1"/>
  <c r="B11" i="25"/>
  <c r="D11" i="25" s="1"/>
  <c r="F36" i="4"/>
  <c r="F18" i="4"/>
  <c r="B10" i="11"/>
  <c r="F27" i="4"/>
  <c r="T12" i="4"/>
  <c r="B9" i="11"/>
  <c r="D9" i="11" s="1"/>
  <c r="F9" i="11" s="1"/>
  <c r="B18" i="25"/>
  <c r="D18" i="25" s="1"/>
  <c r="B29" i="26"/>
  <c r="M30" i="4"/>
  <c r="B15" i="26"/>
  <c r="D15" i="26" s="1"/>
  <c r="F15" i="26" s="1"/>
  <c r="T35" i="4"/>
  <c r="B25" i="25"/>
  <c r="T36" i="4"/>
  <c r="P9" i="29"/>
  <c r="B6" i="26"/>
  <c r="D6" i="26" s="1"/>
  <c r="F6" i="26" s="1"/>
  <c r="B13" i="25"/>
  <c r="D16" i="26"/>
  <c r="F16" i="26" s="1"/>
  <c r="B15" i="11"/>
  <c r="D15" i="11" s="1"/>
  <c r="B23" i="26"/>
  <c r="C27" i="26"/>
  <c r="D27" i="26" s="1"/>
  <c r="F27" i="26" s="1"/>
  <c r="B22" i="11"/>
  <c r="F39" i="4"/>
  <c r="B18" i="11"/>
  <c r="D18" i="11" s="1"/>
  <c r="B20" i="11"/>
  <c r="E17" i="29"/>
  <c r="B17" i="26"/>
  <c r="D17" i="26" s="1"/>
  <c r="F17" i="26" s="1"/>
  <c r="B18" i="26"/>
  <c r="F34" i="4"/>
  <c r="M36" i="4"/>
  <c r="B10" i="25"/>
  <c r="B24" i="26"/>
  <c r="T13" i="4"/>
  <c r="B24" i="11"/>
  <c r="B8" i="11"/>
  <c r="U21" i="4"/>
  <c r="F31" i="4"/>
  <c r="M35" i="4"/>
  <c r="T30" i="4"/>
  <c r="B19" i="11"/>
  <c r="P17" i="29"/>
  <c r="B21" i="26"/>
  <c r="F30" i="4"/>
  <c r="M34" i="4"/>
  <c r="B5" i="26"/>
  <c r="T31" i="4"/>
  <c r="B5" i="11"/>
  <c r="D5" i="11" s="1"/>
  <c r="B20" i="25"/>
  <c r="B13" i="11"/>
  <c r="U20" i="4"/>
  <c r="B25" i="11"/>
  <c r="D25" i="11" s="1"/>
  <c r="F25" i="11" s="1"/>
  <c r="B11" i="26"/>
  <c r="S23" i="4"/>
  <c r="T21" i="4"/>
  <c r="C24" i="11"/>
  <c r="C28" i="26"/>
  <c r="D28" i="26" s="1"/>
  <c r="F28" i="26" s="1"/>
  <c r="C28" i="11"/>
  <c r="D28" i="11" s="1"/>
  <c r="F28" i="11" s="1"/>
  <c r="AK86" i="24"/>
  <c r="B9" i="25"/>
  <c r="D9" i="25" s="1"/>
  <c r="R37" i="4"/>
  <c r="G10" i="8" s="1"/>
  <c r="B7" i="26"/>
  <c r="D7" i="26" s="1"/>
  <c r="F7" i="26" s="1"/>
  <c r="F12" i="4"/>
  <c r="B10" i="26"/>
  <c r="D10" i="26" s="1"/>
  <c r="F10" i="26" s="1"/>
  <c r="B7" i="11"/>
  <c r="D7" i="11" s="1"/>
  <c r="B16" i="11"/>
  <c r="D16" i="11" s="1"/>
  <c r="F17" i="11" s="1"/>
  <c r="AU86" i="24"/>
  <c r="F23" i="1"/>
  <c r="B42" i="9"/>
  <c r="B13" i="9"/>
  <c r="G37" i="1"/>
  <c r="V86" i="24"/>
  <c r="G28" i="1"/>
  <c r="AF86" i="24"/>
  <c r="D14" i="4"/>
  <c r="G9" i="1"/>
  <c r="B17" i="25"/>
  <c r="D17" i="25" s="1"/>
  <c r="E86" i="24"/>
  <c r="F37" i="1"/>
  <c r="B37" i="9"/>
  <c r="M17" i="4"/>
  <c r="B7" i="9"/>
  <c r="F17" i="4"/>
  <c r="B38" i="9"/>
  <c r="B5" i="25"/>
  <c r="D5" i="25" s="1"/>
  <c r="F86" i="24"/>
  <c r="AV86" i="24"/>
  <c r="B17" i="11"/>
  <c r="D17" i="11" s="1"/>
  <c r="B17" i="9"/>
  <c r="D17" i="9" s="1"/>
  <c r="G24" i="1"/>
  <c r="F10" i="1"/>
  <c r="B12" i="9"/>
  <c r="B45" i="9"/>
  <c r="D45" i="9" s="1"/>
  <c r="T28" i="4"/>
  <c r="AD6" i="6"/>
  <c r="F26" i="1"/>
  <c r="AC17" i="21"/>
  <c r="AC24" i="21" s="1"/>
  <c r="AD66" i="3"/>
  <c r="AD66" i="18" s="1"/>
  <c r="M6" i="6"/>
  <c r="M5" i="6" s="1"/>
  <c r="E25" i="6"/>
  <c r="Q25" i="6"/>
  <c r="C25" i="6"/>
  <c r="F52" i="6"/>
  <c r="R52" i="6"/>
  <c r="M17" i="6"/>
  <c r="Y17" i="6"/>
  <c r="I17" i="6"/>
  <c r="D17" i="6"/>
  <c r="AB17" i="6"/>
  <c r="Z17" i="6"/>
  <c r="D34" i="6"/>
  <c r="P34" i="6"/>
  <c r="AB34" i="6"/>
  <c r="G42" i="6"/>
  <c r="Q42" i="6"/>
  <c r="O42" i="6"/>
  <c r="K47" i="6"/>
  <c r="W47" i="6"/>
  <c r="F25" i="6"/>
  <c r="N17" i="6"/>
  <c r="V6" i="6"/>
  <c r="V5" i="6" s="1"/>
  <c r="AD42" i="6"/>
  <c r="V6" i="7"/>
  <c r="Y52" i="7" s="1"/>
  <c r="D16" i="8"/>
  <c r="G25" i="6"/>
  <c r="O17" i="6"/>
  <c r="F17" i="6"/>
  <c r="Y66" i="3"/>
  <c r="Y66" i="18" s="1"/>
  <c r="X17" i="21"/>
  <c r="X24" i="21" s="1"/>
  <c r="P17" i="6"/>
  <c r="E6" i="6"/>
  <c r="E5" i="6" s="1"/>
  <c r="G35" i="1"/>
  <c r="F35" i="1"/>
  <c r="AF34" i="6"/>
  <c r="Q67" i="3"/>
  <c r="Q67" i="18" s="1"/>
  <c r="U25" i="6"/>
  <c r="Q6" i="6"/>
  <c r="Q5" i="6" s="1"/>
  <c r="AC25" i="6"/>
  <c r="V25" i="6"/>
  <c r="I52" i="6"/>
  <c r="G34" i="6"/>
  <c r="O6" i="6"/>
  <c r="O5" i="6" s="1"/>
  <c r="AA6" i="6"/>
  <c r="AA5" i="6" s="1"/>
  <c r="C17" i="21"/>
  <c r="C24" i="21" s="1"/>
  <c r="AF52" i="6"/>
  <c r="AE25" i="6"/>
  <c r="W25" i="6"/>
  <c r="L52" i="6"/>
  <c r="V17" i="6"/>
  <c r="M42" i="6"/>
  <c r="E47" i="6"/>
  <c r="AC47" i="6"/>
  <c r="D6" i="6"/>
  <c r="D5" i="6" s="1"/>
  <c r="S25" i="6"/>
  <c r="H52" i="6"/>
  <c r="AA17" i="6"/>
  <c r="Z6" i="6"/>
  <c r="Z5" i="6" s="1"/>
  <c r="T6" i="6"/>
  <c r="T5" i="6" s="1"/>
  <c r="N25" i="6"/>
  <c r="AD25" i="6"/>
  <c r="K25" i="6"/>
  <c r="P25" i="6"/>
  <c r="L17" i="6"/>
  <c r="L34" i="6"/>
  <c r="L33" i="6" s="1"/>
  <c r="L57" i="6" s="1"/>
  <c r="AA42" i="6"/>
  <c r="R6" i="6"/>
  <c r="R5" i="6" s="1"/>
  <c r="I6" i="6"/>
  <c r="I5" i="6" s="1"/>
  <c r="L25" i="6"/>
  <c r="G6" i="6"/>
  <c r="G5" i="6" s="1"/>
  <c r="S6" i="6"/>
  <c r="S5" i="6" s="1"/>
  <c r="X25" i="6"/>
  <c r="E17" i="6"/>
  <c r="C17" i="6"/>
  <c r="T17" i="6"/>
  <c r="R17" i="6"/>
  <c r="R34" i="6"/>
  <c r="AA34" i="6"/>
  <c r="N6" i="6"/>
  <c r="N5" i="6" s="1"/>
  <c r="T25" i="6"/>
  <c r="R66" i="3"/>
  <c r="R66" i="18" s="1"/>
  <c r="M25" i="6"/>
  <c r="Y25" i="6"/>
  <c r="U17" i="6"/>
  <c r="S17" i="6"/>
  <c r="Q17" i="6"/>
  <c r="X17" i="6"/>
  <c r="H17" i="6"/>
  <c r="C42" i="6"/>
  <c r="J34" i="6"/>
  <c r="Y42" i="6"/>
  <c r="F6" i="6"/>
  <c r="F5" i="6" s="1"/>
  <c r="L6" i="6"/>
  <c r="L5" i="6" s="1"/>
  <c r="AB25" i="6"/>
  <c r="H25" i="6"/>
  <c r="J66" i="3"/>
  <c r="J66" i="18" s="1"/>
  <c r="G66" i="3"/>
  <c r="G66" i="18" s="1"/>
  <c r="AA25" i="6"/>
  <c r="D52" i="6"/>
  <c r="AB52" i="6"/>
  <c r="W17" i="6"/>
  <c r="C47" i="6"/>
  <c r="N34" i="6"/>
  <c r="I34" i="6"/>
  <c r="E42" i="6"/>
  <c r="AC42" i="6"/>
  <c r="U47" i="6"/>
  <c r="C19" i="25"/>
  <c r="D19" i="25" s="1"/>
  <c r="M24" i="4"/>
  <c r="G21" i="4"/>
  <c r="F21" i="4"/>
  <c r="C11" i="11"/>
  <c r="D11" i="11" s="1"/>
  <c r="U19" i="4"/>
  <c r="T19" i="4"/>
  <c r="C23" i="26"/>
  <c r="T24" i="4"/>
  <c r="C19" i="11"/>
  <c r="F26" i="4"/>
  <c r="F16" i="4"/>
  <c r="C22" i="11"/>
  <c r="F11" i="4"/>
  <c r="C12" i="11"/>
  <c r="G19" i="4"/>
  <c r="F19" i="4"/>
  <c r="C21" i="11"/>
  <c r="D21" i="11" s="1"/>
  <c r="G20" i="4"/>
  <c r="F20" i="4"/>
  <c r="C23" i="11"/>
  <c r="D23" i="11" s="1"/>
  <c r="AA9" i="29"/>
  <c r="G14" i="8"/>
  <c r="Z40" i="5"/>
  <c r="J40" i="5"/>
  <c r="AP40" i="5"/>
  <c r="AB40" i="5"/>
  <c r="L40" i="5"/>
  <c r="E40" i="5"/>
  <c r="M40" i="5"/>
  <c r="U40" i="5"/>
  <c r="AC40" i="5"/>
  <c r="AH40" i="5"/>
  <c r="T11" i="4"/>
  <c r="BI40" i="5"/>
  <c r="BB40" i="5"/>
  <c r="G42" i="5"/>
  <c r="O42" i="5"/>
  <c r="W42" i="5"/>
  <c r="AE42" i="5"/>
  <c r="C11" i="26"/>
  <c r="AY42" i="5"/>
  <c r="BJ42" i="5"/>
  <c r="F40" i="5"/>
  <c r="N40" i="5"/>
  <c r="V40" i="5"/>
  <c r="AW42" i="5"/>
  <c r="BH42" i="5"/>
  <c r="P40" i="5"/>
  <c r="H40" i="5"/>
  <c r="C25" i="26"/>
  <c r="D25" i="26" s="1"/>
  <c r="F25" i="26" s="1"/>
  <c r="AT40" i="5"/>
  <c r="AV40" i="5"/>
  <c r="AV42" i="5"/>
  <c r="BC40" i="5"/>
  <c r="BG42" i="5"/>
  <c r="AL42" i="5"/>
  <c r="AK40" i="5"/>
  <c r="AP42" i="5"/>
  <c r="D40" i="5"/>
  <c r="BE40" i="5"/>
  <c r="BG40" i="5"/>
  <c r="BJ40" i="5"/>
  <c r="BA42" i="5"/>
  <c r="BI42" i="5"/>
  <c r="G15" i="4"/>
  <c r="AE40" i="5"/>
  <c r="W40" i="5"/>
  <c r="G40" i="5"/>
  <c r="AK42" i="5"/>
  <c r="AS42" i="5"/>
  <c r="AT42" i="5"/>
  <c r="AL40" i="5"/>
  <c r="AO40" i="5"/>
  <c r="AM42" i="5"/>
  <c r="AZ40" i="5"/>
  <c r="AR40" i="5"/>
  <c r="AX42" i="5"/>
  <c r="AZ42" i="5"/>
  <c r="BB42" i="5"/>
  <c r="BK40" i="5"/>
  <c r="BK42" i="5"/>
  <c r="W33" i="21"/>
  <c r="X30" i="21"/>
  <c r="H30" i="21"/>
  <c r="N14" i="21"/>
  <c r="D17" i="21"/>
  <c r="D24" i="21" s="1"/>
  <c r="G20" i="1"/>
  <c r="V16" i="21"/>
  <c r="V23" i="21" s="1"/>
  <c r="E31" i="21"/>
  <c r="B17" i="21"/>
  <c r="B24" i="21" s="1"/>
  <c r="P30" i="21"/>
  <c r="E11" i="13"/>
  <c r="S11" i="13" s="1"/>
  <c r="G13" i="1"/>
  <c r="G11" i="13" s="1"/>
  <c r="U11" i="13" s="1"/>
  <c r="B29" i="21"/>
  <c r="I33" i="21"/>
  <c r="N66" i="3"/>
  <c r="N66" i="18" s="1"/>
  <c r="M17" i="21"/>
  <c r="M24" i="21" s="1"/>
  <c r="M31" i="21"/>
  <c r="R32" i="21"/>
  <c r="R29" i="21"/>
  <c r="C29" i="21"/>
  <c r="R30" i="21"/>
  <c r="AD14" i="6"/>
  <c r="S17" i="21"/>
  <c r="S24" i="21" s="1"/>
  <c r="F30" i="1"/>
  <c r="V14" i="21"/>
  <c r="F16" i="21"/>
  <c r="F23" i="21" s="1"/>
  <c r="S29" i="21"/>
  <c r="J32" i="21"/>
  <c r="AE15" i="6"/>
  <c r="Q16" i="21"/>
  <c r="Q23" i="21" s="1"/>
  <c r="V17" i="21"/>
  <c r="V24" i="21" s="1"/>
  <c r="AE65" i="3"/>
  <c r="AE65" i="18" s="1"/>
  <c r="K29" i="21"/>
  <c r="AC31" i="21"/>
  <c r="B32" i="21"/>
  <c r="Y33" i="21"/>
  <c r="Q33" i="21"/>
  <c r="D32" i="21"/>
  <c r="O31" i="21"/>
  <c r="G31" i="21"/>
  <c r="U29" i="21"/>
  <c r="E29" i="21"/>
  <c r="W66" i="3"/>
  <c r="W66" i="18" s="1"/>
  <c r="E32" i="13"/>
  <c r="S32" i="13" s="1"/>
  <c r="G36" i="1"/>
  <c r="G32" i="13" s="1"/>
  <c r="U32" i="13" s="1"/>
  <c r="Z13" i="21"/>
  <c r="Z21" i="21" s="1"/>
  <c r="E5" i="13"/>
  <c r="S5" i="13" s="1"/>
  <c r="G5" i="13"/>
  <c r="U5" i="13" s="1"/>
  <c r="Q15" i="21"/>
  <c r="Q22" i="21" s="1"/>
  <c r="AE55" i="6"/>
  <c r="AF6" i="6"/>
  <c r="AF5" i="6" s="1"/>
  <c r="AE6" i="6"/>
  <c r="N15" i="21"/>
  <c r="N22" i="21" s="1"/>
  <c r="F15" i="21"/>
  <c r="F22" i="21" s="1"/>
  <c r="L27" i="16"/>
  <c r="S15" i="21"/>
  <c r="S22" i="21" s="1"/>
  <c r="K15" i="21"/>
  <c r="K22" i="21" s="1"/>
  <c r="T27" i="16"/>
  <c r="X27" i="16"/>
  <c r="E9" i="29"/>
  <c r="E14" i="8"/>
  <c r="C15" i="25"/>
  <c r="M40" i="4"/>
  <c r="N20" i="4"/>
  <c r="C24" i="25"/>
  <c r="D24" i="25" s="1"/>
  <c r="F24" i="25" s="1"/>
  <c r="AA17" i="29"/>
  <c r="G15" i="8"/>
  <c r="AG40" i="5"/>
  <c r="E15" i="8"/>
  <c r="G29" i="4"/>
  <c r="F29" i="4"/>
  <c r="AG42" i="5"/>
  <c r="AM40" i="5"/>
  <c r="N21" i="4"/>
  <c r="C12" i="25"/>
  <c r="D12" i="25" s="1"/>
  <c r="C21" i="26"/>
  <c r="T16" i="4"/>
  <c r="AQ42" i="5"/>
  <c r="J42" i="5"/>
  <c r="R42" i="5"/>
  <c r="Z42" i="5"/>
  <c r="I40" i="5"/>
  <c r="Q40" i="5"/>
  <c r="Y40" i="5"/>
  <c r="AJ40" i="5"/>
  <c r="AQ40" i="5"/>
  <c r="AN42" i="5"/>
  <c r="C25" i="25"/>
  <c r="M28" i="4"/>
  <c r="AF40" i="5"/>
  <c r="X40" i="5"/>
  <c r="N18" i="4"/>
  <c r="P16" i="29"/>
  <c r="M18" i="4"/>
  <c r="V14" i="4"/>
  <c r="C8" i="26"/>
  <c r="M26" i="4"/>
  <c r="C20" i="25"/>
  <c r="D36" i="13"/>
  <c r="R36" i="13" s="1"/>
  <c r="D59" i="27"/>
  <c r="M25" i="4"/>
  <c r="C23" i="25"/>
  <c r="F42" i="5"/>
  <c r="N42" i="5"/>
  <c r="V42" i="5"/>
  <c r="AD42" i="5"/>
  <c r="N19" i="4"/>
  <c r="M19" i="4"/>
  <c r="D49" i="2"/>
  <c r="G18" i="4"/>
  <c r="E16" i="29"/>
  <c r="B8" i="25"/>
  <c r="D8" i="25" s="1"/>
  <c r="C28" i="25"/>
  <c r="D28" i="25" s="1"/>
  <c r="F28" i="25" s="1"/>
  <c r="D51" i="2"/>
  <c r="K53" i="2"/>
  <c r="J53" i="2"/>
  <c r="R7" i="4"/>
  <c r="P60" i="7" s="1"/>
  <c r="F36" i="1"/>
  <c r="D32" i="13"/>
  <c r="R32" i="13" s="1"/>
  <c r="BF42" i="5"/>
  <c r="G86" i="24"/>
  <c r="N15" i="4"/>
  <c r="D21" i="1"/>
  <c r="E24" i="4"/>
  <c r="F24" i="4" s="1"/>
  <c r="T15" i="4"/>
  <c r="AR86" i="24"/>
  <c r="P86" i="24"/>
  <c r="J19" i="16"/>
  <c r="F19" i="16"/>
  <c r="F15" i="8"/>
  <c r="AM86" i="24"/>
  <c r="C20" i="26"/>
  <c r="D20" i="26" s="1"/>
  <c r="F20" i="26" s="1"/>
  <c r="U18" i="4"/>
  <c r="AA16" i="29"/>
  <c r="J49" i="2"/>
  <c r="D50" i="2"/>
  <c r="C55" i="2"/>
  <c r="K50" i="2"/>
  <c r="J50" i="2"/>
  <c r="D52" i="2"/>
  <c r="J52" i="2"/>
  <c r="J54" i="2"/>
  <c r="S86" i="24"/>
  <c r="C24" i="26"/>
  <c r="D86" i="24"/>
  <c r="D12" i="26"/>
  <c r="F12" i="26" s="1"/>
  <c r="C29" i="26"/>
  <c r="M16" i="4"/>
  <c r="C7" i="25"/>
  <c r="C21" i="25"/>
  <c r="D21" i="25" s="1"/>
  <c r="F21" i="25" s="1"/>
  <c r="O14" i="4"/>
  <c r="T27" i="4"/>
  <c r="C8" i="11"/>
  <c r="F14" i="8"/>
  <c r="T40" i="4"/>
  <c r="T20" i="4"/>
  <c r="C29" i="11"/>
  <c r="L23" i="4"/>
  <c r="W58" i="7" s="1"/>
  <c r="D22" i="26"/>
  <c r="F22" i="26" s="1"/>
  <c r="M20" i="4"/>
  <c r="M29" i="4"/>
  <c r="T29" i="4"/>
  <c r="D33" i="4"/>
  <c r="S54" i="7" s="1"/>
  <c r="M21" i="4"/>
  <c r="C27" i="25"/>
  <c r="D27" i="25" s="1"/>
  <c r="F27" i="25" s="1"/>
  <c r="C14" i="9"/>
  <c r="C41" i="9"/>
  <c r="D41" i="9" s="1"/>
  <c r="F41" i="9" s="1"/>
  <c r="F39" i="1"/>
  <c r="C23" i="9"/>
  <c r="E32" i="1"/>
  <c r="G32" i="1" s="1"/>
  <c r="C6" i="9"/>
  <c r="C36" i="9"/>
  <c r="D36" i="9" s="1"/>
  <c r="AC27" i="16"/>
  <c r="U27" i="16"/>
  <c r="I27" i="29"/>
  <c r="G28" i="4"/>
  <c r="F28" i="4"/>
  <c r="C10" i="9"/>
  <c r="C43" i="9"/>
  <c r="AB66" i="16"/>
  <c r="F9" i="1"/>
  <c r="G7" i="1"/>
  <c r="J32" i="13"/>
  <c r="D10" i="8"/>
  <c r="C28" i="9"/>
  <c r="C49" i="9"/>
  <c r="F31" i="1"/>
  <c r="T32" i="29"/>
  <c r="N40" i="4"/>
  <c r="B15" i="25"/>
  <c r="C24" i="9"/>
  <c r="C48" i="9"/>
  <c r="D48" i="9" s="1"/>
  <c r="C21" i="9"/>
  <c r="F18" i="1"/>
  <c r="F17" i="1"/>
  <c r="C52" i="9"/>
  <c r="C25" i="9"/>
  <c r="Y27" i="16"/>
  <c r="M19" i="16"/>
  <c r="C20" i="9"/>
  <c r="C44" i="9"/>
  <c r="F25" i="1"/>
  <c r="C13" i="9"/>
  <c r="C39" i="9"/>
  <c r="D39" i="9" s="1"/>
  <c r="C50" i="9"/>
  <c r="C22" i="9"/>
  <c r="F15" i="1"/>
  <c r="C8" i="9"/>
  <c r="D13" i="8"/>
  <c r="R6" i="7"/>
  <c r="U52" i="7" s="1"/>
  <c r="B40" i="9"/>
  <c r="J12" i="13"/>
  <c r="J7" i="13"/>
  <c r="D9" i="26"/>
  <c r="F9" i="26" s="1"/>
  <c r="C53" i="9"/>
  <c r="D53" i="9" s="1"/>
  <c r="C27" i="9"/>
  <c r="D27" i="9" s="1"/>
  <c r="F27" i="1"/>
  <c r="F11" i="1"/>
  <c r="F24" i="1"/>
  <c r="C30" i="9"/>
  <c r="C58" i="9"/>
  <c r="D58" i="9" s="1"/>
  <c r="C54" i="9"/>
  <c r="C29" i="9"/>
  <c r="D29" i="9" s="1"/>
  <c r="C16" i="9"/>
  <c r="C51" i="9"/>
  <c r="C19" i="9"/>
  <c r="D19" i="9" s="1"/>
  <c r="E22" i="1"/>
  <c r="F22" i="1" s="1"/>
  <c r="T66" i="16"/>
  <c r="E27" i="16"/>
  <c r="F27" i="16"/>
  <c r="K48" i="2"/>
  <c r="K49" i="2"/>
  <c r="B43" i="9"/>
  <c r="J20" i="13"/>
  <c r="D46" i="2"/>
  <c r="D47" i="2"/>
  <c r="D54" i="2"/>
  <c r="K54" i="2"/>
  <c r="G38" i="1"/>
  <c r="Q27" i="16"/>
  <c r="I27" i="16"/>
  <c r="AC19" i="16"/>
  <c r="U19" i="16"/>
  <c r="J22" i="13"/>
  <c r="C26" i="9"/>
  <c r="F19" i="1"/>
  <c r="C15" i="9"/>
  <c r="C40" i="9"/>
  <c r="AN86" i="24"/>
  <c r="T5" i="29"/>
  <c r="K7" i="4"/>
  <c r="P57" i="7" s="1"/>
  <c r="B6" i="25"/>
  <c r="J21" i="13"/>
  <c r="J37" i="13"/>
  <c r="D63" i="27"/>
  <c r="J55" i="2"/>
  <c r="T21" i="29"/>
  <c r="N31" i="4"/>
  <c r="M31" i="4"/>
  <c r="B16" i="25"/>
  <c r="AE10" i="29"/>
  <c r="U17" i="4"/>
  <c r="R14" i="4"/>
  <c r="Q60" i="7" s="1"/>
  <c r="T17" i="4"/>
  <c r="B8" i="26"/>
  <c r="AE24" i="29"/>
  <c r="U34" i="4"/>
  <c r="B19" i="26"/>
  <c r="R33" i="4"/>
  <c r="S60" i="7" s="1"/>
  <c r="T34" i="4"/>
  <c r="Y19" i="16"/>
  <c r="Q19" i="16"/>
  <c r="I8" i="29"/>
  <c r="G13" i="4"/>
  <c r="F13" i="4"/>
  <c r="I31" i="29"/>
  <c r="D37" i="4"/>
  <c r="J25" i="13"/>
  <c r="I6" i="29"/>
  <c r="G11" i="4"/>
  <c r="T8" i="29"/>
  <c r="N13" i="4"/>
  <c r="B14" i="26"/>
  <c r="I23" i="29"/>
  <c r="G27" i="4"/>
  <c r="T18" i="29"/>
  <c r="N30" i="4"/>
  <c r="T33" i="29"/>
  <c r="N39" i="4"/>
  <c r="AE19" i="29"/>
  <c r="U24" i="4"/>
  <c r="AE25" i="29"/>
  <c r="U35" i="4"/>
  <c r="J13" i="13"/>
  <c r="J9" i="13"/>
  <c r="J29" i="13"/>
  <c r="M12" i="4"/>
  <c r="I10" i="29"/>
  <c r="G17" i="4"/>
  <c r="I26" i="29"/>
  <c r="G36" i="4"/>
  <c r="I20" i="29"/>
  <c r="G26" i="4"/>
  <c r="T27" i="29"/>
  <c r="N28" i="4"/>
  <c r="T31" i="29"/>
  <c r="AE5" i="29"/>
  <c r="AE22" i="29"/>
  <c r="U25" i="4"/>
  <c r="AE26" i="29"/>
  <c r="U36" i="4"/>
  <c r="J10" i="13"/>
  <c r="B14" i="9"/>
  <c r="J34" i="13"/>
  <c r="I7" i="29"/>
  <c r="G12" i="4"/>
  <c r="T11" i="29"/>
  <c r="N16" i="4"/>
  <c r="T6" i="29"/>
  <c r="N11" i="4"/>
  <c r="T7" i="29"/>
  <c r="N12" i="4"/>
  <c r="I25" i="29"/>
  <c r="G35" i="4"/>
  <c r="I22" i="29"/>
  <c r="G25" i="4"/>
  <c r="T23" i="29"/>
  <c r="N27" i="4"/>
  <c r="AE4" i="29"/>
  <c r="AE20" i="29"/>
  <c r="U26" i="4"/>
  <c r="AE31" i="29"/>
  <c r="K55" i="2"/>
  <c r="B30" i="9"/>
  <c r="J14" i="13"/>
  <c r="B11" i="9"/>
  <c r="J23" i="13"/>
  <c r="M11" i="4"/>
  <c r="M27" i="4"/>
  <c r="AH86" i="24"/>
  <c r="B22" i="25"/>
  <c r="T26" i="4"/>
  <c r="I11" i="29"/>
  <c r="G16" i="4"/>
  <c r="C86" i="24"/>
  <c r="B29" i="25"/>
  <c r="I4" i="29"/>
  <c r="J11" i="13"/>
  <c r="I24" i="29"/>
  <c r="G34" i="4"/>
  <c r="I19" i="29"/>
  <c r="T26" i="29"/>
  <c r="N36" i="4"/>
  <c r="T20" i="29"/>
  <c r="N26" i="4"/>
  <c r="AE6" i="29"/>
  <c r="U11" i="4"/>
  <c r="AE23" i="29"/>
  <c r="U27" i="4"/>
  <c r="AE33" i="29"/>
  <c r="U39" i="4"/>
  <c r="C11" i="9"/>
  <c r="C46" i="9"/>
  <c r="C7" i="9"/>
  <c r="C37" i="9"/>
  <c r="K47" i="2"/>
  <c r="G33" i="1"/>
  <c r="J36" i="13"/>
  <c r="AE86" i="24"/>
  <c r="K14" i="4"/>
  <c r="Q57" i="7" s="1"/>
  <c r="T10" i="29"/>
  <c r="N17" i="4"/>
  <c r="D23" i="4"/>
  <c r="R54" i="7" s="1"/>
  <c r="T25" i="29"/>
  <c r="N35" i="4"/>
  <c r="T22" i="29"/>
  <c r="N25" i="4"/>
  <c r="AE7" i="29"/>
  <c r="U12" i="4"/>
  <c r="AE27" i="29"/>
  <c r="U28" i="4"/>
  <c r="U40" i="4"/>
  <c r="AE32" i="29"/>
  <c r="C5" i="9"/>
  <c r="X86" i="24"/>
  <c r="AL86" i="24"/>
  <c r="C12" i="9"/>
  <c r="C38" i="9"/>
  <c r="F35" i="4"/>
  <c r="I21" i="29"/>
  <c r="G31" i="4"/>
  <c r="I32" i="29"/>
  <c r="G40" i="4"/>
  <c r="T24" i="29"/>
  <c r="N34" i="4"/>
  <c r="N24" i="4"/>
  <c r="T19" i="29"/>
  <c r="R23" i="4"/>
  <c r="R60" i="7" s="1"/>
  <c r="AE8" i="29"/>
  <c r="U13" i="4"/>
  <c r="AE18" i="29"/>
  <c r="U30" i="4"/>
  <c r="J24" i="13"/>
  <c r="Z86" i="24"/>
  <c r="I5" i="29"/>
  <c r="T4" i="29"/>
  <c r="H86" i="24"/>
  <c r="M39" i="4"/>
  <c r="I18" i="29"/>
  <c r="G30" i="4"/>
  <c r="I33" i="29"/>
  <c r="G39" i="4"/>
  <c r="K23" i="4"/>
  <c r="R57" i="7" s="1"/>
  <c r="K37" i="4"/>
  <c r="T57" i="7" s="1"/>
  <c r="U16" i="4"/>
  <c r="AE11" i="29"/>
  <c r="AE21" i="29"/>
  <c r="U31" i="4"/>
  <c r="AT86" i="24"/>
  <c r="AP86" i="24"/>
  <c r="K86" i="24"/>
  <c r="AJ86" i="24"/>
  <c r="AS86" i="24"/>
  <c r="AG86" i="24"/>
  <c r="AW86" i="24"/>
  <c r="U86" i="24"/>
  <c r="T86" i="24"/>
  <c r="AD86" i="24"/>
  <c r="Y86" i="24"/>
  <c r="AA86" i="24"/>
  <c r="AB86" i="24"/>
  <c r="L86" i="24"/>
  <c r="AO86" i="24"/>
  <c r="C82" i="24"/>
  <c r="AQ86" i="24"/>
  <c r="Q86" i="24"/>
  <c r="R86" i="24"/>
  <c r="D53" i="24"/>
  <c r="F14" i="1"/>
  <c r="O5" i="7"/>
  <c r="R51" i="7" s="1"/>
  <c r="F28" i="1"/>
  <c r="B10" i="9"/>
  <c r="B15" i="9"/>
  <c r="F16" i="1"/>
  <c r="B46" i="9"/>
  <c r="C53" i="24"/>
  <c r="J53" i="24"/>
  <c r="F61" i="24"/>
  <c r="F82" i="24" s="1"/>
  <c r="C60" i="24"/>
  <c r="C49" i="24"/>
  <c r="C55" i="24" s="1"/>
  <c r="K60" i="24"/>
  <c r="H62" i="24"/>
  <c r="E65" i="24"/>
  <c r="E50" i="24"/>
  <c r="C67" i="24"/>
  <c r="C50" i="24"/>
  <c r="K67" i="24"/>
  <c r="G87" i="24"/>
  <c r="G70" i="24"/>
  <c r="F71" i="24"/>
  <c r="F87" i="24"/>
  <c r="E72" i="24"/>
  <c r="E87" i="24"/>
  <c r="K74" i="24"/>
  <c r="K88" i="24"/>
  <c r="J52" i="24"/>
  <c r="J86" i="24" s="1"/>
  <c r="J88" i="24"/>
  <c r="F53" i="24"/>
  <c r="AC86" i="24"/>
  <c r="L53" i="24"/>
  <c r="I53" i="24"/>
  <c r="K82" i="24"/>
  <c r="D66" i="24"/>
  <c r="I67" i="24"/>
  <c r="K72" i="24"/>
  <c r="I60" i="24"/>
  <c r="F78" i="24"/>
  <c r="D49" i="24"/>
  <c r="D55" i="24" s="1"/>
  <c r="F8" i="25" l="1"/>
  <c r="F19" i="25"/>
  <c r="E7" i="8"/>
  <c r="D3" i="29"/>
  <c r="F12" i="25"/>
  <c r="F18" i="25"/>
  <c r="F18" i="11"/>
  <c r="AD5" i="6"/>
  <c r="AD56" i="6" s="1"/>
  <c r="AC67" i="3"/>
  <c r="AC67" i="18" s="1"/>
  <c r="Z33" i="6"/>
  <c r="Z57" i="6" s="1"/>
  <c r="K6" i="13"/>
  <c r="S33" i="6"/>
  <c r="S57" i="6" s="1"/>
  <c r="AB67" i="3"/>
  <c r="AB67" i="18" s="1"/>
  <c r="AA67" i="3"/>
  <c r="AA67" i="18" s="1"/>
  <c r="X67" i="3"/>
  <c r="X67" i="18" s="1"/>
  <c r="X66" i="18"/>
  <c r="N33" i="6"/>
  <c r="N57" i="6" s="1"/>
  <c r="O67" i="3"/>
  <c r="O67" i="18" s="1"/>
  <c r="C67" i="3"/>
  <c r="C67" i="18" s="1"/>
  <c r="N56" i="6"/>
  <c r="AB33" i="6"/>
  <c r="AB57" i="6" s="1"/>
  <c r="P33" i="6"/>
  <c r="P57" i="6" s="1"/>
  <c r="T33" i="6"/>
  <c r="T57" i="6" s="1"/>
  <c r="AA33" i="6"/>
  <c r="AA57" i="6" s="1"/>
  <c r="R33" i="6"/>
  <c r="R57" i="6" s="1"/>
  <c r="V33" i="6"/>
  <c r="V57" i="6" s="1"/>
  <c r="AE33" i="6"/>
  <c r="AE57" i="6" s="1"/>
  <c r="D33" i="6"/>
  <c r="D57" i="6" s="1"/>
  <c r="O33" i="6"/>
  <c r="O57" i="6" s="1"/>
  <c r="V67" i="3"/>
  <c r="V67" i="18" s="1"/>
  <c r="L67" i="3"/>
  <c r="L67" i="18" s="1"/>
  <c r="D67" i="3"/>
  <c r="D67" i="18" s="1"/>
  <c r="E33" i="6"/>
  <c r="E57" i="6" s="1"/>
  <c r="J67" i="3"/>
  <c r="J67" i="18" s="1"/>
  <c r="H33" i="6"/>
  <c r="H57" i="6" s="1"/>
  <c r="U33" i="6"/>
  <c r="U57" i="6" s="1"/>
  <c r="AE67" i="3"/>
  <c r="AE67" i="18" s="1"/>
  <c r="M33" i="6"/>
  <c r="M57" i="6" s="1"/>
  <c r="N33" i="4"/>
  <c r="G13" i="29"/>
  <c r="G16" i="29"/>
  <c r="Q54" i="7"/>
  <c r="G15" i="29"/>
  <c r="T54" i="7"/>
  <c r="P54" i="7"/>
  <c r="M33" i="4"/>
  <c r="P33" i="4" s="1"/>
  <c r="G14" i="29"/>
  <c r="R67" i="3"/>
  <c r="R67" i="18" s="1"/>
  <c r="M67" i="3"/>
  <c r="M67" i="18" s="1"/>
  <c r="V56" i="6"/>
  <c r="S67" i="3"/>
  <c r="S67" i="18" s="1"/>
  <c r="AD33" i="6"/>
  <c r="AD57" i="6" s="1"/>
  <c r="X33" i="6"/>
  <c r="X57" i="6" s="1"/>
  <c r="J33" i="6"/>
  <c r="J57" i="6" s="1"/>
  <c r="F33" i="6"/>
  <c r="F57" i="6" s="1"/>
  <c r="J56" i="6"/>
  <c r="C33" i="6"/>
  <c r="C57" i="6" s="1"/>
  <c r="S56" i="6"/>
  <c r="AF33" i="6"/>
  <c r="AF57" i="6" s="1"/>
  <c r="AC56" i="6"/>
  <c r="Y67" i="3"/>
  <c r="Y67" i="18" s="1"/>
  <c r="H67" i="3"/>
  <c r="H67" i="18" s="1"/>
  <c r="Z67" i="3"/>
  <c r="Z67" i="18" s="1"/>
  <c r="Y33" i="6"/>
  <c r="Y57" i="6" s="1"/>
  <c r="K67" i="3"/>
  <c r="K67" i="18" s="1"/>
  <c r="Z56" i="6"/>
  <c r="F56" i="6"/>
  <c r="G56" i="6"/>
  <c r="AB56" i="6"/>
  <c r="AB58" i="6" s="1"/>
  <c r="C56" i="6"/>
  <c r="I9" i="29"/>
  <c r="D19" i="11"/>
  <c r="F15" i="11" s="1"/>
  <c r="G14" i="4"/>
  <c r="AE3" i="29"/>
  <c r="D18" i="26"/>
  <c r="F18" i="26" s="1"/>
  <c r="D25" i="25"/>
  <c r="F25" i="25" s="1"/>
  <c r="D23" i="26"/>
  <c r="F23" i="26" s="1"/>
  <c r="G67" i="3"/>
  <c r="G67" i="18" s="1"/>
  <c r="T56" i="6"/>
  <c r="E56" i="6"/>
  <c r="E58" i="6" s="1"/>
  <c r="P67" i="3"/>
  <c r="P67" i="18" s="1"/>
  <c r="F67" i="3"/>
  <c r="F67" i="18" s="1"/>
  <c r="U56" i="6"/>
  <c r="AA56" i="6"/>
  <c r="O56" i="6"/>
  <c r="AD67" i="3"/>
  <c r="AD67" i="18" s="1"/>
  <c r="P56" i="6"/>
  <c r="U67" i="3"/>
  <c r="U67" i="18" s="1"/>
  <c r="I67" i="3"/>
  <c r="I67" i="18" s="1"/>
  <c r="Q56" i="6"/>
  <c r="K56" i="6"/>
  <c r="W33" i="6"/>
  <c r="W57" i="6" s="1"/>
  <c r="AC33" i="6"/>
  <c r="AC57" i="6" s="1"/>
  <c r="I56" i="6"/>
  <c r="K33" i="6"/>
  <c r="K57" i="6" s="1"/>
  <c r="M56" i="6"/>
  <c r="E67" i="3"/>
  <c r="E67" i="18" s="1"/>
  <c r="I33" i="6"/>
  <c r="I57" i="6" s="1"/>
  <c r="Q33" i="6"/>
  <c r="Q57" i="6" s="1"/>
  <c r="T67" i="3"/>
  <c r="T67" i="18" s="1"/>
  <c r="J66" i="16"/>
  <c r="K66" i="16"/>
  <c r="Z66" i="16"/>
  <c r="AE30" i="29"/>
  <c r="T60" i="7"/>
  <c r="D21" i="26"/>
  <c r="F21" i="26" s="1"/>
  <c r="E23" i="4"/>
  <c r="W55" i="7" s="1"/>
  <c r="G24" i="4"/>
  <c r="F16" i="29"/>
  <c r="V23" i="4"/>
  <c r="W61" i="7"/>
  <c r="C20" i="11"/>
  <c r="D20" i="11" s="1"/>
  <c r="F21" i="11" s="1"/>
  <c r="H14" i="8"/>
  <c r="D29" i="11"/>
  <c r="F29" i="11" s="1"/>
  <c r="D24" i="11"/>
  <c r="D22" i="11"/>
  <c r="F23" i="11" s="1"/>
  <c r="R16" i="29"/>
  <c r="D11" i="26"/>
  <c r="F11" i="26" s="1"/>
  <c r="D24" i="26"/>
  <c r="F24" i="26" s="1"/>
  <c r="AB16" i="29"/>
  <c r="D23" i="25"/>
  <c r="D8" i="11"/>
  <c r="F16" i="11" s="1"/>
  <c r="Z30" i="29"/>
  <c r="D9" i="29"/>
  <c r="E8" i="8"/>
  <c r="D15" i="25"/>
  <c r="F14" i="25" s="1"/>
  <c r="D20" i="25"/>
  <c r="F17" i="25" s="1"/>
  <c r="D12" i="11"/>
  <c r="F12" i="11" s="1"/>
  <c r="AC16" i="29"/>
  <c r="O30" i="29"/>
  <c r="O9" i="29"/>
  <c r="O3" i="29"/>
  <c r="D30" i="29"/>
  <c r="Z3" i="29"/>
  <c r="Q16" i="29"/>
  <c r="F14" i="4"/>
  <c r="I14" i="4" s="1"/>
  <c r="F9" i="25"/>
  <c r="D13" i="9"/>
  <c r="D19" i="13"/>
  <c r="D9" i="8"/>
  <c r="D11" i="8" s="1"/>
  <c r="P63" i="7" s="1"/>
  <c r="F45" i="9"/>
  <c r="J19" i="13"/>
  <c r="D43" i="1"/>
  <c r="F33" i="1"/>
  <c r="G7" i="8"/>
  <c r="I3" i="29"/>
  <c r="F17" i="9"/>
  <c r="H56" i="6"/>
  <c r="D56" i="6"/>
  <c r="R56" i="6"/>
  <c r="Y56" i="6"/>
  <c r="X56" i="6"/>
  <c r="G33" i="6"/>
  <c r="G57" i="6" s="1"/>
  <c r="AE5" i="6"/>
  <c r="AE56" i="6" s="1"/>
  <c r="L56" i="6"/>
  <c r="L58" i="6" s="1"/>
  <c r="F20" i="1"/>
  <c r="AF56" i="6"/>
  <c r="W56" i="6"/>
  <c r="R41" i="4"/>
  <c r="D88" i="27" s="1"/>
  <c r="Z9" i="29"/>
  <c r="X66" i="16"/>
  <c r="L66" i="16"/>
  <c r="W67" i="3"/>
  <c r="W67" i="18" s="1"/>
  <c r="N67" i="3"/>
  <c r="N67" i="18" s="1"/>
  <c r="F29" i="9"/>
  <c r="E41" i="1"/>
  <c r="E44" i="1" s="1"/>
  <c r="G22" i="1"/>
  <c r="K13" i="13"/>
  <c r="D40" i="9"/>
  <c r="F40" i="9" s="1"/>
  <c r="K8" i="13"/>
  <c r="F48" i="9"/>
  <c r="F53" i="9"/>
  <c r="U31" i="29"/>
  <c r="AF32" i="29"/>
  <c r="J11" i="29"/>
  <c r="AF20" i="29"/>
  <c r="AF11" i="29"/>
  <c r="U4" i="29"/>
  <c r="J25" i="29"/>
  <c r="J31" i="29"/>
  <c r="U10" i="29"/>
  <c r="O23" i="4"/>
  <c r="D29" i="26"/>
  <c r="F29" i="26" s="1"/>
  <c r="U24" i="29"/>
  <c r="G33" i="4"/>
  <c r="F33" i="4"/>
  <c r="I33" i="4" s="1"/>
  <c r="J5" i="29"/>
  <c r="AF5" i="29"/>
  <c r="D7" i="25"/>
  <c r="F11" i="25" s="1"/>
  <c r="D5" i="9"/>
  <c r="K12" i="13"/>
  <c r="AF21" i="29"/>
  <c r="J18" i="29"/>
  <c r="AF18" i="29"/>
  <c r="U12" i="29"/>
  <c r="U22" i="29"/>
  <c r="AF33" i="29"/>
  <c r="U26" i="29"/>
  <c r="K14" i="13"/>
  <c r="U6" i="29"/>
  <c r="U8" i="29"/>
  <c r="I30" i="29"/>
  <c r="D41" i="4"/>
  <c r="D70" i="27" s="1"/>
  <c r="E10" i="8"/>
  <c r="D15" i="9"/>
  <c r="D51" i="9"/>
  <c r="F51" i="9" s="1"/>
  <c r="D30" i="9"/>
  <c r="F30" i="9" s="1"/>
  <c r="F58" i="9"/>
  <c r="D52" i="9"/>
  <c r="F52" i="9" s="1"/>
  <c r="D28" i="9"/>
  <c r="F28" i="9" s="1"/>
  <c r="F11" i="13"/>
  <c r="T11" i="13" s="1"/>
  <c r="F36" i="9"/>
  <c r="J26" i="29"/>
  <c r="J32" i="29"/>
  <c r="AF4" i="29"/>
  <c r="K10" i="13"/>
  <c r="AF25" i="29"/>
  <c r="J23" i="29"/>
  <c r="F32" i="13"/>
  <c r="T32" i="13" s="1"/>
  <c r="AF24" i="29"/>
  <c r="F66" i="16"/>
  <c r="D8" i="9"/>
  <c r="F8" i="9" s="1"/>
  <c r="D22" i="9"/>
  <c r="U32" i="29"/>
  <c r="C9" i="9"/>
  <c r="C63" i="9" s="1"/>
  <c r="C42" i="9"/>
  <c r="F7" i="1"/>
  <c r="D43" i="9"/>
  <c r="F43" i="9" s="1"/>
  <c r="D6" i="9"/>
  <c r="F6" i="9" s="1"/>
  <c r="D14" i="9"/>
  <c r="F12" i="9" s="1"/>
  <c r="U18" i="29"/>
  <c r="D19" i="26"/>
  <c r="F19" i="26" s="1"/>
  <c r="D37" i="9"/>
  <c r="F37" i="9" s="1"/>
  <c r="D8" i="26"/>
  <c r="I66" i="16"/>
  <c r="E66" i="16"/>
  <c r="D16" i="9"/>
  <c r="D50" i="9"/>
  <c r="F50" i="9" s="1"/>
  <c r="D10" i="9"/>
  <c r="J27" i="29"/>
  <c r="D25" i="9"/>
  <c r="F25" i="9" s="1"/>
  <c r="F39" i="9"/>
  <c r="T30" i="29"/>
  <c r="K41" i="4"/>
  <c r="D79" i="27" s="1"/>
  <c r="F10" i="8"/>
  <c r="R22" i="4"/>
  <c r="T23" i="4"/>
  <c r="W23" i="4" s="1"/>
  <c r="J21" i="29"/>
  <c r="D22" i="4"/>
  <c r="D7" i="9"/>
  <c r="F7" i="9" s="1"/>
  <c r="U23" i="29"/>
  <c r="AF26" i="29"/>
  <c r="U27" i="29"/>
  <c r="AF19" i="29"/>
  <c r="T3" i="29"/>
  <c r="F7" i="8"/>
  <c r="D26" i="9"/>
  <c r="F27" i="9" s="1"/>
  <c r="Q66" i="16"/>
  <c r="D44" i="9"/>
  <c r="F44" i="9" s="1"/>
  <c r="U6" i="7"/>
  <c r="X52" i="7" s="1"/>
  <c r="F32" i="1"/>
  <c r="D49" i="9"/>
  <c r="F49" i="9" s="1"/>
  <c r="U25" i="29"/>
  <c r="J19" i="29"/>
  <c r="U11" i="29"/>
  <c r="M23" i="4"/>
  <c r="P23" i="4" s="1"/>
  <c r="K22" i="4"/>
  <c r="U19" i="29"/>
  <c r="D38" i="9"/>
  <c r="F38" i="9" s="1"/>
  <c r="AF27" i="29"/>
  <c r="T9" i="29"/>
  <c r="N14" i="4"/>
  <c r="F8" i="8"/>
  <c r="M14" i="4"/>
  <c r="P14" i="4" s="1"/>
  <c r="AF6" i="29"/>
  <c r="J24" i="29"/>
  <c r="J4" i="29"/>
  <c r="D22" i="25"/>
  <c r="J7" i="29"/>
  <c r="J6" i="29"/>
  <c r="J8" i="29"/>
  <c r="AE9" i="29"/>
  <c r="U14" i="4"/>
  <c r="G8" i="8"/>
  <c r="T14" i="4"/>
  <c r="W14" i="4" s="1"/>
  <c r="D16" i="25"/>
  <c r="J35" i="13"/>
  <c r="K35" i="13" s="1"/>
  <c r="B47" i="9"/>
  <c r="B18" i="9"/>
  <c r="K7" i="13"/>
  <c r="D20" i="9"/>
  <c r="D24" i="9"/>
  <c r="U66" i="16"/>
  <c r="U21" i="29"/>
  <c r="AF8" i="29"/>
  <c r="D12" i="9"/>
  <c r="D46" i="9"/>
  <c r="F46" i="9" s="1"/>
  <c r="D29" i="25"/>
  <c r="F29" i="25" s="1"/>
  <c r="AF31" i="29"/>
  <c r="J22" i="29"/>
  <c r="AF22" i="29"/>
  <c r="J20" i="29"/>
  <c r="J10" i="29"/>
  <c r="J12" i="29"/>
  <c r="K9" i="13"/>
  <c r="U33" i="29"/>
  <c r="U23" i="4"/>
  <c r="T6" i="7"/>
  <c r="W52" i="7" s="1"/>
  <c r="E21" i="1"/>
  <c r="E40" i="1"/>
  <c r="D54" i="9"/>
  <c r="F54" i="9" s="1"/>
  <c r="Y66" i="16"/>
  <c r="D21" i="9"/>
  <c r="AF23" i="29"/>
  <c r="J33" i="29"/>
  <c r="AF7" i="29"/>
  <c r="N23" i="4"/>
  <c r="B23" i="9"/>
  <c r="D23" i="9" s="1"/>
  <c r="J26" i="13"/>
  <c r="K29" i="13" s="1"/>
  <c r="D11" i="9"/>
  <c r="U20" i="29"/>
  <c r="U7" i="29"/>
  <c r="U33" i="4"/>
  <c r="T33" i="4"/>
  <c r="W33" i="4" s="1"/>
  <c r="AF10" i="29"/>
  <c r="AF12" i="29"/>
  <c r="U5" i="29"/>
  <c r="F5" i="13"/>
  <c r="T5" i="13" s="1"/>
  <c r="AC66" i="16"/>
  <c r="K50" i="24"/>
  <c r="H49" i="24"/>
  <c r="H55" i="24" s="1"/>
  <c r="K49" i="24"/>
  <c r="K55" i="24" s="1"/>
  <c r="M8" i="7"/>
  <c r="F15" i="9" l="1"/>
  <c r="F13" i="9"/>
  <c r="F21" i="9"/>
  <c r="F20" i="9"/>
  <c r="F20" i="11"/>
  <c r="F24" i="11"/>
  <c r="F22" i="11"/>
  <c r="F23" i="25"/>
  <c r="F20" i="25"/>
  <c r="F22" i="25"/>
  <c r="F15" i="25"/>
  <c r="F11" i="9"/>
  <c r="F23" i="9"/>
  <c r="F10" i="9"/>
  <c r="F16" i="9"/>
  <c r="F22" i="9"/>
  <c r="F24" i="9"/>
  <c r="F19" i="11"/>
  <c r="F8" i="11"/>
  <c r="N58" i="6"/>
  <c r="Z58" i="6"/>
  <c r="Y58" i="6"/>
  <c r="U58" i="6"/>
  <c r="S58" i="6"/>
  <c r="T58" i="6"/>
  <c r="R58" i="6"/>
  <c r="AE58" i="6"/>
  <c r="P58" i="6"/>
  <c r="B6" i="13"/>
  <c r="D58" i="6"/>
  <c r="V58" i="6"/>
  <c r="AF58" i="6"/>
  <c r="O58" i="6"/>
  <c r="AA58" i="6"/>
  <c r="I58" i="6"/>
  <c r="F58" i="6"/>
  <c r="H58" i="6"/>
  <c r="AC58" i="6"/>
  <c r="D39" i="13"/>
  <c r="R19" i="13"/>
  <c r="B7" i="13"/>
  <c r="D28" i="27"/>
  <c r="D61" i="27"/>
  <c r="E36" i="13"/>
  <c r="S36" i="13" s="1"/>
  <c r="D29" i="27"/>
  <c r="M58" i="6"/>
  <c r="Q58" i="6"/>
  <c r="AD58" i="6"/>
  <c r="J58" i="6"/>
  <c r="G9" i="29"/>
  <c r="D44" i="4"/>
  <c r="K58" i="6"/>
  <c r="G58" i="6"/>
  <c r="X58" i="6"/>
  <c r="C58" i="6"/>
  <c r="W58" i="6"/>
  <c r="H23" i="4"/>
  <c r="G23" i="4"/>
  <c r="F23" i="4"/>
  <c r="I23" i="4" s="1"/>
  <c r="F9" i="29"/>
  <c r="H10" i="8"/>
  <c r="H7" i="8"/>
  <c r="H8" i="8"/>
  <c r="D34" i="29"/>
  <c r="Z34" i="29"/>
  <c r="Z17" i="29"/>
  <c r="O34" i="29"/>
  <c r="AC9" i="29"/>
  <c r="D17" i="29"/>
  <c r="R9" i="29"/>
  <c r="Y44" i="4"/>
  <c r="M7" i="8"/>
  <c r="E37" i="13"/>
  <c r="S37" i="13" s="1"/>
  <c r="AE34" i="29"/>
  <c r="M10" i="29"/>
  <c r="M11" i="29"/>
  <c r="M12" i="29"/>
  <c r="B12" i="13"/>
  <c r="B13" i="13"/>
  <c r="B15" i="13"/>
  <c r="B14" i="13"/>
  <c r="B16" i="13"/>
  <c r="B18" i="13"/>
  <c r="B17" i="13"/>
  <c r="X10" i="29"/>
  <c r="X12" i="29"/>
  <c r="X11" i="29"/>
  <c r="K42" i="4"/>
  <c r="D80" i="27" s="1"/>
  <c r="O17" i="29"/>
  <c r="B10" i="29"/>
  <c r="B11" i="29"/>
  <c r="B12" i="29"/>
  <c r="G21" i="1"/>
  <c r="G19" i="13" s="1"/>
  <c r="U19" i="13" s="1"/>
  <c r="E19" i="13"/>
  <c r="S19" i="13" s="1"/>
  <c r="F41" i="1"/>
  <c r="D64" i="27"/>
  <c r="G40" i="1"/>
  <c r="D60" i="27" s="1"/>
  <c r="G41" i="1"/>
  <c r="G37" i="13" s="1"/>
  <c r="U37" i="13" s="1"/>
  <c r="K22" i="13"/>
  <c r="K23" i="13"/>
  <c r="F5" i="9"/>
  <c r="K20" i="13"/>
  <c r="B20" i="13" s="1"/>
  <c r="X31" i="29"/>
  <c r="X33" i="29"/>
  <c r="F16" i="25"/>
  <c r="AB9" i="29"/>
  <c r="Q9" i="29"/>
  <c r="T17" i="29"/>
  <c r="N22" i="4"/>
  <c r="F9" i="8"/>
  <c r="F11" i="8" s="1"/>
  <c r="M22" i="4"/>
  <c r="M21" i="29"/>
  <c r="M25" i="29"/>
  <c r="M29" i="29"/>
  <c r="M18" i="29"/>
  <c r="M22" i="29"/>
  <c r="M26" i="29"/>
  <c r="M19" i="29"/>
  <c r="M23" i="29"/>
  <c r="M27" i="29"/>
  <c r="M20" i="29"/>
  <c r="M24" i="29"/>
  <c r="M28" i="29"/>
  <c r="X32" i="29"/>
  <c r="I34" i="29"/>
  <c r="K7" i="8"/>
  <c r="K44" i="4"/>
  <c r="AE17" i="29"/>
  <c r="U22" i="4"/>
  <c r="T22" i="4"/>
  <c r="G9" i="8"/>
  <c r="G11" i="8" s="1"/>
  <c r="R42" i="4"/>
  <c r="D89" i="27" s="1"/>
  <c r="K21" i="13"/>
  <c r="B20" i="29"/>
  <c r="B24" i="29"/>
  <c r="B28" i="29"/>
  <c r="B21" i="29"/>
  <c r="B25" i="29"/>
  <c r="B29" i="29"/>
  <c r="B18" i="29"/>
  <c r="B22" i="29"/>
  <c r="B26" i="29"/>
  <c r="B27" i="29"/>
  <c r="B19" i="29"/>
  <c r="B23" i="29"/>
  <c r="B33" i="29"/>
  <c r="B31" i="29"/>
  <c r="B32" i="29"/>
  <c r="X7" i="29"/>
  <c r="X4" i="29"/>
  <c r="X8" i="29"/>
  <c r="X5" i="29"/>
  <c r="X6" i="29"/>
  <c r="F8" i="26"/>
  <c r="D42" i="9"/>
  <c r="F42" i="9" s="1"/>
  <c r="K33" i="13"/>
  <c r="F21" i="1"/>
  <c r="D15" i="8"/>
  <c r="H15" i="8" s="1"/>
  <c r="B6" i="29"/>
  <c r="B7" i="29"/>
  <c r="B4" i="29"/>
  <c r="B8" i="29"/>
  <c r="B5" i="29"/>
  <c r="D9" i="9"/>
  <c r="F9" i="9" s="1"/>
  <c r="E43" i="1"/>
  <c r="B9" i="13"/>
  <c r="B10" i="13"/>
  <c r="B8" i="13"/>
  <c r="K26" i="13"/>
  <c r="K28" i="13"/>
  <c r="X21" i="29"/>
  <c r="X25" i="29"/>
  <c r="X29" i="29"/>
  <c r="X18" i="29"/>
  <c r="X22" i="29"/>
  <c r="X26" i="29"/>
  <c r="X19" i="29"/>
  <c r="X23" i="29"/>
  <c r="X27" i="29"/>
  <c r="X24" i="29"/>
  <c r="X28" i="29"/>
  <c r="X20" i="29"/>
  <c r="I17" i="29"/>
  <c r="G22" i="4"/>
  <c r="F22" i="4"/>
  <c r="E9" i="8"/>
  <c r="D42" i="4"/>
  <c r="D71" i="27" s="1"/>
  <c r="M7" i="29"/>
  <c r="M4" i="29"/>
  <c r="M8" i="29"/>
  <c r="M5" i="29"/>
  <c r="M6" i="29"/>
  <c r="F26" i="9"/>
  <c r="K25" i="13"/>
  <c r="K27" i="13"/>
  <c r="D18" i="9"/>
  <c r="F19" i="9" s="1"/>
  <c r="K24" i="13"/>
  <c r="M33" i="29"/>
  <c r="M31" i="29"/>
  <c r="M32" i="29"/>
  <c r="J9" i="8"/>
  <c r="F40" i="1"/>
  <c r="K34" i="13"/>
  <c r="D47" i="9"/>
  <c r="F47" i="9" s="1"/>
  <c r="T34" i="29"/>
  <c r="R44" i="4"/>
  <c r="L7" i="8"/>
  <c r="M9" i="7"/>
  <c r="F18" i="9" l="1"/>
  <c r="F43" i="1"/>
  <c r="G17" i="29"/>
  <c r="G26" i="29"/>
  <c r="G24" i="29"/>
  <c r="G23" i="29"/>
  <c r="G22" i="29"/>
  <c r="G18" i="29"/>
  <c r="G29" i="29"/>
  <c r="G20" i="29"/>
  <c r="G25" i="29"/>
  <c r="G33" i="29"/>
  <c r="G19" i="29"/>
  <c r="G8" i="29"/>
  <c r="G21" i="29"/>
  <c r="G12" i="29"/>
  <c r="G6" i="29"/>
  <c r="G10" i="29"/>
  <c r="G27" i="29"/>
  <c r="G7" i="29"/>
  <c r="G32" i="29"/>
  <c r="G28" i="29"/>
  <c r="G11" i="29"/>
  <c r="D45" i="4"/>
  <c r="P66" i="7"/>
  <c r="F37" i="13"/>
  <c r="E11" i="8"/>
  <c r="H9" i="8"/>
  <c r="Z35" i="29"/>
  <c r="AC17" i="29"/>
  <c r="AB17" i="29"/>
  <c r="D35" i="29"/>
  <c r="R17" i="29"/>
  <c r="P69" i="7"/>
  <c r="T35" i="29"/>
  <c r="D65" i="27"/>
  <c r="D10" i="27"/>
  <c r="G18" i="13"/>
  <c r="U18" i="13" s="1"/>
  <c r="C18" i="13"/>
  <c r="E18" i="13"/>
  <c r="S18" i="13" s="1"/>
  <c r="D18" i="13"/>
  <c r="R18" i="13" s="1"/>
  <c r="O5" i="29"/>
  <c r="P11" i="29"/>
  <c r="O11" i="29"/>
  <c r="P6" i="29"/>
  <c r="O6" i="29"/>
  <c r="AA26" i="29"/>
  <c r="Z26" i="29"/>
  <c r="E8" i="29"/>
  <c r="D8" i="29"/>
  <c r="P15" i="29"/>
  <c r="O15" i="29"/>
  <c r="AA7" i="29"/>
  <c r="Z7" i="29"/>
  <c r="E32" i="29"/>
  <c r="D32" i="29"/>
  <c r="D18" i="29"/>
  <c r="E18" i="29"/>
  <c r="O26" i="29"/>
  <c r="P26" i="29"/>
  <c r="AA15" i="29"/>
  <c r="Z15" i="29"/>
  <c r="AA22" i="29"/>
  <c r="Z22" i="29"/>
  <c r="D31" i="29"/>
  <c r="AA11" i="29"/>
  <c r="Z11" i="29"/>
  <c r="P32" i="29"/>
  <c r="O32" i="29"/>
  <c r="P8" i="29"/>
  <c r="O8" i="29"/>
  <c r="AA20" i="29"/>
  <c r="Z20" i="29"/>
  <c r="AA18" i="29"/>
  <c r="Z18" i="29"/>
  <c r="E7" i="29"/>
  <c r="D7" i="29"/>
  <c r="E10" i="29"/>
  <c r="D10" i="29"/>
  <c r="E33" i="29"/>
  <c r="D33" i="29"/>
  <c r="E25" i="29"/>
  <c r="D25" i="29"/>
  <c r="P28" i="29"/>
  <c r="O28" i="29"/>
  <c r="O18" i="29"/>
  <c r="P18" i="29"/>
  <c r="AA14" i="29"/>
  <c r="Z14" i="29"/>
  <c r="Z31" i="29"/>
  <c r="O4" i="29"/>
  <c r="E6" i="29"/>
  <c r="D6" i="29"/>
  <c r="E23" i="29"/>
  <c r="D23" i="29"/>
  <c r="P24" i="29"/>
  <c r="O24" i="29"/>
  <c r="P29" i="29"/>
  <c r="O29" i="29"/>
  <c r="Z10" i="29"/>
  <c r="AA10" i="29"/>
  <c r="E14" i="29"/>
  <c r="D14" i="29"/>
  <c r="P22" i="29"/>
  <c r="O22" i="29"/>
  <c r="P33" i="29"/>
  <c r="O33" i="29"/>
  <c r="P7" i="29"/>
  <c r="O7" i="29"/>
  <c r="AA24" i="29"/>
  <c r="Z24" i="29"/>
  <c r="AA25" i="29"/>
  <c r="Z25" i="29"/>
  <c r="P14" i="29"/>
  <c r="O14" i="29"/>
  <c r="AA6" i="29"/>
  <c r="Z6" i="29"/>
  <c r="E12" i="29"/>
  <c r="D12" i="29"/>
  <c r="E19" i="29"/>
  <c r="D19" i="29"/>
  <c r="E28" i="29"/>
  <c r="D28" i="29"/>
  <c r="AA32" i="29"/>
  <c r="Z32" i="29"/>
  <c r="P20" i="29"/>
  <c r="O20" i="29"/>
  <c r="P25" i="29"/>
  <c r="O25" i="29"/>
  <c r="AA13" i="29"/>
  <c r="Z13" i="29"/>
  <c r="AA29" i="29"/>
  <c r="Z29" i="29"/>
  <c r="Z27" i="29"/>
  <c r="AA27" i="29"/>
  <c r="AA21" i="29"/>
  <c r="Z21" i="29"/>
  <c r="P10" i="29"/>
  <c r="O10" i="29"/>
  <c r="Z5" i="29"/>
  <c r="E15" i="29"/>
  <c r="D15" i="29"/>
  <c r="E27" i="29"/>
  <c r="D27" i="29"/>
  <c r="E24" i="29"/>
  <c r="D24" i="29"/>
  <c r="P27" i="29"/>
  <c r="O27" i="29"/>
  <c r="P21" i="29"/>
  <c r="O21" i="29"/>
  <c r="AA12" i="29"/>
  <c r="Z12" i="29"/>
  <c r="D4" i="29"/>
  <c r="E29" i="29"/>
  <c r="D29" i="29"/>
  <c r="AA33" i="29"/>
  <c r="Z33" i="29"/>
  <c r="O31" i="29"/>
  <c r="AA28" i="29"/>
  <c r="Z28" i="29"/>
  <c r="E13" i="29"/>
  <c r="D13" i="29"/>
  <c r="E21" i="29"/>
  <c r="D21" i="29"/>
  <c r="AA23" i="29"/>
  <c r="Z23" i="29"/>
  <c r="P13" i="29"/>
  <c r="O13" i="29"/>
  <c r="AA8" i="29"/>
  <c r="Z8" i="29"/>
  <c r="E11" i="29"/>
  <c r="D11" i="29"/>
  <c r="D26" i="29"/>
  <c r="E26" i="29"/>
  <c r="E20" i="29"/>
  <c r="D20" i="29"/>
  <c r="P23" i="29"/>
  <c r="O23" i="29"/>
  <c r="Z19" i="29"/>
  <c r="AA19" i="29"/>
  <c r="D5" i="29"/>
  <c r="P12" i="29"/>
  <c r="O12" i="29"/>
  <c r="Z4" i="29"/>
  <c r="E22" i="29"/>
  <c r="D22" i="29"/>
  <c r="O19" i="29"/>
  <c r="P19" i="29"/>
  <c r="E15" i="13"/>
  <c r="S15" i="13" s="1"/>
  <c r="D15" i="13"/>
  <c r="R15" i="13" s="1"/>
  <c r="E8" i="13"/>
  <c r="S8" i="13" s="1"/>
  <c r="D8" i="13"/>
  <c r="R8" i="13" s="1"/>
  <c r="E14" i="13"/>
  <c r="S14" i="13" s="1"/>
  <c r="D14" i="13"/>
  <c r="R14" i="13" s="1"/>
  <c r="E7" i="13"/>
  <c r="S7" i="13" s="1"/>
  <c r="D7" i="13"/>
  <c r="R7" i="13" s="1"/>
  <c r="D13" i="13"/>
  <c r="R13" i="13" s="1"/>
  <c r="E13" i="13"/>
  <c r="S13" i="13" s="1"/>
  <c r="E10" i="13"/>
  <c r="S10" i="13" s="1"/>
  <c r="D10" i="13"/>
  <c r="R10" i="13" s="1"/>
  <c r="E20" i="13"/>
  <c r="S20" i="13" s="1"/>
  <c r="D20" i="13"/>
  <c r="R20" i="13" s="1"/>
  <c r="E9" i="13"/>
  <c r="S9" i="13" s="1"/>
  <c r="D9" i="13"/>
  <c r="R9" i="13" s="1"/>
  <c r="E17" i="13"/>
  <c r="S17" i="13" s="1"/>
  <c r="D17" i="13"/>
  <c r="R17" i="13" s="1"/>
  <c r="E6" i="13"/>
  <c r="S6" i="13" s="1"/>
  <c r="D6" i="13"/>
  <c r="R6" i="13" s="1"/>
  <c r="E12" i="13"/>
  <c r="S12" i="13" s="1"/>
  <c r="D12" i="13"/>
  <c r="R12" i="13" s="1"/>
  <c r="E16" i="13"/>
  <c r="S16" i="13" s="1"/>
  <c r="D16" i="13"/>
  <c r="R16" i="13" s="1"/>
  <c r="F19" i="13"/>
  <c r="T19" i="13" s="1"/>
  <c r="B22" i="13"/>
  <c r="B29" i="13"/>
  <c r="B23" i="13"/>
  <c r="C23" i="13" s="1"/>
  <c r="B28" i="13"/>
  <c r="D32" i="9"/>
  <c r="B24" i="13"/>
  <c r="F14" i="9"/>
  <c r="B21" i="13"/>
  <c r="Y33" i="29"/>
  <c r="Y31" i="29"/>
  <c r="AC33" i="29"/>
  <c r="Q17" i="29"/>
  <c r="C16" i="13"/>
  <c r="G16" i="13"/>
  <c r="U16" i="13" s="1"/>
  <c r="C12" i="13"/>
  <c r="G12" i="13"/>
  <c r="U12" i="13" s="1"/>
  <c r="AC24" i="29"/>
  <c r="Y24" i="29"/>
  <c r="C15" i="29"/>
  <c r="C17" i="13"/>
  <c r="G17" i="13"/>
  <c r="U17" i="13" s="1"/>
  <c r="Y27" i="29"/>
  <c r="AC27" i="29"/>
  <c r="Y21" i="29"/>
  <c r="AC21" i="29"/>
  <c r="C6" i="29"/>
  <c r="G20" i="13"/>
  <c r="U20" i="13" s="1"/>
  <c r="C20" i="13"/>
  <c r="B26" i="13"/>
  <c r="N12" i="29"/>
  <c r="R12" i="29"/>
  <c r="Y8" i="29"/>
  <c r="AC8" i="29"/>
  <c r="C11" i="29"/>
  <c r="C19" i="29"/>
  <c r="C28" i="29"/>
  <c r="N28" i="29"/>
  <c r="R28" i="29"/>
  <c r="N18" i="29"/>
  <c r="R18" i="29"/>
  <c r="Y11" i="29"/>
  <c r="AC11" i="29"/>
  <c r="G15" i="13"/>
  <c r="U15" i="13" s="1"/>
  <c r="C15" i="13"/>
  <c r="N6" i="29"/>
  <c r="R6" i="29"/>
  <c r="Y19" i="29"/>
  <c r="AC19" i="29"/>
  <c r="B31" i="13"/>
  <c r="B25" i="13"/>
  <c r="N11" i="29"/>
  <c r="R11" i="29"/>
  <c r="Y7" i="29"/>
  <c r="AC7" i="29"/>
  <c r="E39" i="13"/>
  <c r="C26" i="29"/>
  <c r="C20" i="29"/>
  <c r="N20" i="29"/>
  <c r="R20" i="29"/>
  <c r="N25" i="29"/>
  <c r="R25" i="29"/>
  <c r="AC10" i="29"/>
  <c r="Y10" i="29"/>
  <c r="N5" i="29"/>
  <c r="F17" i="29"/>
  <c r="AC26" i="29"/>
  <c r="Y26" i="29"/>
  <c r="G8" i="13"/>
  <c r="U8" i="13" s="1"/>
  <c r="C8" i="13"/>
  <c r="B27" i="13"/>
  <c r="C14" i="29"/>
  <c r="C22" i="29"/>
  <c r="N27" i="29"/>
  <c r="R27" i="29"/>
  <c r="N21" i="29"/>
  <c r="R21" i="29"/>
  <c r="AC13" i="29"/>
  <c r="Y13" i="29"/>
  <c r="D17" i="8"/>
  <c r="P64" i="7" s="1"/>
  <c r="Y4" i="29"/>
  <c r="N29" i="29"/>
  <c r="R29" i="29"/>
  <c r="N31" i="29"/>
  <c r="N8" i="29"/>
  <c r="R8" i="29"/>
  <c r="AC22" i="29"/>
  <c r="Y22" i="29"/>
  <c r="C7" i="13"/>
  <c r="G7" i="13"/>
  <c r="U7" i="13" s="1"/>
  <c r="C5" i="29"/>
  <c r="B30" i="13"/>
  <c r="B35" i="13"/>
  <c r="B33" i="13"/>
  <c r="B34" i="13"/>
  <c r="D60" i="9"/>
  <c r="E36" i="9" s="1"/>
  <c r="C10" i="29"/>
  <c r="C32" i="29"/>
  <c r="C18" i="29"/>
  <c r="AE35" i="29"/>
  <c r="P72" i="7"/>
  <c r="N23" i="29"/>
  <c r="R23" i="29"/>
  <c r="Y12" i="29"/>
  <c r="AC12" i="29"/>
  <c r="Y23" i="29"/>
  <c r="AC23" i="29"/>
  <c r="C24" i="29"/>
  <c r="AC32" i="29"/>
  <c r="Y32" i="29"/>
  <c r="N24" i="29"/>
  <c r="R24" i="29"/>
  <c r="AC14" i="29"/>
  <c r="Y14" i="29"/>
  <c r="N32" i="29"/>
  <c r="R32" i="29"/>
  <c r="G14" i="13"/>
  <c r="U14" i="13" s="1"/>
  <c r="C14" i="13"/>
  <c r="F36" i="13"/>
  <c r="T36" i="13" s="1"/>
  <c r="N33" i="29"/>
  <c r="R33" i="29"/>
  <c r="N4" i="29"/>
  <c r="AC20" i="29"/>
  <c r="Y20" i="29"/>
  <c r="AC18" i="29"/>
  <c r="Y18" i="29"/>
  <c r="G10" i="13"/>
  <c r="U10" i="13" s="1"/>
  <c r="C10" i="13"/>
  <c r="C8" i="29"/>
  <c r="N14" i="29"/>
  <c r="R14" i="29"/>
  <c r="C13" i="29"/>
  <c r="C31" i="29"/>
  <c r="C29" i="29"/>
  <c r="R19" i="29"/>
  <c r="N19" i="29"/>
  <c r="N15" i="29"/>
  <c r="R15" i="29"/>
  <c r="C27" i="29"/>
  <c r="G13" i="13"/>
  <c r="U13" i="13" s="1"/>
  <c r="C13" i="13"/>
  <c r="G36" i="13"/>
  <c r="U36" i="13" s="1"/>
  <c r="D9" i="27"/>
  <c r="R7" i="29"/>
  <c r="N7" i="29"/>
  <c r="AC28" i="29"/>
  <c r="Y28" i="29"/>
  <c r="Y29" i="29"/>
  <c r="AC29" i="29"/>
  <c r="C9" i="13"/>
  <c r="G9" i="13"/>
  <c r="U9" i="13" s="1"/>
  <c r="C4" i="29"/>
  <c r="R10" i="29"/>
  <c r="N10" i="29"/>
  <c r="Y6" i="29"/>
  <c r="AC6" i="29"/>
  <c r="C12" i="29"/>
  <c r="C33" i="29"/>
  <c r="C25" i="29"/>
  <c r="N26" i="29"/>
  <c r="R26" i="29"/>
  <c r="I35" i="29"/>
  <c r="Y25" i="29"/>
  <c r="AC25" i="29"/>
  <c r="G6" i="13"/>
  <c r="U6" i="13" s="1"/>
  <c r="C6" i="13"/>
  <c r="C7" i="29"/>
  <c r="N13" i="29"/>
  <c r="R13" i="29"/>
  <c r="Y5" i="29"/>
  <c r="C23" i="29"/>
  <c r="C21" i="29"/>
  <c r="N22" i="29"/>
  <c r="R22" i="29"/>
  <c r="Y15" i="29"/>
  <c r="AC15" i="29"/>
  <c r="E5" i="9" l="1"/>
  <c r="E7" i="9"/>
  <c r="T37" i="13"/>
  <c r="F39" i="13"/>
  <c r="E12" i="9"/>
  <c r="AB8" i="29"/>
  <c r="AB33" i="29"/>
  <c r="Q8" i="29"/>
  <c r="E30" i="9"/>
  <c r="F9" i="13"/>
  <c r="T9" i="13" s="1"/>
  <c r="E8" i="9"/>
  <c r="E29" i="9"/>
  <c r="E23" i="9"/>
  <c r="D32" i="27"/>
  <c r="E10" i="9"/>
  <c r="F10" i="13"/>
  <c r="T10" i="13" s="1"/>
  <c r="F8" i="29"/>
  <c r="F18" i="13"/>
  <c r="T18" i="13" s="1"/>
  <c r="E26" i="13"/>
  <c r="S26" i="13" s="1"/>
  <c r="D26" i="13"/>
  <c r="R26" i="13" s="1"/>
  <c r="D22" i="13"/>
  <c r="R22" i="13" s="1"/>
  <c r="E22" i="13"/>
  <c r="S22" i="13" s="1"/>
  <c r="E31" i="13"/>
  <c r="S31" i="13" s="1"/>
  <c r="D31" i="13"/>
  <c r="R31" i="13" s="1"/>
  <c r="E25" i="13"/>
  <c r="S25" i="13" s="1"/>
  <c r="D25" i="13"/>
  <c r="R25" i="13" s="1"/>
  <c r="E24" i="13"/>
  <c r="S24" i="13" s="1"/>
  <c r="D24" i="13"/>
  <c r="R24" i="13" s="1"/>
  <c r="E28" i="13"/>
  <c r="S28" i="13" s="1"/>
  <c r="D28" i="13"/>
  <c r="R28" i="13" s="1"/>
  <c r="E27" i="13"/>
  <c r="S27" i="13" s="1"/>
  <c r="D27" i="13"/>
  <c r="R27" i="13" s="1"/>
  <c r="G22" i="13"/>
  <c r="U22" i="13" s="1"/>
  <c r="E33" i="13"/>
  <c r="S33" i="13" s="1"/>
  <c r="D33" i="13"/>
  <c r="R33" i="13" s="1"/>
  <c r="G23" i="13"/>
  <c r="U23" i="13" s="1"/>
  <c r="E23" i="13"/>
  <c r="S23" i="13" s="1"/>
  <c r="D23" i="13"/>
  <c r="R23" i="13" s="1"/>
  <c r="E34" i="13"/>
  <c r="S34" i="13" s="1"/>
  <c r="D34" i="13"/>
  <c r="R34" i="13" s="1"/>
  <c r="E35" i="13"/>
  <c r="S35" i="13" s="1"/>
  <c r="D35" i="13"/>
  <c r="R35" i="13" s="1"/>
  <c r="G29" i="13"/>
  <c r="U29" i="13" s="1"/>
  <c r="E29" i="13"/>
  <c r="S29" i="13" s="1"/>
  <c r="D29" i="13"/>
  <c r="R29" i="13" s="1"/>
  <c r="D30" i="13"/>
  <c r="R30" i="13" s="1"/>
  <c r="E30" i="13"/>
  <c r="S30" i="13" s="1"/>
  <c r="E21" i="13"/>
  <c r="S21" i="13" s="1"/>
  <c r="D21" i="13"/>
  <c r="R21" i="13" s="1"/>
  <c r="C28" i="13"/>
  <c r="E27" i="9"/>
  <c r="C22" i="13"/>
  <c r="G21" i="13"/>
  <c r="U21" i="13" s="1"/>
  <c r="E18" i="9"/>
  <c r="G28" i="13"/>
  <c r="U28" i="13" s="1"/>
  <c r="E26" i="9"/>
  <c r="E25" i="9"/>
  <c r="E11" i="9"/>
  <c r="E21" i="9"/>
  <c r="E22" i="9"/>
  <c r="E28" i="9"/>
  <c r="E14" i="9"/>
  <c r="E15" i="9"/>
  <c r="D68" i="27" s="1"/>
  <c r="E24" i="9"/>
  <c r="E13" i="9"/>
  <c r="E6" i="9"/>
  <c r="E9" i="9"/>
  <c r="F16" i="13"/>
  <c r="T16" i="13" s="1"/>
  <c r="E19" i="9"/>
  <c r="E20" i="9"/>
  <c r="E17" i="9"/>
  <c r="D30" i="27"/>
  <c r="C29" i="13"/>
  <c r="G24" i="13"/>
  <c r="U24" i="13" s="1"/>
  <c r="C24" i="13"/>
  <c r="E16" i="9"/>
  <c r="C21" i="13"/>
  <c r="F8" i="13"/>
  <c r="T8" i="13" s="1"/>
  <c r="AB20" i="29"/>
  <c r="Q28" i="29"/>
  <c r="Q26" i="29"/>
  <c r="Q20" i="29"/>
  <c r="F33" i="29"/>
  <c r="F25" i="29"/>
  <c r="F27" i="29"/>
  <c r="F10" i="29"/>
  <c r="Q25" i="29"/>
  <c r="F12" i="29"/>
  <c r="Q19" i="29"/>
  <c r="AB22" i="29"/>
  <c r="F22" i="29"/>
  <c r="F24" i="29"/>
  <c r="AB18" i="29"/>
  <c r="F21" i="29"/>
  <c r="Q33" i="29"/>
  <c r="AB23" i="29"/>
  <c r="AB12" i="29"/>
  <c r="AB26" i="29"/>
  <c r="AB19" i="29"/>
  <c r="F15" i="29"/>
  <c r="AB15" i="29"/>
  <c r="F29" i="29"/>
  <c r="Q14" i="29"/>
  <c r="Q23" i="29"/>
  <c r="AB32" i="29"/>
  <c r="F23" i="29"/>
  <c r="AB29" i="29"/>
  <c r="Q12" i="29"/>
  <c r="F6" i="29"/>
  <c r="AB27" i="29"/>
  <c r="AB24" i="29"/>
  <c r="F17" i="13"/>
  <c r="T17" i="13" s="1"/>
  <c r="Q22" i="29"/>
  <c r="Q13" i="29"/>
  <c r="F13" i="13"/>
  <c r="T13" i="13" s="1"/>
  <c r="F32" i="29"/>
  <c r="G35" i="13"/>
  <c r="U35" i="13" s="1"/>
  <c r="C35" i="13"/>
  <c r="F7" i="13"/>
  <c r="T7" i="13" s="1"/>
  <c r="AB13" i="29"/>
  <c r="Q21" i="29"/>
  <c r="F26" i="29"/>
  <c r="Q11" i="29"/>
  <c r="Q6" i="29"/>
  <c r="F19" i="29"/>
  <c r="F20" i="13"/>
  <c r="T20" i="13" s="1"/>
  <c r="Q24" i="29"/>
  <c r="C30" i="13"/>
  <c r="G30" i="13"/>
  <c r="U30" i="13" s="1"/>
  <c r="AB11" i="29"/>
  <c r="Q32" i="29"/>
  <c r="F14" i="29"/>
  <c r="G33" i="13"/>
  <c r="U33" i="13" s="1"/>
  <c r="C33" i="13"/>
  <c r="Q10" i="29"/>
  <c r="F6" i="13"/>
  <c r="T6" i="13" s="1"/>
  <c r="F13" i="29"/>
  <c r="F14" i="13"/>
  <c r="T14" i="13" s="1"/>
  <c r="AB14" i="29"/>
  <c r="F18" i="29"/>
  <c r="AB10" i="29"/>
  <c r="C25" i="13"/>
  <c r="G25" i="13"/>
  <c r="U25" i="13" s="1"/>
  <c r="F15" i="13"/>
  <c r="T15" i="13" s="1"/>
  <c r="F11" i="29"/>
  <c r="AB25" i="29"/>
  <c r="Q15" i="29"/>
  <c r="E46" i="9"/>
  <c r="E42" i="9"/>
  <c r="D31" i="27"/>
  <c r="E48" i="9"/>
  <c r="E50" i="9"/>
  <c r="E38" i="9"/>
  <c r="E56" i="9"/>
  <c r="E39" i="9"/>
  <c r="E43" i="9"/>
  <c r="E53" i="9"/>
  <c r="E57" i="9"/>
  <c r="E41" i="9"/>
  <c r="E55" i="9"/>
  <c r="E58" i="9"/>
  <c r="E52" i="9"/>
  <c r="E47" i="9"/>
  <c r="E51" i="9"/>
  <c r="E44" i="9"/>
  <c r="E49" i="9"/>
  <c r="E37" i="9"/>
  <c r="E40" i="9"/>
  <c r="E54" i="9"/>
  <c r="E45" i="9"/>
  <c r="Q29" i="29"/>
  <c r="AB7" i="29"/>
  <c r="C31" i="13"/>
  <c r="G31" i="13"/>
  <c r="U31" i="13" s="1"/>
  <c r="Q18" i="29"/>
  <c r="C26" i="13"/>
  <c r="G26" i="13"/>
  <c r="U26" i="13" s="1"/>
  <c r="AB21" i="29"/>
  <c r="F7" i="29"/>
  <c r="AB6" i="29"/>
  <c r="AB28" i="29"/>
  <c r="Q7" i="29"/>
  <c r="G34" i="13"/>
  <c r="U34" i="13" s="1"/>
  <c r="C34" i="13"/>
  <c r="Q27" i="29"/>
  <c r="G27" i="13"/>
  <c r="U27" i="13" s="1"/>
  <c r="C27" i="13"/>
  <c r="F20" i="29"/>
  <c r="F28" i="29"/>
  <c r="F12" i="13"/>
  <c r="T12" i="13" s="1"/>
  <c r="F22" i="13" l="1"/>
  <c r="T22" i="13" s="1"/>
  <c r="F35" i="13"/>
  <c r="T35" i="13" s="1"/>
  <c r="F21" i="13"/>
  <c r="T21" i="13" s="1"/>
  <c r="F31" i="13"/>
  <c r="T31" i="13" s="1"/>
  <c r="F24" i="13"/>
  <c r="T24" i="13" s="1"/>
  <c r="F28" i="13"/>
  <c r="T28" i="13" s="1"/>
  <c r="F23" i="13"/>
  <c r="T23" i="13" s="1"/>
  <c r="F29" i="13"/>
  <c r="T29" i="13" s="1"/>
  <c r="F34" i="13"/>
  <c r="T34" i="13" s="1"/>
  <c r="D34" i="27"/>
  <c r="F26" i="13"/>
  <c r="T26" i="13" s="1"/>
  <c r="F33" i="13"/>
  <c r="T33" i="13" s="1"/>
  <c r="F27" i="13"/>
  <c r="T27" i="13" s="1"/>
  <c r="F30" i="13"/>
  <c r="T30" i="13" s="1"/>
  <c r="F25" i="13"/>
  <c r="T25" i="13" s="1"/>
  <c r="AK11" i="5" l="1"/>
  <c r="AK8" i="5"/>
  <c r="AJ11" i="5"/>
  <c r="AI11" i="5"/>
  <c r="AJ8" i="5"/>
  <c r="AK10" i="5"/>
  <c r="AI8" i="5"/>
  <c r="AJ10" i="5"/>
  <c r="AI10" i="5"/>
  <c r="AJ9" i="5"/>
  <c r="AK9" i="5"/>
  <c r="AK7" i="5"/>
  <c r="AJ7" i="5"/>
  <c r="AI7" i="5"/>
  <c r="D6" i="5" l="1"/>
  <c r="D5" i="5" s="1"/>
  <c r="D41" i="5" s="1"/>
  <c r="O6" i="5"/>
  <c r="O5" i="5" s="1"/>
  <c r="O41" i="5" s="1"/>
  <c r="W6" i="5"/>
  <c r="W5" i="5" s="1"/>
  <c r="W41" i="5" s="1"/>
  <c r="K6" i="5"/>
  <c r="K5" i="5" s="1"/>
  <c r="K41" i="5" s="1"/>
  <c r="H6" i="5"/>
  <c r="H5" i="5" s="1"/>
  <c r="H41" i="5" s="1"/>
  <c r="AB6" i="5"/>
  <c r="AB5" i="5" s="1"/>
  <c r="AB41" i="5" s="1"/>
  <c r="AD6" i="5"/>
  <c r="AD5" i="5" s="1"/>
  <c r="AD41" i="5" s="1"/>
  <c r="AC6" i="5"/>
  <c r="AC5" i="5" s="1"/>
  <c r="AC41" i="5" s="1"/>
  <c r="P6" i="5"/>
  <c r="P5" i="5" s="1"/>
  <c r="P41" i="5" s="1"/>
  <c r="I6" i="5"/>
  <c r="I5" i="5" s="1"/>
  <c r="I41" i="5" s="1"/>
  <c r="F6" i="5"/>
  <c r="F5" i="5" s="1"/>
  <c r="F41" i="5" s="1"/>
  <c r="X6" i="5"/>
  <c r="X5" i="5" s="1"/>
  <c r="X41" i="5" s="1"/>
  <c r="V6" i="5"/>
  <c r="V5" i="5" s="1"/>
  <c r="V41" i="5" s="1"/>
  <c r="S6" i="5"/>
  <c r="S5" i="5" s="1"/>
  <c r="S41" i="5" s="1"/>
  <c r="M6" i="5"/>
  <c r="M5" i="5" s="1"/>
  <c r="M41" i="5" s="1"/>
  <c r="Y6" i="5"/>
  <c r="Y5" i="5" s="1"/>
  <c r="Y41" i="5" s="1"/>
  <c r="J6" i="5"/>
  <c r="J5" i="5" s="1"/>
  <c r="J41" i="5" s="1"/>
  <c r="N6" i="5"/>
  <c r="N5" i="5" s="1"/>
  <c r="N41" i="5" s="1"/>
  <c r="C6" i="5"/>
  <c r="C5" i="5" s="1"/>
  <c r="C41" i="5" s="1"/>
  <c r="R6" i="5" l="1"/>
  <c r="R5" i="5" s="1"/>
  <c r="R41" i="5" s="1"/>
  <c r="AE6" i="5"/>
  <c r="AE5" i="5" s="1"/>
  <c r="AE41" i="5" s="1"/>
  <c r="AA6" i="5"/>
  <c r="AA5" i="5" s="1"/>
  <c r="AA41" i="5" s="1"/>
  <c r="U6" i="5"/>
  <c r="U5" i="5" s="1"/>
  <c r="U41" i="5" s="1"/>
  <c r="Z6" i="5"/>
  <c r="Z5" i="5" s="1"/>
  <c r="Z41" i="5" s="1"/>
  <c r="Q6" i="5"/>
  <c r="Q5" i="5" s="1"/>
  <c r="Q41" i="5" s="1"/>
  <c r="G6" i="5"/>
  <c r="G5" i="5" s="1"/>
  <c r="G41" i="5" s="1"/>
  <c r="L6" i="5"/>
  <c r="L5" i="5" s="1"/>
  <c r="L41" i="5" s="1"/>
  <c r="T6" i="5"/>
  <c r="T5" i="5" s="1"/>
  <c r="T41" i="5" s="1"/>
  <c r="E6" i="5"/>
  <c r="E5" i="5" s="1"/>
  <c r="E41" i="5" s="1"/>
  <c r="AI9" i="5" l="1"/>
  <c r="AG6" i="5" l="1"/>
  <c r="AG5" i="5" s="1"/>
  <c r="AG41" i="5" s="1"/>
  <c r="AF6" i="5"/>
  <c r="AF5" i="5" s="1"/>
  <c r="AF41" i="5" s="1"/>
  <c r="AH6" i="5" l="1"/>
  <c r="AH5" i="5" s="1"/>
  <c r="AH41" i="5" s="1"/>
  <c r="BJ11" i="5" l="1"/>
  <c r="AV11" i="5"/>
  <c r="AY10" i="5"/>
  <c r="BA10" i="5"/>
  <c r="AP11" i="5"/>
  <c r="AS10" i="5"/>
  <c r="BK11" i="5"/>
  <c r="BH8" i="5"/>
  <c r="BC8" i="5"/>
  <c r="AQ8" i="5"/>
  <c r="AQ11" i="5"/>
  <c r="BD10" i="5"/>
  <c r="AT11" i="5"/>
  <c r="BC10" i="5"/>
  <c r="AW8" i="5"/>
  <c r="BF8" i="5"/>
  <c r="BD8" i="5"/>
  <c r="AO8" i="5"/>
  <c r="AW11" i="5"/>
  <c r="AY11" i="5"/>
  <c r="AO10" i="5"/>
  <c r="AN10" i="5"/>
  <c r="AZ10" i="5"/>
  <c r="AM10" i="5"/>
  <c r="AV10" i="5"/>
  <c r="BA8" i="5"/>
  <c r="AV8" i="5"/>
  <c r="AT8" i="5"/>
  <c r="AN8" i="5"/>
  <c r="AX8" i="5"/>
  <c r="BG11" i="5"/>
  <c r="BH11" i="5"/>
  <c r="BB11" i="5"/>
  <c r="BE10" i="5"/>
  <c r="BK10" i="5"/>
  <c r="AT10" i="5"/>
  <c r="BE8" i="5"/>
  <c r="AL8" i="5"/>
  <c r="BI8" i="5"/>
  <c r="AZ8" i="5"/>
  <c r="AY8" i="5"/>
  <c r="AS8" i="5"/>
  <c r="AU11" i="5"/>
  <c r="AU10" i="5"/>
  <c r="AL10" i="5"/>
  <c r="E10" i="4" s="1"/>
  <c r="AX10" i="5"/>
  <c r="AZ11" i="5"/>
  <c r="BI11" i="5"/>
  <c r="BG10" i="5"/>
  <c r="AN11" i="5"/>
  <c r="AM8" i="5"/>
  <c r="BG8" i="5"/>
  <c r="BK8" i="5"/>
  <c r="BB8" i="5"/>
  <c r="BJ8" i="5"/>
  <c r="AP8" i="5"/>
  <c r="BF10" i="5"/>
  <c r="S10" i="4" s="1"/>
  <c r="AM11" i="5"/>
  <c r="AO11" i="5"/>
  <c r="AR10" i="5"/>
  <c r="AS11" i="5"/>
  <c r="AX11" i="5"/>
  <c r="AQ10" i="5"/>
  <c r="L10" i="4" s="1"/>
  <c r="AL11" i="5"/>
  <c r="AU8" i="5"/>
  <c r="AR8" i="5"/>
  <c r="AP10" i="5"/>
  <c r="BE11" i="5"/>
  <c r="BH10" i="5"/>
  <c r="BI10" i="5"/>
  <c r="BF11" i="5"/>
  <c r="BC11" i="5"/>
  <c r="BB10" i="5"/>
  <c r="BD11" i="5"/>
  <c r="AR11" i="5"/>
  <c r="BA11" i="5"/>
  <c r="BJ10" i="5"/>
  <c r="AW10" i="5"/>
  <c r="C5" i="26" l="1"/>
  <c r="D5" i="26" s="1"/>
  <c r="U10" i="4"/>
  <c r="AC4" i="29" s="1"/>
  <c r="T10" i="4"/>
  <c r="AA4" i="29"/>
  <c r="AB4" i="29" s="1"/>
  <c r="C13" i="25"/>
  <c r="D13" i="25" s="1"/>
  <c r="M10" i="4"/>
  <c r="N10" i="4"/>
  <c r="R4" i="29" s="1"/>
  <c r="P4" i="29"/>
  <c r="Q4" i="29" s="1"/>
  <c r="C13" i="11"/>
  <c r="G10" i="4"/>
  <c r="F10" i="4"/>
  <c r="E4" i="29"/>
  <c r="F4" i="29" s="1"/>
  <c r="AX9" i="5"/>
  <c r="AL9" i="5"/>
  <c r="AO9" i="5"/>
  <c r="AW9" i="5"/>
  <c r="BJ9" i="5"/>
  <c r="BA9" i="5"/>
  <c r="AQ9" i="5"/>
  <c r="AM9" i="5"/>
  <c r="BB9" i="5"/>
  <c r="AU9" i="5"/>
  <c r="BI9" i="5"/>
  <c r="BK9" i="5"/>
  <c r="AN9" i="5"/>
  <c r="AV9" i="5"/>
  <c r="AP9" i="5"/>
  <c r="BI7" i="5"/>
  <c r="BJ7" i="5"/>
  <c r="AW7" i="5"/>
  <c r="BA7" i="5"/>
  <c r="BE7" i="5"/>
  <c r="BH7" i="5"/>
  <c r="AM7" i="5"/>
  <c r="AZ7" i="5"/>
  <c r="AT7" i="5"/>
  <c r="BK7" i="5"/>
  <c r="BB7" i="5"/>
  <c r="AQ7" i="5"/>
  <c r="AO7" i="5"/>
  <c r="AS7" i="5"/>
  <c r="AR9" i="5"/>
  <c r="BD7" i="5"/>
  <c r="AR7" i="5"/>
  <c r="AY7" i="5"/>
  <c r="BF7" i="5"/>
  <c r="BF9" i="5"/>
  <c r="AX7" i="5"/>
  <c r="AL7" i="5"/>
  <c r="AY9" i="5"/>
  <c r="AV7" i="5"/>
  <c r="AP7" i="5"/>
  <c r="AU7" i="5"/>
  <c r="BG7" i="5"/>
  <c r="AN7" i="5"/>
  <c r="BC7" i="5"/>
  <c r="D13" i="11" l="1"/>
  <c r="F5" i="11" s="1"/>
  <c r="D42" i="27"/>
  <c r="G4" i="29"/>
  <c r="F5" i="25"/>
  <c r="F5" i="26"/>
  <c r="BH9" i="5"/>
  <c r="AT9" i="5"/>
  <c r="AZ9" i="5"/>
  <c r="BD9" i="5"/>
  <c r="BC9" i="5"/>
  <c r="BH6" i="5"/>
  <c r="BF6" i="5"/>
  <c r="BI6" i="5"/>
  <c r="BJ13" i="5"/>
  <c r="AT13" i="5"/>
  <c r="AM13" i="5"/>
  <c r="AL13" i="5"/>
  <c r="E9" i="4" s="1"/>
  <c r="AP13" i="5"/>
  <c r="AS9" i="5"/>
  <c r="AV13" i="5"/>
  <c r="BI13" i="5"/>
  <c r="AW13" i="5"/>
  <c r="BK13" i="5"/>
  <c r="AY13" i="5"/>
  <c r="BD13" i="5"/>
  <c r="AZ13" i="5"/>
  <c r="BC13" i="5"/>
  <c r="BE9" i="5"/>
  <c r="BE13" i="5"/>
  <c r="AS13" i="5"/>
  <c r="BA13" i="5"/>
  <c r="AX13" i="5"/>
  <c r="AO13" i="5"/>
  <c r="BF13" i="5"/>
  <c r="S9" i="4" s="1"/>
  <c r="AJ13" i="5"/>
  <c r="AI13" i="5"/>
  <c r="AU13" i="5"/>
  <c r="AR13" i="5"/>
  <c r="BG13" i="5"/>
  <c r="BG9" i="5"/>
  <c r="BB13" i="5"/>
  <c r="AK13" i="5"/>
  <c r="AQ13" i="5"/>
  <c r="L9" i="4" s="1"/>
  <c r="BH13" i="5"/>
  <c r="AN13" i="5"/>
  <c r="BF5" i="5" l="1"/>
  <c r="F13" i="11"/>
  <c r="BH5" i="5"/>
  <c r="BH41" i="5" s="1"/>
  <c r="S8" i="4"/>
  <c r="U9" i="4"/>
  <c r="T9" i="4"/>
  <c r="BF41" i="5"/>
  <c r="S7" i="4"/>
  <c r="G9" i="4"/>
  <c r="F9" i="4"/>
  <c r="M9" i="4"/>
  <c r="N9" i="4"/>
  <c r="BI5" i="5"/>
  <c r="BI41" i="5" s="1"/>
  <c r="Q34" i="5"/>
  <c r="Q33" i="5" s="1"/>
  <c r="Q43" i="5" s="1"/>
  <c r="C34" i="5"/>
  <c r="C33" i="5" s="1"/>
  <c r="C43" i="5" s="1"/>
  <c r="X34" i="5"/>
  <c r="X33" i="5" s="1"/>
  <c r="X43" i="5" s="1"/>
  <c r="J34" i="5"/>
  <c r="J33" i="5" s="1"/>
  <c r="J43" i="5" s="1"/>
  <c r="H34" i="5"/>
  <c r="H33" i="5" s="1"/>
  <c r="H43" i="5" s="1"/>
  <c r="AT6" i="5"/>
  <c r="AT5" i="5" s="1"/>
  <c r="AT41" i="5" s="1"/>
  <c r="AY6" i="5"/>
  <c r="AY5" i="5" s="1"/>
  <c r="AY41" i="5" s="1"/>
  <c r="AK6" i="5"/>
  <c r="AK5" i="5" s="1"/>
  <c r="AK41" i="5" s="1"/>
  <c r="BJ6" i="5"/>
  <c r="BJ5" i="5" s="1"/>
  <c r="BJ41" i="5" s="1"/>
  <c r="BA6" i="5"/>
  <c r="BA5" i="5" s="1"/>
  <c r="BA41" i="5" s="1"/>
  <c r="AW6" i="5"/>
  <c r="AW5" i="5" s="1"/>
  <c r="AW41" i="5" s="1"/>
  <c r="AO6" i="5"/>
  <c r="AO5" i="5" s="1"/>
  <c r="AO41" i="5" s="1"/>
  <c r="AM6" i="5"/>
  <c r="AM5" i="5" s="1"/>
  <c r="AM41" i="5" s="1"/>
  <c r="AS6" i="5"/>
  <c r="AS5" i="5" s="1"/>
  <c r="AS41" i="5" s="1"/>
  <c r="AJ6" i="5"/>
  <c r="AJ5" i="5" s="1"/>
  <c r="AJ41" i="5" s="1"/>
  <c r="BB6" i="5"/>
  <c r="BB5" i="5" s="1"/>
  <c r="BB41" i="5" s="1"/>
  <c r="AX6" i="5"/>
  <c r="AX5" i="5" s="1"/>
  <c r="AX41" i="5" s="1"/>
  <c r="BC6" i="5"/>
  <c r="BC5" i="5" s="1"/>
  <c r="BC41" i="5" s="1"/>
  <c r="BD6" i="5"/>
  <c r="BD5" i="5" s="1"/>
  <c r="BD41" i="5" s="1"/>
  <c r="AV6" i="5"/>
  <c r="AV5" i="5" s="1"/>
  <c r="AV41" i="5" s="1"/>
  <c r="BG6" i="5"/>
  <c r="BG5" i="5" s="1"/>
  <c r="BG41" i="5" s="1"/>
  <c r="BK6" i="5"/>
  <c r="BK5" i="5" s="1"/>
  <c r="BK41" i="5" s="1"/>
  <c r="AU6" i="5"/>
  <c r="AU5" i="5" s="1"/>
  <c r="AU41" i="5" s="1"/>
  <c r="AZ6" i="5"/>
  <c r="AZ5" i="5" s="1"/>
  <c r="AZ41" i="5" s="1"/>
  <c r="AL6" i="5"/>
  <c r="AL5" i="5" s="1"/>
  <c r="AI6" i="5"/>
  <c r="AI5" i="5" s="1"/>
  <c r="AI41" i="5" s="1"/>
  <c r="AP6" i="5"/>
  <c r="AP5" i="5" s="1"/>
  <c r="AP41" i="5" s="1"/>
  <c r="BE6" i="5"/>
  <c r="BE5" i="5" s="1"/>
  <c r="BE41" i="5" s="1"/>
  <c r="AR6" i="5"/>
  <c r="AR5" i="5" s="1"/>
  <c r="AR41" i="5" s="1"/>
  <c r="AQ6" i="5"/>
  <c r="AQ5" i="5" s="1"/>
  <c r="AN6" i="5"/>
  <c r="AN5" i="5" s="1"/>
  <c r="AN41" i="5" s="1"/>
  <c r="L8" i="4" l="1"/>
  <c r="M8" i="4" s="1"/>
  <c r="L7" i="4"/>
  <c r="AQ41" i="5"/>
  <c r="E8" i="4"/>
  <c r="U61" i="7"/>
  <c r="T7" i="4"/>
  <c r="V7" i="4"/>
  <c r="U7" i="4"/>
  <c r="AC3" i="29" s="1"/>
  <c r="G13" i="8"/>
  <c r="AA3" i="29"/>
  <c r="AB3" i="29" s="1"/>
  <c r="E7" i="4"/>
  <c r="AL41" i="5"/>
  <c r="C13" i="26"/>
  <c r="T8" i="4"/>
  <c r="U8" i="4"/>
  <c r="AC5" i="29" s="1"/>
  <c r="AA5" i="29"/>
  <c r="AB5" i="29" s="1"/>
  <c r="C37" i="5"/>
  <c r="H37" i="5"/>
  <c r="J37" i="5"/>
  <c r="T34" i="5"/>
  <c r="T33" i="5" s="1"/>
  <c r="T43" i="5" s="1"/>
  <c r="O34" i="5"/>
  <c r="O33" i="5" s="1"/>
  <c r="O43" i="5" s="1"/>
  <c r="G34" i="5"/>
  <c r="G33" i="5" s="1"/>
  <c r="G43" i="5" s="1"/>
  <c r="V34" i="5"/>
  <c r="V33" i="5" s="1"/>
  <c r="V43" i="5" s="1"/>
  <c r="F34" i="5"/>
  <c r="F33" i="5" s="1"/>
  <c r="F43" i="5" s="1"/>
  <c r="AE34" i="5"/>
  <c r="AE33" i="5" s="1"/>
  <c r="AE43" i="5" s="1"/>
  <c r="I34" i="5"/>
  <c r="I33" i="5" s="1"/>
  <c r="I43" i="5" s="1"/>
  <c r="L34" i="5"/>
  <c r="L33" i="5" s="1"/>
  <c r="L43" i="5" s="1"/>
  <c r="C6" i="25" l="1"/>
  <c r="P5" i="29"/>
  <c r="Q5" i="29" s="1"/>
  <c r="N8" i="4"/>
  <c r="R5" i="29" s="1"/>
  <c r="D13" i="26"/>
  <c r="F13" i="26" s="1"/>
  <c r="G7" i="4"/>
  <c r="G3" i="29" s="1"/>
  <c r="E3" i="29"/>
  <c r="E13" i="8"/>
  <c r="H7" i="4"/>
  <c r="U55" i="7"/>
  <c r="F7" i="4"/>
  <c r="W7" i="4"/>
  <c r="G8" i="4"/>
  <c r="G5" i="29" s="1"/>
  <c r="F8" i="4"/>
  <c r="C6" i="11"/>
  <c r="G6" i="11" s="1"/>
  <c r="E5" i="29"/>
  <c r="F5" i="29" s="1"/>
  <c r="P3" i="29"/>
  <c r="F13" i="8"/>
  <c r="U58" i="7"/>
  <c r="O7" i="4"/>
  <c r="N7" i="4"/>
  <c r="R3" i="29" s="1"/>
  <c r="M7" i="4"/>
  <c r="P7" i="4" s="1"/>
  <c r="I37" i="5"/>
  <c r="F37" i="5"/>
  <c r="L37" i="5"/>
  <c r="G37" i="5"/>
  <c r="AI34" i="5"/>
  <c r="AI33" i="5" s="1"/>
  <c r="AI43" i="5" s="1"/>
  <c r="AB34" i="5"/>
  <c r="AB33" i="5" s="1"/>
  <c r="AB43" i="5" s="1"/>
  <c r="AF34" i="5"/>
  <c r="AF33" i="5" s="1"/>
  <c r="AF43" i="5" s="1"/>
  <c r="R34" i="5"/>
  <c r="R33" i="5" s="1"/>
  <c r="R43" i="5" s="1"/>
  <c r="S34" i="5"/>
  <c r="S33" i="5" s="1"/>
  <c r="S43" i="5" s="1"/>
  <c r="AC34" i="5"/>
  <c r="AC33" i="5" s="1"/>
  <c r="AC43" i="5" s="1"/>
  <c r="E34" i="5"/>
  <c r="E33" i="5" s="1"/>
  <c r="E43" i="5" s="1"/>
  <c r="AG34" i="5"/>
  <c r="AG33" i="5" s="1"/>
  <c r="AG43" i="5" s="1"/>
  <c r="D34" i="5"/>
  <c r="D33" i="5" s="1"/>
  <c r="D43" i="5" s="1"/>
  <c r="K34" i="5"/>
  <c r="K33" i="5" s="1"/>
  <c r="K43" i="5" s="1"/>
  <c r="M34" i="5"/>
  <c r="M33" i="5" s="1"/>
  <c r="M43" i="5" s="1"/>
  <c r="N34" i="5"/>
  <c r="N33" i="5" s="1"/>
  <c r="N43" i="5" s="1"/>
  <c r="AA34" i="5"/>
  <c r="AA33" i="5" s="1"/>
  <c r="AA43" i="5" s="1"/>
  <c r="AD34" i="5"/>
  <c r="AD33" i="5" s="1"/>
  <c r="AD43" i="5" s="1"/>
  <c r="Y34" i="5"/>
  <c r="Y33" i="5" s="1"/>
  <c r="Y43" i="5" s="1"/>
  <c r="D6" i="25" l="1"/>
  <c r="F6" i="25" s="1"/>
  <c r="F7" i="25"/>
  <c r="Q3" i="29"/>
  <c r="D6" i="11"/>
  <c r="F6" i="11" s="1"/>
  <c r="F7" i="11"/>
  <c r="I7" i="4"/>
  <c r="F3" i="29"/>
  <c r="H13" i="8"/>
  <c r="K37" i="5"/>
  <c r="E37" i="5"/>
  <c r="D37" i="5"/>
  <c r="P34" i="5"/>
  <c r="P33" i="5" s="1"/>
  <c r="P43" i="5" s="1"/>
  <c r="U34" i="5"/>
  <c r="U33" i="5" s="1"/>
  <c r="U43" i="5" s="1"/>
  <c r="AH34" i="5"/>
  <c r="AH33" i="5" s="1"/>
  <c r="AH43" i="5" s="1"/>
  <c r="Z34" i="5"/>
  <c r="Z33" i="5" s="1"/>
  <c r="Z43" i="5" s="1"/>
  <c r="W34" i="5"/>
  <c r="W33" i="5" s="1"/>
  <c r="W43" i="5" s="1"/>
  <c r="M37" i="5" l="1"/>
  <c r="AJ34" i="5"/>
  <c r="AJ33" i="5" s="1"/>
  <c r="AJ43" i="5" s="1"/>
  <c r="AK34" i="5" l="1"/>
  <c r="AK33" i="5" s="1"/>
  <c r="AK43" i="5" s="1"/>
  <c r="AL34" i="5" l="1"/>
  <c r="AL33" i="5" l="1"/>
  <c r="E38" i="4"/>
  <c r="AM34" i="5"/>
  <c r="AM33" i="5" s="1"/>
  <c r="AM43" i="5" s="1"/>
  <c r="G38" i="4" l="1"/>
  <c r="G31" i="29" s="1"/>
  <c r="F38" i="4"/>
  <c r="C10" i="11"/>
  <c r="E31" i="29"/>
  <c r="F31" i="29" s="1"/>
  <c r="AL43" i="5"/>
  <c r="E37" i="4"/>
  <c r="AN34" i="5"/>
  <c r="AN33" i="5" s="1"/>
  <c r="AN43" i="5" s="1"/>
  <c r="D10" i="11" l="1"/>
  <c r="D31" i="11" s="1"/>
  <c r="F10" i="11"/>
  <c r="H37" i="4"/>
  <c r="G37" i="4"/>
  <c r="G30" i="29" s="1"/>
  <c r="F37" i="4"/>
  <c r="I37" i="4" s="1"/>
  <c r="Y55" i="7"/>
  <c r="E41" i="4"/>
  <c r="E30" i="29"/>
  <c r="F30" i="29" s="1"/>
  <c r="E16" i="8"/>
  <c r="E42" i="4"/>
  <c r="F11" i="11"/>
  <c r="AO34" i="5"/>
  <c r="AO33" i="5" s="1"/>
  <c r="AO43" i="5" s="1"/>
  <c r="E45" i="4" l="1"/>
  <c r="E44" i="4"/>
  <c r="E35" i="29"/>
  <c r="P67" i="7"/>
  <c r="G42" i="4"/>
  <c r="F42" i="4"/>
  <c r="E9" i="11"/>
  <c r="E7" i="11"/>
  <c r="E27" i="11"/>
  <c r="E16" i="11"/>
  <c r="E19" i="11"/>
  <c r="E28" i="11"/>
  <c r="E5" i="11"/>
  <c r="E13" i="11"/>
  <c r="E10" i="11"/>
  <c r="D77" i="27" s="1"/>
  <c r="E14" i="11"/>
  <c r="E17" i="11"/>
  <c r="E20" i="11"/>
  <c r="E22" i="11"/>
  <c r="E8" i="11"/>
  <c r="E6" i="11"/>
  <c r="D39" i="27" s="1"/>
  <c r="E24" i="11"/>
  <c r="E29" i="11"/>
  <c r="E25" i="11"/>
  <c r="E18" i="11"/>
  <c r="E15" i="11"/>
  <c r="E23" i="11"/>
  <c r="E11" i="11"/>
  <c r="E26" i="11"/>
  <c r="E21" i="11"/>
  <c r="E12" i="11"/>
  <c r="E17" i="8"/>
  <c r="D72" i="27"/>
  <c r="L44" i="4"/>
  <c r="E34" i="29"/>
  <c r="F34" i="29" s="1"/>
  <c r="F41" i="4"/>
  <c r="G41" i="4"/>
  <c r="K9" i="8"/>
  <c r="AP34" i="5"/>
  <c r="AP33" i="5" s="1"/>
  <c r="AP43" i="5" s="1"/>
  <c r="F35" i="29" l="1"/>
  <c r="M44" i="4"/>
  <c r="F44" i="4"/>
  <c r="F45" i="4"/>
  <c r="D11" i="27"/>
  <c r="G34" i="29"/>
  <c r="D17" i="27"/>
  <c r="G35" i="29"/>
  <c r="AQ34" i="5"/>
  <c r="AR34" i="5"/>
  <c r="AR33" i="5" s="1"/>
  <c r="AR43" i="5" s="1"/>
  <c r="AQ33" i="5" l="1"/>
  <c r="L38" i="4"/>
  <c r="AS34" i="5"/>
  <c r="AS33" i="5" s="1"/>
  <c r="AS43" i="5" s="1"/>
  <c r="N38" i="4" l="1"/>
  <c r="R31" i="29" s="1"/>
  <c r="C10" i="25"/>
  <c r="M38" i="4"/>
  <c r="P31" i="29"/>
  <c r="Q31" i="29" s="1"/>
  <c r="AQ43" i="5"/>
  <c r="L37" i="4"/>
  <c r="AT34" i="5"/>
  <c r="AT33" i="5" s="1"/>
  <c r="AT43" i="5" s="1"/>
  <c r="D10" i="25" l="1"/>
  <c r="F10" i="25"/>
  <c r="Y58" i="7"/>
  <c r="N37" i="4"/>
  <c r="R30" i="29" s="1"/>
  <c r="M37" i="4"/>
  <c r="P37" i="4" s="1"/>
  <c r="F16" i="8"/>
  <c r="O37" i="4"/>
  <c r="L41" i="4"/>
  <c r="P30" i="29"/>
  <c r="Q30" i="29" s="1"/>
  <c r="L42" i="4"/>
  <c r="F13" i="25"/>
  <c r="D31" i="25"/>
  <c r="F17" i="8" l="1"/>
  <c r="E21" i="25"/>
  <c r="E19" i="25"/>
  <c r="E7" i="25"/>
  <c r="E10" i="25"/>
  <c r="E25" i="25"/>
  <c r="E6" i="25"/>
  <c r="E24" i="25"/>
  <c r="E17" i="25"/>
  <c r="E12" i="25"/>
  <c r="E11" i="25"/>
  <c r="E23" i="25"/>
  <c r="E13" i="25"/>
  <c r="E9" i="25"/>
  <c r="E28" i="25"/>
  <c r="E29" i="25"/>
  <c r="E14" i="25"/>
  <c r="E26" i="25"/>
  <c r="E20" i="25"/>
  <c r="E15" i="25"/>
  <c r="E16" i="25"/>
  <c r="E18" i="25"/>
  <c r="E27" i="25"/>
  <c r="E22" i="25"/>
  <c r="E5" i="25"/>
  <c r="E8" i="25"/>
  <c r="D81" i="27"/>
  <c r="S44" i="4"/>
  <c r="L9" i="8"/>
  <c r="M41" i="4"/>
  <c r="N41" i="4"/>
  <c r="P34" i="29"/>
  <c r="Q34" i="29" s="1"/>
  <c r="P35" i="29"/>
  <c r="Q35" i="29" s="1"/>
  <c r="P70" i="7"/>
  <c r="N42" i="4"/>
  <c r="M42" i="4"/>
  <c r="T44" i="4" s="1"/>
  <c r="AU34" i="5"/>
  <c r="AU33" i="5" s="1"/>
  <c r="AU43" i="5" s="1"/>
  <c r="AV34" i="5"/>
  <c r="AV33" i="5" s="1"/>
  <c r="AV43" i="5" s="1"/>
  <c r="D86" i="27" l="1"/>
  <c r="D44" i="27"/>
  <c r="D13" i="27"/>
  <c r="R34" i="29"/>
  <c r="D19" i="27"/>
  <c r="R35" i="29"/>
  <c r="AW34" i="5" l="1"/>
  <c r="AW33" i="5" s="1"/>
  <c r="AW43" i="5" s="1"/>
  <c r="AX34" i="5" l="1"/>
  <c r="AX33" i="5" s="1"/>
  <c r="AX43" i="5" s="1"/>
  <c r="AY34" i="5" l="1"/>
  <c r="AY33" i="5" s="1"/>
  <c r="AY43" i="5" s="1"/>
  <c r="AZ34" i="5" l="1"/>
  <c r="AZ33" i="5" s="1"/>
  <c r="AZ43" i="5" s="1"/>
  <c r="BA34" i="5"/>
  <c r="BA33" i="5" s="1"/>
  <c r="BA43" i="5" s="1"/>
  <c r="BB34" i="5" l="1"/>
  <c r="BB33" i="5" s="1"/>
  <c r="BB43" i="5" s="1"/>
  <c r="BC34" i="5" l="1"/>
  <c r="BC33" i="5" s="1"/>
  <c r="BC43" i="5" s="1"/>
  <c r="BD34" i="5" l="1"/>
  <c r="BD33" i="5" s="1"/>
  <c r="BD43" i="5" s="1"/>
  <c r="BE34" i="5" l="1"/>
  <c r="BE33" i="5" s="1"/>
  <c r="BE43" i="5" s="1"/>
  <c r="BF34" i="5" l="1"/>
  <c r="BF33" i="5" l="1"/>
  <c r="S38" i="4"/>
  <c r="BG34" i="5"/>
  <c r="BG33" i="5" s="1"/>
  <c r="BG43" i="5" s="1"/>
  <c r="C14" i="26" l="1"/>
  <c r="T38" i="4"/>
  <c r="U38" i="4"/>
  <c r="AC31" i="29" s="1"/>
  <c r="AA31" i="29"/>
  <c r="AB31" i="29" s="1"/>
  <c r="BF43" i="5"/>
  <c r="S37" i="4"/>
  <c r="BH34" i="5"/>
  <c r="BH33" i="5" s="1"/>
  <c r="BH43" i="5" s="1"/>
  <c r="Y61" i="7" l="1"/>
  <c r="T37" i="4"/>
  <c r="W37" i="4" s="1"/>
  <c r="S41" i="4"/>
  <c r="AA30" i="29"/>
  <c r="AB30" i="29" s="1"/>
  <c r="U37" i="4"/>
  <c r="AC30" i="29" s="1"/>
  <c r="V37" i="4"/>
  <c r="G16" i="8"/>
  <c r="S42" i="4"/>
  <c r="D14" i="26"/>
  <c r="D31" i="26" s="1"/>
  <c r="BI34" i="5"/>
  <c r="BI33" i="5" s="1"/>
  <c r="BI43" i="5" s="1"/>
  <c r="BK34" i="5"/>
  <c r="BK33" i="5" s="1"/>
  <c r="BK43" i="5" s="1"/>
  <c r="F14" i="26" l="1"/>
  <c r="E5" i="26"/>
  <c r="E15" i="26"/>
  <c r="E22" i="26"/>
  <c r="E23" i="26"/>
  <c r="E14" i="26"/>
  <c r="E24" i="26"/>
  <c r="E10" i="26"/>
  <c r="E16" i="26"/>
  <c r="E29" i="26"/>
  <c r="E13" i="26"/>
  <c r="E26" i="26"/>
  <c r="E27" i="26"/>
  <c r="E19" i="26"/>
  <c r="E12" i="26"/>
  <c r="E11" i="26"/>
  <c r="D95" i="27" s="1"/>
  <c r="E9" i="26"/>
  <c r="E17" i="26"/>
  <c r="E6" i="26"/>
  <c r="E7" i="26"/>
  <c r="E20" i="26"/>
  <c r="E28" i="26"/>
  <c r="E8" i="26"/>
  <c r="E21" i="26"/>
  <c r="E25" i="26"/>
  <c r="E18" i="26"/>
  <c r="AA35" i="29"/>
  <c r="P73" i="7"/>
  <c r="U42" i="4"/>
  <c r="T42" i="4"/>
  <c r="AA44" i="4" s="1"/>
  <c r="D90" i="27"/>
  <c r="U41" i="4"/>
  <c r="Z44" i="4"/>
  <c r="M9" i="8"/>
  <c r="T41" i="4"/>
  <c r="AA34" i="29"/>
  <c r="G17" i="8"/>
  <c r="H16" i="8"/>
  <c r="AB35" i="29" l="1"/>
  <c r="AB34" i="29"/>
  <c r="BJ34" i="5"/>
  <c r="BJ33" i="5" s="1"/>
  <c r="BJ43" i="5" s="1"/>
  <c r="D15" i="27"/>
  <c r="AC34" i="29"/>
  <c r="D21" i="27"/>
  <c r="AC35" i="29"/>
  <c r="AK37" i="5" l="1"/>
  <c r="AL37" i="5"/>
  <c r="V37" i="5"/>
  <c r="AA37" i="5"/>
  <c r="R37" i="5"/>
  <c r="BD37" i="5"/>
  <c r="AZ37" i="5"/>
  <c r="N37" i="5"/>
  <c r="AI37" i="5"/>
  <c r="AV37" i="5"/>
  <c r="AY37" i="5"/>
  <c r="BI37" i="5"/>
  <c r="P37" i="5"/>
  <c r="AH37" i="5"/>
  <c r="AT37" i="5"/>
  <c r="U37" i="5"/>
  <c r="AJ37" i="5"/>
  <c r="S37" i="5"/>
  <c r="AP37" i="5"/>
  <c r="O37" i="5"/>
  <c r="AM37" i="5"/>
  <c r="BK37" i="5"/>
  <c r="T37" i="5"/>
  <c r="X37" i="5" l="1"/>
  <c r="AS37" i="5"/>
  <c r="Y37" i="5"/>
  <c r="BF37" i="5"/>
  <c r="AN37" i="5"/>
  <c r="AE37" i="5"/>
  <c r="AU37" i="5"/>
  <c r="AF37" i="5"/>
  <c r="AC37" i="5"/>
  <c r="AD37" i="5"/>
  <c r="BG37" i="5"/>
  <c r="Q37" i="5"/>
  <c r="BC37" i="5"/>
  <c r="AX37" i="5"/>
  <c r="BH37" i="5"/>
  <c r="Z37" i="5"/>
  <c r="BJ37" i="5"/>
  <c r="W37" i="5"/>
  <c r="AB37" i="5"/>
  <c r="AO37" i="5"/>
  <c r="AR37" i="5"/>
  <c r="BB37" i="5"/>
  <c r="AQ37" i="5"/>
  <c r="AW37" i="5"/>
  <c r="BE37" i="5"/>
  <c r="BA37" i="5" l="1"/>
  <c r="AG3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tc={413FF4AF-804B-4447-8ED1-E003E692BE6D}</author>
    <author>tc={3910A955-7735-44C1-A42F-9EFA7AE44256}</author>
  </authors>
  <commentList>
    <comment ref="D39" authorId="0" shapeId="0" xr:uid="{413FF4AF-804B-4447-8ED1-E003E692BE6D}">
      <text>
        <t>[Threaded comment]
Your version of Excel allows you to read this threaded comment; however, any edits to it will get removed if the file is opened in a newer version of Excel. Learn more: https://go.microsoft.com/fwlink/?linkid=870924
Comment:
    @O'Malley, Katie This cell originally referenced E7 on the Key sources tab which would find the percent contribution of transport, forest carbon, and landfills. Not sure if the text reference to stationary combustion or the formula was the problem. The TDS doc says stationary combustion so I rewrote the formula.
Reply:
    I think the categories should be the top three (transport, forest, stationary). Formula should be updated to refer to Key source 2025! In addition, you should be able to just use the value in column E rather than summing column d</t>
      </text>
    </comment>
    <comment ref="C47" authorId="1" shapeId="0" xr:uid="{3910A955-7735-44C1-A42F-9EFA7AE44256}">
      <text>
        <t xml:space="preserve">[Threaded comment]
Your version of Excel allows you to read this threaded comment; however, any edits to it will get removed if the file is opened in a newer version of Excel. Learn more: https://go.microsoft.com/fwlink/?linkid=870924
Comment:
    @O'Malley, Katie This is generally true although the energy sector estimates for 2025 are actually higher for ICF than for SIT 
Reply:
    We can reword in the text to describe this trend, this tool tab isn't as helpful for these sector differences and nuances </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Stilson, Drew</author>
  </authors>
  <commentList>
    <comment ref="B12" authorId="0" shapeId="0" xr:uid="{00000000-0006-0000-0B00-000001000000}">
      <text>
        <r>
          <rPr>
            <b/>
            <sz val="9"/>
            <color indexed="81"/>
            <rFont val="Tahoma"/>
            <family val="2"/>
          </rPr>
          <t>Stilson, Drew:</t>
        </r>
        <r>
          <rPr>
            <sz val="9"/>
            <color indexed="81"/>
            <rFont val="Tahoma"/>
            <family val="2"/>
          </rPr>
          <t xml:space="preserve">
Not included in totals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Stilson, Drew</author>
    <author>tc={75F67266-3F0C-447E-8AEF-9F2171841D32}</author>
  </authors>
  <commentList>
    <comment ref="B12" authorId="0" shapeId="0" xr:uid="{00000000-0006-0000-0C00-000001000000}">
      <text>
        <r>
          <rPr>
            <b/>
            <sz val="9"/>
            <color indexed="81"/>
            <rFont val="Tahoma"/>
            <family val="2"/>
          </rPr>
          <t>Stilson, Drew:</t>
        </r>
        <r>
          <rPr>
            <sz val="9"/>
            <color indexed="81"/>
            <rFont val="Tahoma"/>
            <family val="2"/>
          </rPr>
          <t xml:space="preserve">
Not included in Projections module</t>
        </r>
      </text>
    </comment>
    <comment ref="C38" authorId="1" shapeId="0" xr:uid="{75F67266-3F0C-447E-8AEF-9F2171841D32}">
      <text>
        <t>[Threaded comment]
Your version of Excel allows you to read this threaded comment; however, any edits to it will get removed if the file is opened in a newer version of Excel. Learn more: https://go.microsoft.com/fwlink/?linkid=870924
Comment:
    Plz confirm whether these should be left as NA or changed to the electricity emissions in the projections tool</t>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O'Malley, Katie</author>
    <author>Roberts, Annie</author>
    <author>tc={274EB0FD-3CD6-4463-B080-253A9FFCBC43}</author>
    <author>tc={2A2C3427-E938-42E0-AB9B-F58349045E17}</author>
  </authors>
  <commentList>
    <comment ref="A1" authorId="0" shapeId="0" xr:uid="{79DE97F6-8EC9-4EC6-90CF-B8E618B0566E}">
      <text>
        <r>
          <rPr>
            <b/>
            <sz val="9"/>
            <color indexed="81"/>
            <rFont val="Tahoma"/>
            <family val="2"/>
          </rPr>
          <t>O'Malley, Katie:</t>
        </r>
        <r>
          <rPr>
            <sz val="9"/>
            <color indexed="81"/>
            <rFont val="Tahoma"/>
            <family val="2"/>
          </rPr>
          <t xml:space="preserve">
copied and pasted from SIT Dataframe output, filtered on HI, removed any totals rows</t>
        </r>
      </text>
    </comment>
    <comment ref="B1" authorId="1" shapeId="0" xr:uid="{1858471E-4A5C-4A98-8BBF-16ED3020701D}">
      <text>
        <r>
          <rPr>
            <b/>
            <sz val="9"/>
            <color indexed="81"/>
            <rFont val="Tahoma"/>
            <family val="2"/>
          </rPr>
          <t>Roberts, Annie:</t>
        </r>
        <r>
          <rPr>
            <sz val="9"/>
            <color indexed="81"/>
            <rFont val="Tahoma"/>
            <family val="2"/>
          </rPr>
          <t xml:space="preserve">
LULUCF Sector from LULUCF Dataframe 11_15</t>
        </r>
      </text>
    </comment>
    <comment ref="C1" authorId="2" shapeId="0" xr:uid="{274EB0FD-3CD6-4463-B080-253A9FFCBC43}">
      <text>
        <t xml:space="preserve">[Threaded comment]
Your version of Excel allows you to read this threaded comment; however, any edits to it will get removed if the file is opened in a newer version of Excel. Learn more: https://go.microsoft.com/fwlink/?linkid=870924
Comment:
    @Welch, Maris Was this tab updated? </t>
      </text>
    </comment>
    <comment ref="A2" authorId="3" shapeId="0" xr:uid="{2A2C3427-E938-42E0-AB9B-F58349045E17}">
      <text>
        <t>[Threaded comment]
Your version of Excel allows you to read this threaded comment; however, any edits to it will get removed if the file is opened in a newer version of Excel. Learn more: https://go.microsoft.com/fwlink/?linkid=870924
Comment:
    Not updated in Year 2 because no dataframe available</t>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Cliche, Anna</author>
  </authors>
  <commentList>
    <comment ref="N4" authorId="0" shapeId="0" xr:uid="{EB0CAE8A-F066-4F51-BAFB-D738AA12C6DD}">
      <text>
        <r>
          <rPr>
            <b/>
            <sz val="9"/>
            <color indexed="81"/>
            <rFont val="Tahoma"/>
            <family val="2"/>
          </rPr>
          <t>Cliche, Anna:</t>
        </r>
        <r>
          <rPr>
            <sz val="9"/>
            <color indexed="81"/>
            <rFont val="Tahoma"/>
            <family val="2"/>
          </rPr>
          <t xml:space="preserve">
Not used in this comparison file as the SIT modules are not yet updated with data through 2022.</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Cliche, Anna</author>
    <author>Carroll, Mollie</author>
  </authors>
  <commentList>
    <comment ref="N4" authorId="0" shapeId="0" xr:uid="{23E17AE4-06A5-4608-BBC2-866C102B4BB6}">
      <text>
        <r>
          <rPr>
            <b/>
            <sz val="9"/>
            <color indexed="81"/>
            <rFont val="Tahoma"/>
            <family val="2"/>
          </rPr>
          <t>Cliche, Anna:</t>
        </r>
        <r>
          <rPr>
            <sz val="9"/>
            <color indexed="81"/>
            <rFont val="Tahoma"/>
            <family val="2"/>
          </rPr>
          <t xml:space="preserve">
Not used in this comparison file as the SIT modules are not yet updated with data through 2022.</t>
        </r>
      </text>
    </comment>
    <comment ref="B7" authorId="1" shapeId="0" xr:uid="{B0C7B9DD-4D94-4D6B-8508-07F591FEF9D0}">
      <text>
        <r>
          <rPr>
            <b/>
            <sz val="9"/>
            <color indexed="81"/>
            <rFont val="Tahoma"/>
            <family val="2"/>
          </rPr>
          <t>Carroll, Mollie:</t>
        </r>
        <r>
          <rPr>
            <sz val="9"/>
            <color indexed="81"/>
            <rFont val="Tahoma"/>
            <family val="2"/>
          </rPr>
          <t xml:space="preserve">
Uses scenarios 1A, 1B, 2A, 2B, 3A, 3B
</t>
        </r>
      </text>
    </comment>
    <comment ref="B12" authorId="1" shapeId="0" xr:uid="{EE154646-6C5C-43C9-A923-A5BDCF60180C}">
      <text>
        <r>
          <rPr>
            <b/>
            <sz val="9"/>
            <color indexed="81"/>
            <rFont val="Tahoma"/>
            <family val="2"/>
          </rPr>
          <t>Carroll, Mollie:</t>
        </r>
        <r>
          <rPr>
            <sz val="9"/>
            <color indexed="81"/>
            <rFont val="Tahoma"/>
            <family val="2"/>
          </rPr>
          <t xml:space="preserve">
Uses scenarios 1A, 1B, 3A, and 3B
</t>
        </r>
      </text>
    </comment>
    <comment ref="B21" authorId="1" shapeId="0" xr:uid="{5067CA7C-965F-4134-A348-D65E8F99A59A}">
      <text>
        <r>
          <rPr>
            <b/>
            <sz val="9"/>
            <color indexed="81"/>
            <rFont val="Tahoma"/>
            <family val="2"/>
          </rPr>
          <t>Carroll, Mollie:</t>
        </r>
        <r>
          <rPr>
            <sz val="9"/>
            <color indexed="81"/>
            <rFont val="Tahoma"/>
            <family val="2"/>
          </rPr>
          <t xml:space="preserve">
Uses no scenarios
</t>
        </r>
      </text>
    </comment>
    <comment ref="B25" authorId="1" shapeId="0" xr:uid="{3EC1555A-D2C6-438B-AB49-A9035E6113B7}">
      <text>
        <r>
          <rPr>
            <b/>
            <sz val="9"/>
            <color indexed="81"/>
            <rFont val="Tahoma"/>
            <family val="2"/>
          </rPr>
          <t>Carroll, Mollie:</t>
        </r>
        <r>
          <rPr>
            <sz val="9"/>
            <color indexed="81"/>
            <rFont val="Tahoma"/>
            <family val="2"/>
          </rPr>
          <t xml:space="preserve">
Uses no scenarios
</t>
        </r>
      </text>
    </comment>
    <comment ref="B33" authorId="1" shapeId="0" xr:uid="{3214BE08-2720-48BF-9F2E-9FA76404D080}">
      <text>
        <r>
          <rPr>
            <b/>
            <sz val="9"/>
            <color indexed="81"/>
            <rFont val="Tahoma"/>
            <family val="2"/>
          </rPr>
          <t>Carroll, Mollie:</t>
        </r>
        <r>
          <rPr>
            <sz val="9"/>
            <color indexed="81"/>
            <rFont val="Tahoma"/>
            <family val="2"/>
          </rPr>
          <t xml:space="preserve">
Uses no scenarios
</t>
        </r>
      </text>
    </comment>
    <comment ref="B37" authorId="1" shapeId="0" xr:uid="{93A03304-16D0-4379-8121-28D0F1FD360F}">
      <text>
        <r>
          <rPr>
            <b/>
            <sz val="9"/>
            <color indexed="81"/>
            <rFont val="Tahoma"/>
            <family val="2"/>
          </rPr>
          <t>Carroll, Mollie:</t>
        </r>
        <r>
          <rPr>
            <sz val="9"/>
            <color indexed="81"/>
            <rFont val="Tahoma"/>
            <family val="2"/>
          </rPr>
          <t xml:space="preserve">
Uses no scenarios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tc={9AA1285C-A4A3-4599-BF6C-A2B7F9229078}</author>
    <author>O'Malley, Katie</author>
  </authors>
  <commentList>
    <comment ref="A1" authorId="0" shapeId="0" xr:uid="{9AA1285C-A4A3-4599-BF6C-A2B7F9229078}">
      <text>
        <t>[Threaded comment]
Your version of Excel allows you to read this threaded comment; however, any edits to it will get removed if the file is opened in a newer version of Excel. Learn more: https://go.microsoft.com/fwlink/?linkid=870924
Comment:
    Tab not updated in Year 2 because no dataframes available</t>
      </text>
    </comment>
    <comment ref="A4" authorId="1" shapeId="0" xr:uid="{1D177466-B1B8-4B84-BFA0-8A1C717EF240}">
      <text>
        <r>
          <rPr>
            <b/>
            <sz val="9"/>
            <color indexed="81"/>
            <rFont val="Tahoma"/>
            <family val="2"/>
          </rPr>
          <t>O'Malley, Katie:</t>
        </r>
        <r>
          <rPr>
            <sz val="9"/>
            <color indexed="81"/>
            <rFont val="Tahoma"/>
            <family val="2"/>
          </rPr>
          <t xml:space="preserve">
includes IBF, CO2 from Mobile double counted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tc={F2DA462C-988F-4E99-8AFF-7EC04614525D}</author>
    <author>tc={DA688BD2-DED5-4094-8D4B-9F2BB395197E}</author>
  </authors>
  <commentList>
    <comment ref="AH1" authorId="0" shapeId="0" xr:uid="{F2DA462C-988F-4E99-8AFF-7EC04614525D}">
      <text>
        <t>[Threaded comment]
Your version of Excel allows you to read this threaded comment; however, any edits to it will get removed if the file is opened in a newer version of Excel. Learn more: https://go.microsoft.com/fwlink/?linkid=870924
Comment:
    I did not make any changes to these notes</t>
      </text>
    </comment>
    <comment ref="AD4" authorId="1" shapeId="0" xr:uid="{DA688BD2-DED5-4094-8D4B-9F2BB395197E}">
      <text>
        <t>[Threaded comment]
Your version of Excel allows you to read this threaded comment; however, any edits to it will get removed if the file is opened in a newer version of Excel. Learn more: https://go.microsoft.com/fwlink/?linkid=870924
Comment:
    @Welch, Maris update through 2019 and check QC notes</t>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O'Malley, Katie</author>
  </authors>
  <commentList>
    <comment ref="B71" authorId="0" shapeId="0" xr:uid="{ADE8F6ED-8115-4786-9F25-C39426D6445E}">
      <text>
        <r>
          <rPr>
            <b/>
            <sz val="9"/>
            <color indexed="81"/>
            <rFont val="Tahoma"/>
            <family val="2"/>
          </rPr>
          <t>O'Malley, Katie:</t>
        </r>
        <r>
          <rPr>
            <sz val="9"/>
            <color indexed="81"/>
            <rFont val="Tahoma"/>
            <family val="2"/>
          </rPr>
          <t xml:space="preserve">
disaggregated data used to align emission source category mapping between SIT and HI Inventory</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O'Malley, Katie</author>
  </authors>
  <commentList>
    <comment ref="B71" authorId="0" shapeId="0" xr:uid="{8338B4AB-6904-474C-98C7-1F4D028B4E18}">
      <text>
        <r>
          <rPr>
            <b/>
            <sz val="9"/>
            <color indexed="81"/>
            <rFont val="Tahoma"/>
            <family val="2"/>
          </rPr>
          <t>O'Malley, Katie:</t>
        </r>
        <r>
          <rPr>
            <sz val="9"/>
            <color indexed="81"/>
            <rFont val="Tahoma"/>
            <family val="2"/>
          </rPr>
          <t xml:space="preserve">
disaggregated data used to align emission source category mapping between SIT and HI Inventory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tc={CB96EDBD-08BC-47E0-8916-BAB1EF08C711}</author>
    <author>O'Malley, Katie</author>
  </authors>
  <commentList>
    <comment ref="M4" authorId="0" shapeId="0" xr:uid="{CB96EDBD-08BC-47E0-8916-BAB1EF08C711}">
      <text>
        <t>[Threaded comment]
Your version of Excel allows you to read this threaded comment; however, any edits to it will get removed if the file is opened in a newer version of Excel. Learn more: https://go.microsoft.com/fwlink/?linkid=870924
Comment:
    It’s not clear where these data come from, are theyt comparisons from the previous year?
If you confirm, I can update them, but they arent updated yet</t>
      </text>
    </comment>
    <comment ref="F39" authorId="1" shapeId="0" xr:uid="{3F42D30A-BF2D-4949-BFDE-DC763CB2D74C}">
      <text>
        <r>
          <rPr>
            <b/>
            <sz val="9"/>
            <color indexed="81"/>
            <rFont val="Tahoma"/>
            <family val="2"/>
          </rPr>
          <t>O'Malley, Katie:</t>
        </r>
        <r>
          <rPr>
            <sz val="9"/>
            <color indexed="81"/>
            <rFont val="Tahoma"/>
            <family val="2"/>
          </rPr>
          <t xml:space="preserve">
may not sum due to independent rounding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tc={3540F254-6537-4BCB-A7E6-813879448BD3}</author>
    <author>Stilson, Drew</author>
    <author>O'Malley, Katie</author>
  </authors>
  <commentList>
    <comment ref="H5" authorId="0" shapeId="0" xr:uid="{3540F254-6537-4BCB-A7E6-813879448BD3}">
      <text>
        <t>[Threaded comment]
Your version of Excel allows you to read this threaded comment; however, any edits to it will get removed if the file is opened in a newer version of Excel. Learn more: https://go.microsoft.com/fwlink/?linkid=870924
Comment:
    I made no changes to these notes</t>
      </text>
    </comment>
    <comment ref="E37" authorId="1" shapeId="0" xr:uid="{00000000-0006-0000-0200-000001000000}">
      <text>
        <r>
          <rPr>
            <b/>
            <sz val="9"/>
            <color indexed="81"/>
            <rFont val="Tahoma"/>
            <family val="2"/>
          </rPr>
          <t>Stilson, Drew:</t>
        </r>
        <r>
          <rPr>
            <sz val="9"/>
            <color indexed="81"/>
            <rFont val="Tahoma"/>
            <family val="2"/>
          </rPr>
          <t xml:space="preserve">
Combustion of Waste subtracted out</t>
        </r>
      </text>
    </comment>
    <comment ref="E40" authorId="1" shapeId="0" xr:uid="{00000000-0006-0000-0200-000002000000}">
      <text>
        <r>
          <rPr>
            <b/>
            <sz val="9"/>
            <color indexed="81"/>
            <rFont val="Tahoma"/>
            <family val="2"/>
          </rPr>
          <t>Stilson, Drew:</t>
        </r>
        <r>
          <rPr>
            <sz val="9"/>
            <color indexed="81"/>
            <rFont val="Tahoma"/>
            <family val="2"/>
          </rPr>
          <t xml:space="preserve">
Minor discrepancy with SIT Results summary due to method of summing totals. The SIT summary tabs do not count sources from LULUCF in gross emissions, only the net LULUCF emission in the Net Emissions total.</t>
        </r>
      </text>
    </comment>
    <comment ref="E44" authorId="2" shapeId="0" xr:uid="{5358BE50-A2D3-491E-A497-A084CEA2B8AA}">
      <text>
        <r>
          <rPr>
            <sz val="9"/>
            <color indexed="81"/>
            <rFont val="Tahoma"/>
            <family val="2"/>
          </rPr>
          <t>Same difference as Key Source Analysis (2019); does not sum due to independent rounding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O'Malley, Katie</author>
    <author>Stilson, Drew</author>
    <author>tc={FD84AE6A-62F3-4F17-A0F0-EA2C59D0924F}</author>
  </authors>
  <commentList>
    <comment ref="I7" authorId="0" shapeId="0" xr:uid="{222AAF62-6B56-4D05-903A-7C8BE3158223}">
      <text>
        <r>
          <rPr>
            <sz val="9"/>
            <color indexed="81"/>
            <rFont val="Tahoma"/>
            <family val="2"/>
          </rPr>
          <t>Number doesn't sum correctly due to rounding.</t>
        </r>
      </text>
    </comment>
    <comment ref="A8" authorId="1" shapeId="0" xr:uid="{00000000-0006-0000-0300-000001000000}">
      <text>
        <r>
          <rPr>
            <b/>
            <sz val="9"/>
            <color indexed="81"/>
            <rFont val="Tahoma"/>
            <family val="2"/>
          </rPr>
          <t>Stilson, Drew:</t>
        </r>
        <r>
          <rPr>
            <sz val="9"/>
            <color indexed="81"/>
            <rFont val="Tahoma"/>
            <family val="2"/>
          </rPr>
          <t xml:space="preserve">
Transportation emissions included in Transportation row. Stationary Combustion added here.</t>
        </r>
      </text>
    </comment>
    <comment ref="A9" authorId="1" shapeId="0" xr:uid="{00000000-0006-0000-0300-000002000000}">
      <text>
        <r>
          <rPr>
            <b/>
            <sz val="9"/>
            <color indexed="81"/>
            <rFont val="Tahoma"/>
            <family val="2"/>
          </rPr>
          <t>Stilson, Drew:</t>
        </r>
        <r>
          <rPr>
            <sz val="9"/>
            <color indexed="81"/>
            <rFont val="Tahoma"/>
            <family val="2"/>
          </rPr>
          <t xml:space="preserve">
Added to FF Stationary Combustion</t>
        </r>
      </text>
    </comment>
    <comment ref="A10" authorId="1" shapeId="0" xr:uid="{00000000-0006-0000-0300-000003000000}">
      <text>
        <r>
          <rPr>
            <b/>
            <sz val="9"/>
            <color indexed="81"/>
            <rFont val="Tahoma"/>
            <family val="2"/>
          </rPr>
          <t>Stilson, Drew:</t>
        </r>
        <r>
          <rPr>
            <sz val="9"/>
            <color indexed="81"/>
            <rFont val="Tahoma"/>
            <family val="2"/>
          </rPr>
          <t xml:space="preserve">
Pulled transport emissions from co2ffc</t>
        </r>
      </text>
    </comment>
    <comment ref="A11" authorId="1" shapeId="0" xr:uid="{00000000-0006-0000-0300-000004000000}">
      <text>
        <r>
          <rPr>
            <b/>
            <sz val="9"/>
            <color indexed="81"/>
            <rFont val="Tahoma"/>
            <family val="2"/>
          </rPr>
          <t>Stilson, Drew:</t>
        </r>
        <r>
          <rPr>
            <sz val="9"/>
            <color indexed="81"/>
            <rFont val="Tahoma"/>
            <family val="2"/>
          </rPr>
          <t xml:space="preserve">
pulled from waste</t>
        </r>
      </text>
    </comment>
    <comment ref="P37" authorId="1" shapeId="0" xr:uid="{49A3EF66-E303-4752-8731-8AFE85A89100}">
      <text>
        <r>
          <rPr>
            <b/>
            <sz val="9"/>
            <color indexed="81"/>
            <rFont val="Tahoma"/>
            <family val="2"/>
          </rPr>
          <t>Stilson, Drew:</t>
        </r>
        <r>
          <rPr>
            <sz val="9"/>
            <color indexed="81"/>
            <rFont val="Tahoma"/>
            <family val="2"/>
          </rPr>
          <t xml:space="preserve">
PT number doesn't sum correctly due to rounding.</t>
        </r>
      </text>
    </comment>
    <comment ref="W37" authorId="1" shapeId="0" xr:uid="{D5394EC3-AF6C-4225-B960-28E501DAC573}">
      <text>
        <r>
          <rPr>
            <sz val="9"/>
            <color indexed="81"/>
            <rFont val="Tahoma"/>
            <family val="2"/>
          </rPr>
          <t>PT number doesn't sum correctly due to rounding.</t>
        </r>
      </text>
    </comment>
    <comment ref="E44" authorId="2" shapeId="0" xr:uid="{FD84AE6A-62F3-4F17-A0F0-EA2C59D0924F}">
      <text>
        <t>[Threaded comment]
Your version of Excel allows you to read this threaded comment; however, any edits to it will get removed if the file is opened in a newer version of Excel. Learn more: https://go.microsoft.com/fwlink/?linkid=870924
Comment:
    These are coming from the same cells, so I’m really not sure why this checker is going off.</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tc={E06A5044-3DCF-4353-8748-7DF025E118AD}</author>
  </authors>
  <commentList>
    <comment ref="C19" authorId="0" shapeId="0" xr:uid="{E06A5044-3DCF-4353-8748-7DF025E118AD}">
      <text>
        <t>[Threaded comment]
Your version of Excel allows you to read this threaded comment; however, any edits to it will get removed if the file is opened in a newer version of Excel. Learn more: https://go.microsoft.com/fwlink/?linkid=870924
Comment:
    Should this figure include 2021 or 2020?</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tc={913A50F1-0F02-47F1-8A08-CD4E5E0BA174}</author>
    <author>tc={73612652-F53D-4932-B9D9-BAE731355283}</author>
  </authors>
  <commentList>
    <comment ref="A48" authorId="0" shapeId="0" xr:uid="{913A50F1-0F02-47F1-8A08-CD4E5E0BA174}">
      <text>
        <t>[Threaded comment]
Your version of Excel allows you to read this threaded comment; however, any edits to it will get removed if the file is opened in a newer version of Excel. Learn more: https://go.microsoft.com/fwlink/?linkid=870924
Comment:
    This was updated from 2020 to 2021, but it might not make sense to include 2021 instead of 2020 even though it is the year that we are interested in. Thoughts?
Reply:
    I think it makes sense, just because it is our inventory year. Please add ☺️
Reply:
    Updated!</t>
      </text>
    </comment>
    <comment ref="A74" authorId="1" shapeId="0" xr:uid="{73612652-F53D-4932-B9D9-BAE731355283}">
      <text>
        <t>[Threaded comment]
Your version of Excel allows you to read this threaded comment; however, any edits to it will get removed if the file is opened in a newer version of Excel. Learn more: https://go.microsoft.com/fwlink/?linkid=870924
Comment:
    Notes: Updated from 2020 Projections to 2021 Inventory. Also updated the colors as they got messed up. This is now the same figure as the one at the top of this tab</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O'Malley, Katie</author>
  </authors>
  <commentList>
    <comment ref="C63" authorId="0" shapeId="0" xr:uid="{4BE2BCAC-D3DD-453B-94DD-4C2E3AC82418}">
      <text>
        <r>
          <rPr>
            <sz val="9"/>
            <color indexed="81"/>
            <rFont val="Tahoma"/>
            <family val="2"/>
          </rPr>
          <t>Does not check out due to independent rounding</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tc={AB1236FB-D237-49BF-BAF0-754795B5E8EB}</author>
  </authors>
  <commentList>
    <comment ref="A26" authorId="0" shapeId="0" xr:uid="{AB1236FB-D237-49BF-BAF0-754795B5E8EB}">
      <text>
        <t>[Threaded comment]
Your version of Excel allows you to read this threaded comment; however, any edits to it will get removed if the file is opened in a newer version of Excel. Learn more: https://go.microsoft.com/fwlink/?linkid=870924
Comment:
    These values were blank for ICF and Proj tool values. Should they be?</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O'Malley, Katie</author>
    <author>tc={23F18D97-E272-4A99-A823-02CA76FA186E}</author>
  </authors>
  <commentList>
    <comment ref="B71" authorId="0" shapeId="0" xr:uid="{8B6DE2D6-73DE-4091-B80C-A09198D2A0B0}">
      <text>
        <r>
          <rPr>
            <b/>
            <sz val="9"/>
            <color indexed="81"/>
            <rFont val="Tahoma"/>
            <family val="2"/>
          </rPr>
          <t>O'Malley, Katie:</t>
        </r>
        <r>
          <rPr>
            <sz val="9"/>
            <color indexed="81"/>
            <rFont val="Tahoma"/>
            <family val="2"/>
          </rPr>
          <t xml:space="preserve">
disaggregated data used to align emission source category mapping between SIT and HI Inventory</t>
        </r>
      </text>
    </comment>
    <comment ref="B72" authorId="1" shapeId="0" xr:uid="{23F18D97-E272-4A99-A823-02CA76FA186E}">
      <text>
        <t>[Threaded comment]
Your version of Excel allows you to read this threaded comment; however, any edits to it will get removed if the file is opened in a newer version of Excel. Learn more: https://go.microsoft.com/fwlink/?linkid=870924
Comment:
    I’m unsure what these are used for, I made no changes to them</t>
      </text>
    </comment>
  </commentList>
</comments>
</file>

<file path=xl/sharedStrings.xml><?xml version="1.0" encoding="utf-8"?>
<sst xmlns="http://schemas.openxmlformats.org/spreadsheetml/2006/main" count="2096" uniqueCount="500">
  <si>
    <t>Overview</t>
  </si>
  <si>
    <t xml:space="preserve">Prepared for: </t>
  </si>
  <si>
    <t xml:space="preserve">Prepared by: </t>
  </si>
  <si>
    <t>Purpose:</t>
  </si>
  <si>
    <t>Compare the output from EPA's State Inventory Tool (SIT) and Projection Tool against the preliminary Hawaii inventory for 2021 actual emissions and projected 2022-2045 emissions, as developed by ICF and UHERO.</t>
  </si>
  <si>
    <t>Developed by:</t>
  </si>
  <si>
    <t>Katie O'Malley, Maris Welch, and Anna Cliche (ICF)</t>
  </si>
  <si>
    <t>Date:</t>
  </si>
  <si>
    <t>Notes:</t>
  </si>
  <si>
    <t>This spreadsheet is linked to the 2021 Hawaii Inventory Summary workbook and the SIT output files.</t>
  </si>
  <si>
    <t>Table Of Contents</t>
  </si>
  <si>
    <t>Worksheet Name</t>
  </si>
  <si>
    <t>Contents</t>
  </si>
  <si>
    <t>Text Update Tool</t>
  </si>
  <si>
    <t>Explicitly lists the values used in the SIT Projections TSD text.</t>
  </si>
  <si>
    <t>2021 Summary_Formatted</t>
  </si>
  <si>
    <t>Summarizes the ICF and SIT emissions estimates. This table is formatted for use in the TSD.</t>
  </si>
  <si>
    <t>2021 Summary</t>
  </si>
  <si>
    <t>Summarizes the ICF and SIT emissions estimates and shows the difference between estimates in absolute and % terms.</t>
  </si>
  <si>
    <t>Projections_Formatted</t>
  </si>
  <si>
    <t>Compares the emission projections from the Projection Tool and ICF/UHERO estimates. This table is formatted for use in the TSD.</t>
  </si>
  <si>
    <t>Projections Summary</t>
  </si>
  <si>
    <t>Compares the emission projections from the Projection Tool and ICF/UHERO estimates.</t>
  </si>
  <si>
    <t>Sector Summary</t>
  </si>
  <si>
    <t>Presents comparison results by sector.</t>
  </si>
  <si>
    <t>Charts</t>
  </si>
  <si>
    <t>Includes comparison summary charts.</t>
  </si>
  <si>
    <t>Presents the emissions source categories that contribute most to the total difference in 2020 emissions estimates between the ICF/UHERO and SIT.</t>
  </si>
  <si>
    <t>Key Source Analysis (2025)</t>
  </si>
  <si>
    <t>Presents the emissions source categories that contribute most to the total difference in 2025 emissions estimates between the ICF/UHERO and SIT.</t>
  </si>
  <si>
    <t>Key Source Analysis (2030)</t>
  </si>
  <si>
    <t>Presents the emissions source categories that contribute most to the total difference in 2030 emissions estimates between the ICF/UHERO and SIT.</t>
  </si>
  <si>
    <t>Key Source Analysis (2045)</t>
  </si>
  <si>
    <t>Presents the emissions source categories that contribute most to the total difference in 2045 emissions estimates between the ICF/UHERO and SIT.</t>
  </si>
  <si>
    <t>SIT Results</t>
  </si>
  <si>
    <t>Contains output data from the SIT.</t>
  </si>
  <si>
    <t>SIT Sector Results</t>
  </si>
  <si>
    <t>Presents SIT output data with emissions from CO2FFC broken out by end use sector (used to separate transportation emissions from the rest of CO2FFC emissions).</t>
  </si>
  <si>
    <t>SIT Projections</t>
  </si>
  <si>
    <t>Contains output data from the Projection Tool.</t>
  </si>
  <si>
    <t>SIT CO2FFC</t>
  </si>
  <si>
    <t>Contains output data from the CO2FFC tab of the SIT Synthesis Module. It is used to disaggregate CO2FFC emissions by end use sector.</t>
  </si>
  <si>
    <t>SIT Results Comp</t>
  </si>
  <si>
    <t>Comparison between live SIT output and previous SIT output from the previous inventory report</t>
  </si>
  <si>
    <t>Inventory Results</t>
  </si>
  <si>
    <t>Contains emissions estimates from ICF's inventory.</t>
  </si>
  <si>
    <t>Inventory Projections</t>
  </si>
  <si>
    <t>UHERO Projections from ICF's inventory.</t>
  </si>
  <si>
    <t>SIT 2019 Results</t>
  </si>
  <si>
    <t>Presents a record of the SIT results from the inventory year 2019.</t>
  </si>
  <si>
    <t>Presents a record of the SIT results from the inventory year 2020.</t>
  </si>
  <si>
    <t>Key</t>
  </si>
  <si>
    <t>Totals are bold</t>
  </si>
  <si>
    <t xml:space="preserve">Text Update Tool </t>
  </si>
  <si>
    <t>This tab summarizes data and in-text results to be added to the TSD</t>
  </si>
  <si>
    <t xml:space="preserve">Update With Current Inventory Focus Years: </t>
  </si>
  <si>
    <t>Year</t>
  </si>
  <si>
    <t>Current Inventory Year</t>
  </si>
  <si>
    <t>Projections Year 1</t>
  </si>
  <si>
    <t>Projections Year 2</t>
  </si>
  <si>
    <t>Projections Year 3</t>
  </si>
  <si>
    <t>Section</t>
  </si>
  <si>
    <t>Text String</t>
  </si>
  <si>
    <t>Metric</t>
  </si>
  <si>
    <t>Units</t>
  </si>
  <si>
    <t>Key Observations and Conclusions</t>
  </si>
  <si>
    <r>
      <t xml:space="preserve">SIT’s estimate of </t>
    </r>
    <r>
      <rPr>
        <i/>
        <u/>
        <sz val="11"/>
        <rFont val="Arial"/>
        <family val="2"/>
        <scheme val="minor"/>
      </rPr>
      <t>total GHG emissions</t>
    </r>
    <r>
      <rPr>
        <sz val="11"/>
        <rFont val="Arial"/>
        <family val="2"/>
        <scheme val="minor"/>
      </rPr>
      <t xml:space="preserve"> for Hawaiʻi in </t>
    </r>
    <r>
      <rPr>
        <b/>
        <sz val="11"/>
        <rFont val="Arial"/>
        <family val="2"/>
        <scheme val="minor"/>
      </rPr>
      <t>CURRENT INVENTORY YEAR</t>
    </r>
    <r>
      <rPr>
        <sz val="11"/>
        <rFont val="Arial"/>
        <family val="2"/>
        <scheme val="minor"/>
      </rPr>
      <t xml:space="preserve"> is X percent higher than the ICF estimate</t>
    </r>
  </si>
  <si>
    <r>
      <t xml:space="preserve">SIT’s estimate of </t>
    </r>
    <r>
      <rPr>
        <i/>
        <u/>
        <sz val="11"/>
        <rFont val="Arial"/>
        <family val="2"/>
        <scheme val="minor"/>
      </rPr>
      <t>total GHG emissions</t>
    </r>
    <r>
      <rPr>
        <sz val="11"/>
        <rFont val="Arial"/>
        <family val="2"/>
        <scheme val="minor"/>
      </rPr>
      <t xml:space="preserve"> for Hawaiʻi in CURRENT INVENTORY YEAR is</t>
    </r>
    <r>
      <rPr>
        <b/>
        <sz val="11"/>
        <rFont val="Arial"/>
        <family val="2"/>
        <scheme val="minor"/>
      </rPr>
      <t xml:space="preserve"> X</t>
    </r>
    <r>
      <rPr>
        <sz val="11"/>
        <rFont val="Arial"/>
        <family val="2"/>
        <scheme val="minor"/>
      </rPr>
      <t xml:space="preserve"> percent higher than the ICF estimate</t>
    </r>
  </si>
  <si>
    <t>Percent Dif Total GHG Emissions Current Inventory Year</t>
  </si>
  <si>
    <r>
      <t>while the difference in</t>
    </r>
    <r>
      <rPr>
        <b/>
        <sz val="11"/>
        <rFont val="Arial"/>
        <family val="2"/>
        <scheme val="minor"/>
      </rPr>
      <t xml:space="preserve"> </t>
    </r>
    <r>
      <rPr>
        <b/>
        <i/>
        <u/>
        <sz val="11"/>
        <rFont val="Arial"/>
        <family val="2"/>
        <scheme val="minor"/>
      </rPr>
      <t>net GHG emissions</t>
    </r>
    <r>
      <rPr>
        <sz val="11"/>
        <rFont val="Arial"/>
        <family val="2"/>
        <scheme val="minor"/>
      </rPr>
      <t xml:space="preserve"> is </t>
    </r>
    <r>
      <rPr>
        <b/>
        <sz val="11"/>
        <rFont val="Arial"/>
        <family val="2"/>
        <scheme val="minor"/>
      </rPr>
      <t xml:space="preserve">X </t>
    </r>
    <r>
      <rPr>
        <sz val="11"/>
        <rFont val="Arial"/>
        <family val="2"/>
        <scheme val="minor"/>
      </rPr>
      <t>percent higher</t>
    </r>
  </si>
  <si>
    <t>Percent Dif Net GHG Emissions Current Inventory Year</t>
  </si>
  <si>
    <r>
      <t>Total GHG emissions for Hawaii are</t>
    </r>
    <r>
      <rPr>
        <b/>
        <sz val="11"/>
        <rFont val="Arial"/>
        <family val="2"/>
        <scheme val="minor"/>
      </rPr>
      <t xml:space="preserve"> X</t>
    </r>
    <r>
      <rPr>
        <sz val="11"/>
        <rFont val="Arial"/>
        <family val="2"/>
        <scheme val="minor"/>
      </rPr>
      <t xml:space="preserve"> percent higher in PROJECTIONS YEAR 1 using the Projection Tool</t>
    </r>
  </si>
  <si>
    <t>Percent</t>
  </si>
  <si>
    <r>
      <t xml:space="preserve">Total GHG emissions for Hawaii are X percent higher in </t>
    </r>
    <r>
      <rPr>
        <b/>
        <sz val="11"/>
        <rFont val="Arial"/>
        <family val="2"/>
        <scheme val="minor"/>
      </rPr>
      <t>PROJECTIONS YEAR 1</t>
    </r>
    <r>
      <rPr>
        <sz val="11"/>
        <rFont val="Arial"/>
        <family val="2"/>
        <scheme val="minor"/>
      </rPr>
      <t xml:space="preserve"> using the Projection Tool</t>
    </r>
  </si>
  <si>
    <r>
      <rPr>
        <b/>
        <sz val="11"/>
        <rFont val="Arial"/>
        <family val="2"/>
        <scheme val="minor"/>
      </rPr>
      <t xml:space="preserve">X </t>
    </r>
    <r>
      <rPr>
        <sz val="11"/>
        <rFont val="Arial"/>
        <family val="2"/>
        <scheme val="minor"/>
      </rPr>
      <t>percent higher in PROJECTIONS YEAR 2</t>
    </r>
  </si>
  <si>
    <r>
      <t xml:space="preserve">X percent higher in </t>
    </r>
    <r>
      <rPr>
        <b/>
        <sz val="11"/>
        <rFont val="Arial"/>
        <family val="2"/>
        <scheme val="minor"/>
      </rPr>
      <t>PROJECTIONS YEAR 2</t>
    </r>
  </si>
  <si>
    <r>
      <rPr>
        <b/>
        <sz val="11"/>
        <rFont val="Arial"/>
        <family val="2"/>
        <scheme val="minor"/>
      </rPr>
      <t xml:space="preserve">X </t>
    </r>
    <r>
      <rPr>
        <sz val="11"/>
        <rFont val="Arial"/>
        <family val="2"/>
        <scheme val="minor"/>
      </rPr>
      <t>percent higher in PROJECTIONS YEAR 3</t>
    </r>
  </si>
  <si>
    <r>
      <t xml:space="preserve">X percent higher in </t>
    </r>
    <r>
      <rPr>
        <b/>
        <sz val="11"/>
        <rFont val="Arial"/>
        <family val="2"/>
        <scheme val="minor"/>
      </rPr>
      <t>PROJECTIONS YEAR 3</t>
    </r>
  </si>
  <si>
    <r>
      <t xml:space="preserve">Net GHG emissions for Hawaii are </t>
    </r>
    <r>
      <rPr>
        <b/>
        <sz val="11"/>
        <rFont val="Arial"/>
        <family val="2"/>
        <scheme val="minor"/>
      </rPr>
      <t>X</t>
    </r>
    <r>
      <rPr>
        <sz val="11"/>
        <rFont val="Arial"/>
        <family val="2"/>
        <scheme val="minor"/>
      </rPr>
      <t xml:space="preserve"> percent higher in PROJECTIONS YEAR 1 using the Projection Tool compared to ICF/UHERO’s analysis</t>
    </r>
  </si>
  <si>
    <r>
      <t xml:space="preserve">Net GHG emissions for Hawaii are X percent higher in </t>
    </r>
    <r>
      <rPr>
        <b/>
        <sz val="11"/>
        <rFont val="Arial"/>
        <family val="2"/>
        <scheme val="minor"/>
      </rPr>
      <t>PROJECTIONS YEAR 1</t>
    </r>
    <r>
      <rPr>
        <sz val="11"/>
        <rFont val="Arial"/>
        <family val="2"/>
        <scheme val="minor"/>
      </rPr>
      <t xml:space="preserve"> using the Projection Tool compared to ICF/UHERO’s analysis</t>
    </r>
  </si>
  <si>
    <r>
      <t>and</t>
    </r>
    <r>
      <rPr>
        <b/>
        <sz val="11"/>
        <rFont val="Calibri"/>
        <family val="2"/>
      </rPr>
      <t xml:space="preserve"> X </t>
    </r>
    <r>
      <rPr>
        <sz val="11"/>
        <rFont val="Calibri"/>
        <family val="2"/>
      </rPr>
      <t>percent higher in PROJECTION YEAR 2</t>
    </r>
  </si>
  <si>
    <r>
      <t>and X</t>
    </r>
    <r>
      <rPr>
        <b/>
        <sz val="11"/>
        <rFont val="Calibri"/>
        <family val="2"/>
      </rPr>
      <t xml:space="preserve"> </t>
    </r>
    <r>
      <rPr>
        <sz val="11"/>
        <rFont val="Calibri"/>
        <family val="2"/>
      </rPr>
      <t xml:space="preserve">percent higher in </t>
    </r>
    <r>
      <rPr>
        <b/>
        <sz val="11"/>
        <rFont val="Calibri"/>
        <family val="2"/>
      </rPr>
      <t>PROJECTION YEAR 2</t>
    </r>
  </si>
  <si>
    <r>
      <t>and</t>
    </r>
    <r>
      <rPr>
        <b/>
        <sz val="11"/>
        <rFont val="Calibri"/>
        <family val="2"/>
      </rPr>
      <t xml:space="preserve"> X </t>
    </r>
    <r>
      <rPr>
        <sz val="11"/>
        <rFont val="Calibri"/>
        <family val="2"/>
      </rPr>
      <t>percent higher in PROJECTION YEAR 3</t>
    </r>
  </si>
  <si>
    <r>
      <t>and X</t>
    </r>
    <r>
      <rPr>
        <b/>
        <sz val="11"/>
        <rFont val="Calibri"/>
        <family val="2"/>
      </rPr>
      <t xml:space="preserve"> </t>
    </r>
    <r>
      <rPr>
        <sz val="11"/>
        <rFont val="Calibri"/>
        <family val="2"/>
      </rPr>
      <t xml:space="preserve">percent higher in </t>
    </r>
    <r>
      <rPr>
        <b/>
        <sz val="11"/>
        <rFont val="Calibri"/>
        <family val="2"/>
      </rPr>
      <t>PROJECTION YEAR 3</t>
    </r>
  </si>
  <si>
    <r>
      <t>Total and net emissions for</t>
    </r>
    <r>
      <rPr>
        <b/>
        <sz val="11"/>
        <rFont val="Arial"/>
        <family val="2"/>
        <scheme val="minor"/>
      </rPr>
      <t xml:space="preserve"> CURENT INVENTORY YEAR</t>
    </r>
    <r>
      <rPr>
        <sz val="11"/>
        <rFont val="Arial"/>
        <family val="2"/>
        <scheme val="minor"/>
      </rPr>
      <t>, PROJECTIONS YEAR 1, and PROJECTIONS YEAR 2</t>
    </r>
  </si>
  <si>
    <r>
      <t xml:space="preserve">Total and net emissions for CURENT INVENTORY YEAR, </t>
    </r>
    <r>
      <rPr>
        <b/>
        <sz val="11"/>
        <rFont val="Arial"/>
        <family val="2"/>
        <scheme val="minor"/>
      </rPr>
      <t>PROJECTIONS YEAR 1</t>
    </r>
    <r>
      <rPr>
        <sz val="11"/>
        <rFont val="Arial"/>
        <family val="2"/>
        <scheme val="minor"/>
      </rPr>
      <t>, and PROJECTIONS YEAR 2</t>
    </r>
  </si>
  <si>
    <r>
      <t xml:space="preserve">Total and net emissions for CURENT INVENTORY YEAR, PROJECTIONS YEAR 1, and </t>
    </r>
    <r>
      <rPr>
        <b/>
        <sz val="11"/>
        <rFont val="Arial"/>
        <family val="2"/>
        <scheme val="minor"/>
      </rPr>
      <t>PROJECTIONS YEAR 2</t>
    </r>
    <r>
      <rPr>
        <sz val="11"/>
        <rFont val="Arial"/>
        <family val="2"/>
        <scheme val="minor"/>
      </rPr>
      <t>, PROJECTIONS YEAR 3, and PROJECTIONS YEAR 4</t>
    </r>
  </si>
  <si>
    <r>
      <t xml:space="preserve">Total and net emissions for CURENT INVENTORY YEAR, PROJECTIONS YEAR 1, and PROJECTIONS YEAR 2, </t>
    </r>
    <r>
      <rPr>
        <b/>
        <sz val="11"/>
        <rFont val="Arial"/>
        <family val="2"/>
        <scheme val="minor"/>
      </rPr>
      <t>PROJECTIONS YEAR 3</t>
    </r>
    <r>
      <rPr>
        <sz val="11"/>
        <rFont val="Arial"/>
        <family val="2"/>
        <scheme val="minor"/>
      </rPr>
      <t>, and PROJECTIONS YEAR 4</t>
    </r>
  </si>
  <si>
    <r>
      <t xml:space="preserve">Key observations from using the SIT for </t>
    </r>
    <r>
      <rPr>
        <b/>
        <sz val="11"/>
        <rFont val="Arial"/>
        <family val="2"/>
        <scheme val="minor"/>
      </rPr>
      <t>CURRENT INVENTORY YEAR</t>
    </r>
    <r>
      <rPr>
        <sz val="11"/>
        <rFont val="Arial"/>
        <family val="2"/>
        <scheme val="minor"/>
      </rPr>
      <t xml:space="preserve"> GHG estimates include the following:</t>
    </r>
  </si>
  <si>
    <r>
      <t xml:space="preserve">Total GHG estimates from the SIT are </t>
    </r>
    <r>
      <rPr>
        <b/>
        <sz val="11"/>
        <rFont val="Arial"/>
        <family val="2"/>
        <scheme val="minor"/>
      </rPr>
      <t>X MMT CO2e</t>
    </r>
    <r>
      <rPr>
        <sz val="11"/>
        <rFont val="Arial"/>
        <family val="2"/>
        <scheme val="minor"/>
      </rPr>
      <t xml:space="preserve"> higher than ICF/UHERO</t>
    </r>
  </si>
  <si>
    <t>MMT CO2e</t>
  </si>
  <si>
    <r>
      <t>Net GHG estimates from the SIT are</t>
    </r>
    <r>
      <rPr>
        <b/>
        <sz val="11"/>
        <rFont val="Arial"/>
        <family val="2"/>
        <scheme val="minor"/>
      </rPr>
      <t xml:space="preserve"> X MMT CO2e </t>
    </r>
    <r>
      <rPr>
        <sz val="11"/>
        <rFont val="Arial"/>
        <family val="2"/>
        <scheme val="minor"/>
      </rPr>
      <t xml:space="preserve">higher than ICF/UHERO. </t>
    </r>
  </si>
  <si>
    <r>
      <t>About</t>
    </r>
    <r>
      <rPr>
        <b/>
        <sz val="11"/>
        <rFont val="Arial"/>
        <family val="2"/>
        <scheme val="minor"/>
      </rPr>
      <t xml:space="preserve"> XX</t>
    </r>
    <r>
      <rPr>
        <sz val="11"/>
        <rFont val="Arial"/>
        <family val="2"/>
        <scheme val="minor"/>
      </rPr>
      <t xml:space="preserve"> percent of the difference in net emissions is from </t>
    </r>
    <r>
      <rPr>
        <b/>
        <sz val="11"/>
        <rFont val="Arial"/>
        <family val="2"/>
        <scheme val="minor"/>
      </rPr>
      <t xml:space="preserve">Forest Carbon </t>
    </r>
  </si>
  <si>
    <r>
      <t xml:space="preserve">About </t>
    </r>
    <r>
      <rPr>
        <b/>
        <sz val="11"/>
        <rFont val="Arial"/>
        <family val="2"/>
        <scheme val="minor"/>
      </rPr>
      <t>XX</t>
    </r>
    <r>
      <rPr>
        <sz val="11"/>
        <rFont val="Arial"/>
        <family val="2"/>
        <scheme val="minor"/>
      </rPr>
      <t xml:space="preserve"> percent of the difference in total emissions and XX percent of the difference in net emissions is from </t>
    </r>
    <r>
      <rPr>
        <b/>
        <sz val="11"/>
        <rFont val="Arial"/>
        <family val="2"/>
        <scheme val="minor"/>
      </rPr>
      <t>Transportation</t>
    </r>
  </si>
  <si>
    <r>
      <t xml:space="preserve">About XX percent of the difference in total emissions and </t>
    </r>
    <r>
      <rPr>
        <b/>
        <sz val="11"/>
        <rFont val="Arial"/>
        <family val="2"/>
        <scheme val="minor"/>
      </rPr>
      <t>XX</t>
    </r>
    <r>
      <rPr>
        <sz val="11"/>
        <rFont val="Arial"/>
        <family val="2"/>
        <scheme val="minor"/>
      </rPr>
      <t xml:space="preserve"> percent of the difference in net emissions is from </t>
    </r>
    <r>
      <rPr>
        <b/>
        <sz val="11"/>
        <rFont val="Arial"/>
        <family val="2"/>
        <scheme val="minor"/>
      </rPr>
      <t>Transportation</t>
    </r>
  </si>
  <si>
    <r>
      <t>Estimates for</t>
    </r>
    <r>
      <rPr>
        <b/>
        <sz val="11"/>
        <rFont val="Arial"/>
        <family val="2"/>
        <scheme val="minor"/>
      </rPr>
      <t xml:space="preserve"> NUMBER</t>
    </r>
    <r>
      <rPr>
        <sz val="11"/>
        <rFont val="Arial"/>
        <family val="2"/>
        <scheme val="minor"/>
      </rPr>
      <t xml:space="preserve"> categories comprise </t>
    </r>
    <r>
      <rPr>
        <b/>
        <sz val="11"/>
        <rFont val="Arial"/>
        <family val="2"/>
        <scheme val="minor"/>
      </rPr>
      <t>XX</t>
    </r>
    <r>
      <rPr>
        <sz val="11"/>
        <rFont val="Arial"/>
        <family val="2"/>
        <scheme val="minor"/>
      </rPr>
      <t xml:space="preserve"> percent of the difference in net emissions between the SIT and ICF analysis. </t>
    </r>
  </si>
  <si>
    <t>Categories</t>
  </si>
  <si>
    <r>
      <t>Estimates for</t>
    </r>
    <r>
      <rPr>
        <b/>
        <sz val="11"/>
        <rFont val="Arial"/>
        <family val="2"/>
        <scheme val="minor"/>
      </rPr>
      <t xml:space="preserve"> </t>
    </r>
    <r>
      <rPr>
        <sz val="11"/>
        <rFont val="Arial"/>
        <family val="2"/>
        <scheme val="minor"/>
      </rPr>
      <t xml:space="preserve">NUMBER categories comprise </t>
    </r>
    <r>
      <rPr>
        <b/>
        <sz val="11"/>
        <rFont val="Arial"/>
        <family val="2"/>
        <scheme val="minor"/>
      </rPr>
      <t>XX</t>
    </r>
    <r>
      <rPr>
        <sz val="11"/>
        <rFont val="Arial"/>
        <family val="2"/>
        <scheme val="minor"/>
      </rPr>
      <t xml:space="preserve"> percent of the difference in net emissions between the SIT and ICF analysis. </t>
    </r>
  </si>
  <si>
    <r>
      <t xml:space="preserve">These include </t>
    </r>
    <r>
      <rPr>
        <b/>
        <sz val="11"/>
        <rFont val="Arial"/>
        <family val="2"/>
        <scheme val="minor"/>
      </rPr>
      <t>LIST CATEGORIES</t>
    </r>
  </si>
  <si>
    <t>List categories</t>
  </si>
  <si>
    <r>
      <t xml:space="preserve">Key observations from using the Projection Tool for </t>
    </r>
    <r>
      <rPr>
        <b/>
        <sz val="11"/>
        <rFont val="Arial"/>
        <family val="2"/>
        <scheme val="minor"/>
      </rPr>
      <t xml:space="preserve">PROJECTIONS YEAR 1, </t>
    </r>
    <r>
      <rPr>
        <sz val="11"/>
        <rFont val="Arial"/>
        <family val="2"/>
        <scheme val="minor"/>
      </rPr>
      <t>PROJECTIONS YEAR 2, and PROJECTIONS YEAR 3 GHG estimates include the following:</t>
    </r>
  </si>
  <si>
    <r>
      <t xml:space="preserve">Key observations from using the Projection Tool for PROJECTIONS YEAR 1, </t>
    </r>
    <r>
      <rPr>
        <b/>
        <sz val="11"/>
        <rFont val="Arial"/>
        <family val="2"/>
        <scheme val="minor"/>
      </rPr>
      <t xml:space="preserve">PROJECTIONS YEAR 2, </t>
    </r>
    <r>
      <rPr>
        <sz val="11"/>
        <rFont val="Arial"/>
        <family val="2"/>
        <scheme val="minor"/>
      </rPr>
      <t>and PROJECTIONS YEAR 3 GHG estimates include the following:</t>
    </r>
  </si>
  <si>
    <r>
      <t xml:space="preserve">Key observations from using the Projection Tool for PROJECTIONS YEAR 1, PROJECTIONS YEAR 2, and </t>
    </r>
    <r>
      <rPr>
        <b/>
        <sz val="11"/>
        <rFont val="Arial"/>
        <family val="2"/>
        <scheme val="minor"/>
      </rPr>
      <t>PROJECTIONS YEAR 3</t>
    </r>
    <r>
      <rPr>
        <sz val="11"/>
        <rFont val="Arial"/>
        <family val="2"/>
        <scheme val="minor"/>
      </rPr>
      <t xml:space="preserve"> GHG estimates include the following:</t>
    </r>
  </si>
  <si>
    <r>
      <t xml:space="preserve">About </t>
    </r>
    <r>
      <rPr>
        <b/>
        <sz val="11"/>
        <rFont val="Arial"/>
        <family val="2"/>
        <scheme val="minor"/>
      </rPr>
      <t>XX</t>
    </r>
    <r>
      <rPr>
        <sz val="11"/>
        <rFont val="Arial"/>
        <family val="2"/>
        <scheme val="minor"/>
      </rPr>
      <t xml:space="preserve"> percent of the difference in PROJECTIONS YEAR 1 net emission projections is from </t>
    </r>
    <r>
      <rPr>
        <b/>
        <sz val="11"/>
        <rFont val="Arial"/>
        <family val="2"/>
        <scheme val="minor"/>
      </rPr>
      <t>Transportation, Forest Carbon, and Stationary Combustion</t>
    </r>
    <r>
      <rPr>
        <sz val="11"/>
        <rFont val="Arial"/>
        <family val="2"/>
        <scheme val="minor"/>
      </rPr>
      <t xml:space="preserve"> source and sink categories</t>
    </r>
  </si>
  <si>
    <r>
      <t xml:space="preserve">About XX percent of the difference in </t>
    </r>
    <r>
      <rPr>
        <b/>
        <sz val="11"/>
        <rFont val="Arial"/>
        <family val="2"/>
        <scheme val="minor"/>
      </rPr>
      <t>PROJECTIONS YEAR 1</t>
    </r>
    <r>
      <rPr>
        <sz val="11"/>
        <rFont val="Arial"/>
        <family val="2"/>
        <scheme val="minor"/>
      </rPr>
      <t xml:space="preserve"> net emission projections is from </t>
    </r>
    <r>
      <rPr>
        <b/>
        <sz val="11"/>
        <rFont val="Arial"/>
        <family val="2"/>
        <scheme val="minor"/>
      </rPr>
      <t xml:space="preserve">LIST CATEGORIES </t>
    </r>
    <r>
      <rPr>
        <sz val="11"/>
        <rFont val="Arial"/>
        <family val="2"/>
        <scheme val="minor"/>
      </rPr>
      <t>source and sink categories</t>
    </r>
  </si>
  <si>
    <r>
      <t xml:space="preserve">About XX percent of the difference in PROJECTIONS YEAR 1 net emission projections is from </t>
    </r>
    <r>
      <rPr>
        <b/>
        <sz val="11"/>
        <rFont val="Arial"/>
        <family val="2"/>
        <scheme val="minor"/>
      </rPr>
      <t xml:space="preserve">LIST CATEGORIES s </t>
    </r>
    <r>
      <rPr>
        <sz val="11"/>
        <rFont val="Arial"/>
        <family val="2"/>
        <scheme val="minor"/>
      </rPr>
      <t>source and sink categories</t>
    </r>
  </si>
  <si>
    <r>
      <t>The estimate for Transportation is</t>
    </r>
    <r>
      <rPr>
        <b/>
        <sz val="11"/>
        <rFont val="Arial"/>
        <family val="2"/>
        <scheme val="minor"/>
      </rPr>
      <t xml:space="preserve"> XX</t>
    </r>
    <r>
      <rPr>
        <sz val="11"/>
        <rFont val="Arial"/>
        <family val="2"/>
        <scheme val="minor"/>
      </rPr>
      <t xml:space="preserve"> percent higher in PROJECTIONS YEAR 1 using the SIT </t>
    </r>
  </si>
  <si>
    <r>
      <t>The estimate for Transportation is XX percent higher in</t>
    </r>
    <r>
      <rPr>
        <b/>
        <sz val="11"/>
        <rFont val="Arial"/>
        <family val="2"/>
        <scheme val="minor"/>
      </rPr>
      <t xml:space="preserve"> PROJECTIONS YEAR 1</t>
    </r>
    <r>
      <rPr>
        <sz val="11"/>
        <rFont val="Arial"/>
        <family val="2"/>
        <scheme val="minor"/>
      </rPr>
      <t xml:space="preserve"> using the SIT </t>
    </r>
  </si>
  <si>
    <r>
      <t xml:space="preserve">About </t>
    </r>
    <r>
      <rPr>
        <b/>
        <sz val="11"/>
        <rFont val="Arial"/>
        <family val="2"/>
        <scheme val="minor"/>
      </rPr>
      <t>XX</t>
    </r>
    <r>
      <rPr>
        <sz val="11"/>
        <rFont val="Arial"/>
        <family val="2"/>
        <scheme val="minor"/>
      </rPr>
      <t xml:space="preserve"> percent of the difference in PROJECTIONS YEAR 2 net emission projections are from the LIST CATEGORIES source and sink categories</t>
    </r>
  </si>
  <si>
    <r>
      <t xml:space="preserve">About XX percent of the difference in </t>
    </r>
    <r>
      <rPr>
        <b/>
        <sz val="11"/>
        <rFont val="Arial"/>
        <family val="2"/>
        <scheme val="minor"/>
      </rPr>
      <t>PROJECTIONS YEAR 2</t>
    </r>
    <r>
      <rPr>
        <sz val="11"/>
        <rFont val="Arial"/>
        <family val="2"/>
        <scheme val="minor"/>
      </rPr>
      <t xml:space="preserve"> net emission projections are from the LIST CATEGORIES source and sink categories</t>
    </r>
  </si>
  <si>
    <r>
      <t xml:space="preserve">About XX percent of the difference in PROJECTIONS YEAR 2 net emission projections are from the </t>
    </r>
    <r>
      <rPr>
        <b/>
        <sz val="11"/>
        <rFont val="Arial"/>
        <family val="2"/>
        <scheme val="minor"/>
      </rPr>
      <t>LIST CATEGORIES</t>
    </r>
    <r>
      <rPr>
        <sz val="11"/>
        <rFont val="Arial"/>
        <family val="2"/>
        <scheme val="minor"/>
      </rPr>
      <t xml:space="preserve"> source and sink categories</t>
    </r>
  </si>
  <si>
    <r>
      <t>Relative to ICF/UHERO’s estimates, the Projection Tool estimates higher emissions from the</t>
    </r>
    <r>
      <rPr>
        <b/>
        <sz val="11"/>
        <rFont val="Arial"/>
        <family val="2"/>
        <scheme val="minor"/>
      </rPr>
      <t xml:space="preserve"> </t>
    </r>
    <r>
      <rPr>
        <sz val="11"/>
        <rFont val="Arial"/>
        <family val="2"/>
        <scheme val="minor"/>
      </rPr>
      <t xml:space="preserve">IPPU and Waste sectors in both </t>
    </r>
    <r>
      <rPr>
        <b/>
        <sz val="11"/>
        <rFont val="Arial"/>
        <family val="2"/>
        <scheme val="minor"/>
      </rPr>
      <t xml:space="preserve">PROJECTIONS YEAR 1, </t>
    </r>
    <r>
      <rPr>
        <sz val="11"/>
        <rFont val="Arial"/>
        <family val="2"/>
        <scheme val="minor"/>
      </rPr>
      <t>PROJECTIONS YEAR 2, and PROJECTIONS YEAR 3.</t>
    </r>
  </si>
  <si>
    <r>
      <t xml:space="preserve">Relative to ICF/UHERO’s estimates, the Projection Tool estimates higher emissions from the IPPU and Waste sectors in both PROJECTIONS YEAR 1, </t>
    </r>
    <r>
      <rPr>
        <b/>
        <sz val="11"/>
        <rFont val="Arial"/>
        <family val="2"/>
        <scheme val="minor"/>
      </rPr>
      <t>PROJECTIONS YEAR 2,</t>
    </r>
    <r>
      <rPr>
        <sz val="11"/>
        <rFont val="Arial"/>
        <family val="2"/>
        <scheme val="minor"/>
      </rPr>
      <t xml:space="preserve"> and PROJECTIONS YEAR 3.</t>
    </r>
  </si>
  <si>
    <r>
      <t xml:space="preserve">Relative to ICF/UHERO’s estimates, the Projection Tool estimates higher emissions from the IPPU and Waste sectors in both PROJECTIONS YEAR 1, PROJECTIONS YEAR 2, and </t>
    </r>
    <r>
      <rPr>
        <b/>
        <sz val="11"/>
        <rFont val="Arial"/>
        <family val="2"/>
        <scheme val="minor"/>
      </rPr>
      <t>PROJECTIONS YEAR 3.</t>
    </r>
  </si>
  <si>
    <r>
      <t>ICF/UHERO estimates slightly higher emissions for Energy in</t>
    </r>
    <r>
      <rPr>
        <b/>
        <sz val="11"/>
        <rFont val="Arial"/>
        <family val="2"/>
        <scheme val="minor"/>
      </rPr>
      <t xml:space="preserve"> PROJECTIONS YEAR 1</t>
    </r>
    <r>
      <rPr>
        <sz val="11"/>
        <rFont val="Arial"/>
        <family val="2"/>
        <scheme val="minor"/>
      </rPr>
      <t>, but the Projection Tool estimates higher emissions for PROJECTIONS YEAR 2 and PROJECTIONS YEAR 3.</t>
    </r>
  </si>
  <si>
    <r>
      <t xml:space="preserve">ICF/UHERO estimates slightly higher emissions for Energy in PROJECTIONS YEAR 1, but the Projection Tool estimates higher emissions for </t>
    </r>
    <r>
      <rPr>
        <b/>
        <sz val="11"/>
        <rFont val="Arial"/>
        <family val="2"/>
        <scheme val="minor"/>
      </rPr>
      <t>PROJECTIONS YEAR 2</t>
    </r>
    <r>
      <rPr>
        <sz val="11"/>
        <rFont val="Arial"/>
        <family val="2"/>
        <scheme val="minor"/>
      </rPr>
      <t xml:space="preserve"> and PROJECTIONS YEAR 3.</t>
    </r>
  </si>
  <si>
    <r>
      <t xml:space="preserve">ICF/UHERO estimates slightly higher emissions for Energy in PROJECTIONS YEAR 1, but the Projection Tool estimates higher emissions for PROJECTIONS YEAR 2 and </t>
    </r>
    <r>
      <rPr>
        <b/>
        <sz val="11"/>
        <rFont val="Arial"/>
        <family val="2"/>
        <scheme val="minor"/>
      </rPr>
      <t>PROJECTIONS YEAR 3</t>
    </r>
    <r>
      <rPr>
        <sz val="11"/>
        <rFont val="Arial"/>
        <family val="2"/>
        <scheme val="minor"/>
      </rPr>
      <t>.</t>
    </r>
  </si>
  <si>
    <r>
      <t>ICF/UHERO’s projected emissions are much lower in</t>
    </r>
    <r>
      <rPr>
        <b/>
        <sz val="11"/>
        <color theme="1"/>
        <rFont val="Arial"/>
        <family val="2"/>
        <scheme val="minor"/>
      </rPr>
      <t xml:space="preserve"> PROJECTIONS YEAR 3</t>
    </r>
    <r>
      <rPr>
        <sz val="11"/>
        <color theme="1"/>
        <rFont val="Arial"/>
        <family val="2"/>
        <scheme val="minor"/>
      </rPr>
      <t xml:space="preserve"> than the Projection Tool. </t>
    </r>
  </si>
  <si>
    <r>
      <t xml:space="preserve">which is likely the cause of the disparity between the Projection Tool and ICF/UHERO in </t>
    </r>
    <r>
      <rPr>
        <b/>
        <sz val="11"/>
        <color theme="1"/>
        <rFont val="Arial"/>
        <family val="2"/>
        <scheme val="minor"/>
      </rPr>
      <t xml:space="preserve">PROJECTIONS YEAR 3. </t>
    </r>
  </si>
  <si>
    <t>Comparison of Results</t>
  </si>
  <si>
    <r>
      <t xml:space="preserve">compare the results from the SIT against the </t>
    </r>
    <r>
      <rPr>
        <b/>
        <sz val="11"/>
        <rFont val="Arial"/>
        <family val="2"/>
        <scheme val="minor"/>
      </rPr>
      <t>CURRENT INVENTORY YEAR</t>
    </r>
  </si>
  <si>
    <r>
      <t xml:space="preserve">were compared against the source and sink categories defined in the </t>
    </r>
    <r>
      <rPr>
        <b/>
        <sz val="11"/>
        <rFont val="Arial"/>
        <family val="2"/>
        <scheme val="minor"/>
      </rPr>
      <t>CURRENT INVENTORY YEAR</t>
    </r>
    <r>
      <rPr>
        <sz val="11"/>
        <rFont val="Arial"/>
        <family val="2"/>
        <scheme val="minor"/>
      </rPr>
      <t xml:space="preserve"> inventory.</t>
    </r>
  </si>
  <si>
    <r>
      <t xml:space="preserve">Figure K-3 summarizes how the results from the SIT were mapped to the </t>
    </r>
    <r>
      <rPr>
        <b/>
        <sz val="11"/>
        <rFont val="Arial"/>
        <family val="2"/>
        <scheme val="minor"/>
      </rPr>
      <t xml:space="preserve">CURRENT INVENTORY YEAR </t>
    </r>
    <r>
      <rPr>
        <sz val="11"/>
        <rFont val="Arial"/>
        <family val="2"/>
        <scheme val="minor"/>
      </rPr>
      <t>inventory.</t>
    </r>
  </si>
  <si>
    <t>Inventory Comparison</t>
  </si>
  <si>
    <r>
      <t xml:space="preserve">For the state of Hawaii, ICF estimates that in </t>
    </r>
    <r>
      <rPr>
        <b/>
        <sz val="11"/>
        <rFont val="Arial"/>
        <family val="2"/>
        <scheme val="minor"/>
      </rPr>
      <t>CURRENT INVENTORY YEAR</t>
    </r>
    <r>
      <rPr>
        <sz val="11"/>
        <rFont val="Arial"/>
        <family val="2"/>
        <scheme val="minor"/>
      </rPr>
      <t xml:space="preserve"> total GHG emissions were</t>
    </r>
    <r>
      <rPr>
        <b/>
        <sz val="11"/>
        <rFont val="Arial"/>
        <family val="2"/>
        <scheme val="minor"/>
      </rPr>
      <t xml:space="preserve"> </t>
    </r>
    <r>
      <rPr>
        <sz val="11"/>
        <rFont val="Arial"/>
        <family val="2"/>
        <scheme val="minor"/>
      </rPr>
      <t>XX MMT CO2 Eq.</t>
    </r>
  </si>
  <si>
    <r>
      <t xml:space="preserve">For the state of Hawaii, ICF estimates that in CURRENT INVENTORY YEAR total GHG emissions were </t>
    </r>
    <r>
      <rPr>
        <b/>
        <sz val="11"/>
        <rFont val="Arial"/>
        <family val="2"/>
        <scheme val="minor"/>
      </rPr>
      <t>XX</t>
    </r>
    <r>
      <rPr>
        <sz val="11"/>
        <rFont val="Arial"/>
        <family val="2"/>
        <scheme val="minor"/>
      </rPr>
      <t xml:space="preserve"> MMT CO2 Eq.</t>
    </r>
  </si>
  <si>
    <t>ICF Total GHG Emissions</t>
  </si>
  <si>
    <r>
      <t>which is</t>
    </r>
    <r>
      <rPr>
        <b/>
        <sz val="11"/>
        <rFont val="Arial"/>
        <family val="2"/>
        <scheme val="minor"/>
      </rPr>
      <t xml:space="preserve"> X</t>
    </r>
    <r>
      <rPr>
        <sz val="11"/>
        <rFont val="Arial"/>
        <family val="2"/>
        <scheme val="minor"/>
      </rPr>
      <t xml:space="preserve"> percent lower than the SIT’s estimate of X MMT CO2 Eq</t>
    </r>
  </si>
  <si>
    <r>
      <t>which is X percent lower than the SIT’s estimate of</t>
    </r>
    <r>
      <rPr>
        <b/>
        <sz val="11"/>
        <rFont val="Arial"/>
        <family val="2"/>
        <scheme val="minor"/>
      </rPr>
      <t xml:space="preserve"> X</t>
    </r>
    <r>
      <rPr>
        <sz val="11"/>
        <rFont val="Arial"/>
        <family val="2"/>
        <scheme val="minor"/>
      </rPr>
      <t xml:space="preserve"> MMT CO2 Eq</t>
    </r>
  </si>
  <si>
    <t>SIT Total GHG Emissions</t>
  </si>
  <si>
    <r>
      <t xml:space="preserve">ICF estimates that in </t>
    </r>
    <r>
      <rPr>
        <b/>
        <sz val="11"/>
        <rFont val="Arial"/>
        <family val="2"/>
        <scheme val="minor"/>
      </rPr>
      <t xml:space="preserve">CURRENT INVENTORY YEAR </t>
    </r>
    <r>
      <rPr>
        <sz val="11"/>
        <rFont val="Arial"/>
        <family val="2"/>
        <scheme val="minor"/>
      </rPr>
      <t>net emissions were XX MMT CO2 Eq.,</t>
    </r>
  </si>
  <si>
    <r>
      <t>ICF estimates that in CURRENT INVENTORY YEAR net emissions were</t>
    </r>
    <r>
      <rPr>
        <b/>
        <sz val="11"/>
        <rFont val="Arial"/>
        <family val="2"/>
        <scheme val="minor"/>
      </rPr>
      <t xml:space="preserve"> XX</t>
    </r>
    <r>
      <rPr>
        <sz val="11"/>
        <rFont val="Arial"/>
        <family val="2"/>
        <scheme val="minor"/>
      </rPr>
      <t xml:space="preserve"> MMT CO2 Eq., </t>
    </r>
  </si>
  <si>
    <t>ICF Net GHG Emissions</t>
  </si>
  <si>
    <r>
      <t xml:space="preserve"> while the SIT estimates </t>
    </r>
    <r>
      <rPr>
        <b/>
        <sz val="11"/>
        <rFont val="Arial"/>
        <family val="2"/>
        <scheme val="minor"/>
      </rPr>
      <t>XX</t>
    </r>
    <r>
      <rPr>
        <sz val="11"/>
        <rFont val="Arial"/>
        <family val="2"/>
        <scheme val="minor"/>
      </rPr>
      <t xml:space="preserve"> MMT CO2 Eq., a difference of X percent</t>
    </r>
  </si>
  <si>
    <t>SIT Net GHG Emissions</t>
  </si>
  <si>
    <r>
      <t xml:space="preserve"> while the SIT estimates XX MMT CO2 Eq., a difference o</t>
    </r>
    <r>
      <rPr>
        <b/>
        <sz val="11"/>
        <rFont val="Arial"/>
        <family val="2"/>
        <scheme val="minor"/>
      </rPr>
      <t>f X</t>
    </r>
    <r>
      <rPr>
        <sz val="11"/>
        <rFont val="Arial"/>
        <family val="2"/>
        <scheme val="minor"/>
      </rPr>
      <t xml:space="preserve"> percent</t>
    </r>
  </si>
  <si>
    <r>
      <t xml:space="preserve">A summary of </t>
    </r>
    <r>
      <rPr>
        <b/>
        <sz val="11"/>
        <rFont val="Arial"/>
        <family val="2"/>
        <scheme val="minor"/>
      </rPr>
      <t>CURRENT INVENTORY YEAR</t>
    </r>
    <r>
      <rPr>
        <sz val="11"/>
        <rFont val="Arial"/>
        <family val="2"/>
        <scheme val="minor"/>
      </rPr>
      <t xml:space="preserve"> emissions and sinks by sector and category, as estimated by ICF and the SIT,</t>
    </r>
  </si>
  <si>
    <r>
      <rPr>
        <b/>
        <sz val="11"/>
        <rFont val="Arial"/>
        <family val="2"/>
        <scheme val="minor"/>
      </rPr>
      <t xml:space="preserve">NUMBER  </t>
    </r>
    <r>
      <rPr>
        <sz val="11"/>
        <rFont val="Arial"/>
        <family val="2"/>
        <scheme val="minor"/>
      </rPr>
      <t>source and sink categories account for X percent of the absolute difference between ICF's Inventory and the SIT's estimates</t>
    </r>
  </si>
  <si>
    <t>Category</t>
  </si>
  <si>
    <r>
      <rPr>
        <sz val="11"/>
        <rFont val="Arial"/>
        <family val="2"/>
        <scheme val="minor"/>
      </rPr>
      <t xml:space="preserve">NUMBER  source and sink categories account for </t>
    </r>
    <r>
      <rPr>
        <b/>
        <sz val="11"/>
        <rFont val="Arial"/>
        <family val="2"/>
        <scheme val="minor"/>
      </rPr>
      <t xml:space="preserve">X </t>
    </r>
    <r>
      <rPr>
        <sz val="11"/>
        <rFont val="Arial"/>
        <family val="2"/>
        <scheme val="minor"/>
      </rPr>
      <t>percent of the absolute difference between ICF's Inventory and the SIT's estimates</t>
    </r>
  </si>
  <si>
    <t>PROJECTION YEAR 1 Comparision</t>
  </si>
  <si>
    <r>
      <t xml:space="preserve">ICF, with support from the University of Hawaii Economic Research Organization (UHERO), projects </t>
    </r>
    <r>
      <rPr>
        <b/>
        <sz val="11"/>
        <rFont val="Arial"/>
        <family val="2"/>
        <scheme val="minor"/>
      </rPr>
      <t xml:space="preserve">PROJECTION YEAR 1 </t>
    </r>
    <r>
      <rPr>
        <sz val="11"/>
        <rFont val="Arial"/>
        <family val="2"/>
        <scheme val="minor"/>
      </rPr>
      <t>to be X MMT CO2 Eq.</t>
    </r>
    <r>
      <rPr>
        <b/>
        <sz val="11"/>
        <rFont val="Arial"/>
        <family val="2"/>
        <scheme val="minor"/>
      </rPr>
      <t xml:space="preserve"> </t>
    </r>
  </si>
  <si>
    <r>
      <t xml:space="preserve">ICF, with support from the University of Hawaii Economic Research Organization (UHERO), projects PROJECTION YEAR 1 to be </t>
    </r>
    <r>
      <rPr>
        <b/>
        <sz val="11"/>
        <rFont val="Arial"/>
        <family val="2"/>
        <scheme val="minor"/>
      </rPr>
      <t>X</t>
    </r>
    <r>
      <rPr>
        <sz val="11"/>
        <rFont val="Arial"/>
        <family val="2"/>
        <scheme val="minor"/>
      </rPr>
      <t xml:space="preserve"> MMT CO2 Eq. </t>
    </r>
  </si>
  <si>
    <t>ICF Projections Year 1 Total GHG Emissions</t>
  </si>
  <si>
    <r>
      <t xml:space="preserve">while net emissions are projected to be </t>
    </r>
    <r>
      <rPr>
        <b/>
        <sz val="11"/>
        <rFont val="Arial"/>
        <family val="2"/>
        <scheme val="minor"/>
      </rPr>
      <t>XX</t>
    </r>
    <r>
      <rPr>
        <sz val="11"/>
        <rFont val="Arial"/>
        <family val="2"/>
        <scheme val="minor"/>
      </rPr>
      <t xml:space="preserve"> MMT CO2 Eq.</t>
    </r>
  </si>
  <si>
    <t>ICF Projections Year 1 Net GHG Emissions</t>
  </si>
  <si>
    <r>
      <t xml:space="preserve">The Projection Tool projects total and net emissions to be </t>
    </r>
    <r>
      <rPr>
        <b/>
        <sz val="11"/>
        <rFont val="Arial"/>
        <family val="2"/>
        <scheme val="minor"/>
      </rPr>
      <t>XX</t>
    </r>
    <r>
      <rPr>
        <sz val="11"/>
        <rFont val="Arial"/>
        <family val="2"/>
        <scheme val="minor"/>
      </rPr>
      <t xml:space="preserve"> MMT CO2 Eq in PROJECTIONS YEAR 1. </t>
    </r>
  </si>
  <si>
    <r>
      <t xml:space="preserve">The Projection Tool projects total and net emissions to be XX MMT CO2 Eq in </t>
    </r>
    <r>
      <rPr>
        <b/>
        <sz val="11"/>
        <rFont val="Arial"/>
        <family val="2"/>
        <scheme val="minor"/>
      </rPr>
      <t>PROJECTIONS YEAR 1</t>
    </r>
    <r>
      <rPr>
        <sz val="11"/>
        <rFont val="Arial"/>
        <family val="2"/>
        <scheme val="minor"/>
      </rPr>
      <t xml:space="preserve">. </t>
    </r>
  </si>
  <si>
    <t>SIT Projections Year 1 Total and Net GHG Emissions</t>
  </si>
  <si>
    <r>
      <t xml:space="preserve">A summary of projected emissions and sinks by sector and category, as estimated by ICF/UHERO and the Projection Tool for </t>
    </r>
    <r>
      <rPr>
        <b/>
        <sz val="11"/>
        <rFont val="Arial"/>
        <family val="2"/>
        <scheme val="minor"/>
      </rPr>
      <t>PROJECTION YEAR 1</t>
    </r>
  </si>
  <si>
    <r>
      <t xml:space="preserve">Emissions projections for </t>
    </r>
    <r>
      <rPr>
        <b/>
        <sz val="11"/>
        <rFont val="Arial"/>
        <family val="2"/>
        <scheme val="minor"/>
      </rPr>
      <t>PROJECTION YEAR 1</t>
    </r>
    <r>
      <rPr>
        <sz val="11"/>
        <rFont val="Arial"/>
        <family val="2"/>
        <scheme val="minor"/>
      </rPr>
      <t xml:space="preserve"> by sector as calculated by ICF/UHERO and the Projection Tool are presented in Figure K‑5.</t>
    </r>
  </si>
  <si>
    <r>
      <rPr>
        <b/>
        <sz val="11"/>
        <rFont val="Arial"/>
        <family val="2"/>
        <scheme val="minor"/>
      </rPr>
      <t xml:space="preserve">NUMBER </t>
    </r>
    <r>
      <rPr>
        <sz val="11"/>
        <rFont val="Arial"/>
        <family val="2"/>
        <scheme val="minor"/>
      </rPr>
      <t>source and sink categories account for XX percent of the absolute difference between the ICF/UHERO projections and the Projection Tool estimates.</t>
    </r>
  </si>
  <si>
    <r>
      <t>NUMBER</t>
    </r>
    <r>
      <rPr>
        <b/>
        <sz val="11"/>
        <rFont val="Arial"/>
        <family val="2"/>
        <scheme val="minor"/>
      </rPr>
      <t xml:space="preserve"> </t>
    </r>
    <r>
      <rPr>
        <sz val="11"/>
        <rFont val="Arial"/>
        <family val="2"/>
        <scheme val="minor"/>
      </rPr>
      <t xml:space="preserve">source and sink categories account for </t>
    </r>
    <r>
      <rPr>
        <b/>
        <sz val="11"/>
        <rFont val="Arial"/>
        <family val="2"/>
        <scheme val="minor"/>
      </rPr>
      <t xml:space="preserve">XX </t>
    </r>
    <r>
      <rPr>
        <sz val="11"/>
        <rFont val="Arial"/>
        <family val="2"/>
        <scheme val="minor"/>
      </rPr>
      <t>percent of the absolute difference between the ICF/UHERO projections and the Projection Tool estimates.</t>
    </r>
  </si>
  <si>
    <t>PROJECTION YEAR 2 Comparision</t>
  </si>
  <si>
    <r>
      <t xml:space="preserve">ICF, with support from UHERO, projects </t>
    </r>
    <r>
      <rPr>
        <b/>
        <sz val="11"/>
        <rFont val="Arial"/>
        <family val="2"/>
        <scheme val="minor"/>
      </rPr>
      <t>PROJECTIONS YEAR 2</t>
    </r>
    <r>
      <rPr>
        <sz val="11"/>
        <rFont val="Arial"/>
        <family val="2"/>
        <scheme val="minor"/>
      </rPr>
      <t xml:space="preserve"> total GHG emissions to be XX MMT CO2 Eq.</t>
    </r>
  </si>
  <si>
    <r>
      <t xml:space="preserve">ICF, with support from UHERO, projects PROJECTIONS YEAR 2 total GHG emissions to be </t>
    </r>
    <r>
      <rPr>
        <b/>
        <sz val="11"/>
        <rFont val="Arial"/>
        <family val="2"/>
        <scheme val="minor"/>
      </rPr>
      <t>XX</t>
    </r>
    <r>
      <rPr>
        <sz val="11"/>
        <rFont val="Arial"/>
        <family val="2"/>
        <scheme val="minor"/>
      </rPr>
      <t xml:space="preserve"> MMT CO2 Eq.</t>
    </r>
  </si>
  <si>
    <t>ICF Projections Year 2 Total GHG Emissions</t>
  </si>
  <si>
    <r>
      <t xml:space="preserve">while net emissions are projected to be </t>
    </r>
    <r>
      <rPr>
        <b/>
        <sz val="11"/>
        <rFont val="Arial"/>
        <family val="2"/>
        <scheme val="minor"/>
      </rPr>
      <t xml:space="preserve">XX </t>
    </r>
    <r>
      <rPr>
        <sz val="11"/>
        <rFont val="Arial"/>
        <family val="2"/>
        <scheme val="minor"/>
      </rPr>
      <t>MMT CO2 Eq</t>
    </r>
  </si>
  <si>
    <t>ICF Projections Year 2 Net GHG Emissions</t>
  </si>
  <si>
    <r>
      <t xml:space="preserve">The Projection Tool projects total and net emissions to be </t>
    </r>
    <r>
      <rPr>
        <b/>
        <sz val="11"/>
        <rFont val="Arial"/>
        <family val="2"/>
        <scheme val="minor"/>
      </rPr>
      <t>XX</t>
    </r>
    <r>
      <rPr>
        <sz val="11"/>
        <rFont val="Arial"/>
        <family val="2"/>
        <scheme val="minor"/>
      </rPr>
      <t xml:space="preserve"> MMT CO2 Eq. in PROJECTIONS YEAR 2</t>
    </r>
  </si>
  <si>
    <t>SIT Projections Tool Year 2 Total and Net GHG Emissions</t>
  </si>
  <si>
    <r>
      <t xml:space="preserve">The Projection Tool projects total and net emissions to be XX MMT CO2 Eq. in </t>
    </r>
    <r>
      <rPr>
        <b/>
        <sz val="11"/>
        <rFont val="Arial"/>
        <family val="2"/>
        <scheme val="minor"/>
      </rPr>
      <t>PROJECTIONS YEAR 2</t>
    </r>
  </si>
  <si>
    <r>
      <t>A summary of projected emissions and sinks by sector and category, as estimated by ICF/UHERO and the Projection Tool for</t>
    </r>
    <r>
      <rPr>
        <b/>
        <sz val="11"/>
        <rFont val="Arial"/>
        <family val="2"/>
        <scheme val="minor"/>
      </rPr>
      <t xml:space="preserve"> PROJECTIONS YEAR 2</t>
    </r>
  </si>
  <si>
    <r>
      <t xml:space="preserve">Emissions projections for </t>
    </r>
    <r>
      <rPr>
        <b/>
        <sz val="11"/>
        <rFont val="Arial"/>
        <family val="2"/>
        <scheme val="minor"/>
      </rPr>
      <t>PROJECTIONS YEAR 2</t>
    </r>
    <r>
      <rPr>
        <sz val="11"/>
        <rFont val="Arial"/>
        <family val="2"/>
        <scheme val="minor"/>
      </rPr>
      <t xml:space="preserve"> by sector as calculated by ICF/UHERO and the Projection Tool are presented in Figure K‑6</t>
    </r>
  </si>
  <si>
    <r>
      <rPr>
        <b/>
        <sz val="11"/>
        <rFont val="Arial"/>
        <family val="2"/>
        <scheme val="minor"/>
      </rPr>
      <t>NUMBER</t>
    </r>
    <r>
      <rPr>
        <sz val="11"/>
        <rFont val="Arial"/>
        <family val="2"/>
        <scheme val="minor"/>
      </rPr>
      <t xml:space="preserve"> source and sink categories account for XX percent of the absolute difference between the ICF/UHERO projections and the Projection Tool estimates</t>
    </r>
  </si>
  <si>
    <r>
      <t xml:space="preserve">NUMBER source and sink categories account for </t>
    </r>
    <r>
      <rPr>
        <b/>
        <sz val="11"/>
        <rFont val="Arial"/>
        <family val="2"/>
        <scheme val="minor"/>
      </rPr>
      <t>XX</t>
    </r>
    <r>
      <rPr>
        <sz val="11"/>
        <rFont val="Arial"/>
        <family val="2"/>
        <scheme val="minor"/>
      </rPr>
      <t xml:space="preserve"> percent of the absolute difference between the ICF/UHERO projections and the Projection Tool estimates</t>
    </r>
  </si>
  <si>
    <t>PROJECTION YEAR 3 Comparision</t>
  </si>
  <si>
    <r>
      <t xml:space="preserve">ICF, with support from UHERO, projects  </t>
    </r>
    <r>
      <rPr>
        <b/>
        <sz val="11"/>
        <rFont val="Arial"/>
        <family val="2"/>
        <scheme val="minor"/>
      </rPr>
      <t xml:space="preserve">PROJECTIONS YEAR 3 </t>
    </r>
    <r>
      <rPr>
        <sz val="11"/>
        <rFont val="Arial"/>
        <family val="2"/>
        <scheme val="minor"/>
      </rPr>
      <t>total GHG emissions to be XX MMT CO2 Eq</t>
    </r>
  </si>
  <si>
    <r>
      <t xml:space="preserve">ICF, with support from UHERO, projects  PROJECTIONS YEAR 3 total GHG emissions to be </t>
    </r>
    <r>
      <rPr>
        <b/>
        <sz val="11"/>
        <rFont val="Arial"/>
        <family val="2"/>
        <scheme val="minor"/>
      </rPr>
      <t>XX</t>
    </r>
    <r>
      <rPr>
        <sz val="11"/>
        <rFont val="Arial"/>
        <family val="2"/>
        <scheme val="minor"/>
      </rPr>
      <t xml:space="preserve"> MMT CO2 Eq</t>
    </r>
  </si>
  <si>
    <t>ICF Projections Year 3 Total GHG Emissions</t>
  </si>
  <si>
    <r>
      <t>while net emissions are projected to be</t>
    </r>
    <r>
      <rPr>
        <b/>
        <sz val="11"/>
        <rFont val="Arial"/>
        <family val="2"/>
        <scheme val="minor"/>
      </rPr>
      <t xml:space="preserve"> XX </t>
    </r>
    <r>
      <rPr>
        <sz val="11"/>
        <rFont val="Arial"/>
        <family val="2"/>
        <scheme val="minor"/>
      </rPr>
      <t>MMT CO2 Eq.</t>
    </r>
  </si>
  <si>
    <t>ICF Projections Year 3 Total Net Emissions</t>
  </si>
  <si>
    <r>
      <t>The Projection Tool projects total and net emissions to be</t>
    </r>
    <r>
      <rPr>
        <b/>
        <sz val="11"/>
        <rFont val="Arial"/>
        <family val="2"/>
        <scheme val="minor"/>
      </rPr>
      <t xml:space="preserve"> XXX </t>
    </r>
    <r>
      <rPr>
        <sz val="11"/>
        <rFont val="Arial"/>
        <family val="2"/>
        <scheme val="minor"/>
      </rPr>
      <t xml:space="preserve">MMT CO2 Eq. in PROJECTIONS YEAR 3. </t>
    </r>
  </si>
  <si>
    <t>SIT Projections Year 3 Total and Net Emissions</t>
  </si>
  <si>
    <r>
      <t xml:space="preserve">The Projection Tool projects total and net emissions to be XXX MMT CO2 Eq. in </t>
    </r>
    <r>
      <rPr>
        <b/>
        <sz val="11"/>
        <rFont val="Arial"/>
        <family val="2"/>
        <scheme val="minor"/>
      </rPr>
      <t xml:space="preserve">PROJECTIONS YEAR 3. </t>
    </r>
  </si>
  <si>
    <r>
      <t xml:space="preserve">A summary of projected emissions and sinks by sector and category, as estimated by ICF/UHERO and the Projection Tool for </t>
    </r>
    <r>
      <rPr>
        <b/>
        <sz val="11"/>
        <rFont val="Arial"/>
        <family val="2"/>
        <scheme val="minor"/>
      </rPr>
      <t xml:space="preserve">PROJECTIONS YEAR 3. </t>
    </r>
  </si>
  <si>
    <r>
      <t xml:space="preserve">Emissions projections for </t>
    </r>
    <r>
      <rPr>
        <b/>
        <sz val="11"/>
        <rFont val="Arial"/>
        <family val="2"/>
        <scheme val="minor"/>
      </rPr>
      <t>PROJECTIONS YEAR 3</t>
    </r>
    <r>
      <rPr>
        <sz val="11"/>
        <rFont val="Arial"/>
        <family val="2"/>
        <scheme val="minor"/>
      </rPr>
      <t xml:space="preserve"> by sector as calculated by ICF/UHERO and the Projection Tool are presented in Figure XXX.</t>
    </r>
  </si>
  <si>
    <r>
      <t xml:space="preserve">NUMBER source and sink categories account for </t>
    </r>
    <r>
      <rPr>
        <b/>
        <sz val="11"/>
        <rFont val="Arial"/>
        <family val="2"/>
        <scheme val="minor"/>
      </rPr>
      <t>XX percent</t>
    </r>
    <r>
      <rPr>
        <sz val="11"/>
        <rFont val="Arial"/>
        <family val="2"/>
        <scheme val="minor"/>
      </rPr>
      <t xml:space="preserve"> of the absolute difference between the ICF/UHERO projections and the Projection Tool estimates.</t>
    </r>
  </si>
  <si>
    <t>2021 Comparison Summary</t>
  </si>
  <si>
    <t>This tab summarizes the ICF and SIT emissions estimates and shows the difference between estimates in absolute and % terms. This table is formatted for use in the TSD.</t>
  </si>
  <si>
    <t>Sort</t>
  </si>
  <si>
    <t>Sector/Category</t>
  </si>
  <si>
    <t>ICF</t>
  </si>
  <si>
    <t>SIT</t>
  </si>
  <si>
    <t>Difference</t>
  </si>
  <si>
    <t>% Difference</t>
  </si>
  <si>
    <t>Rank</t>
  </si>
  <si>
    <t>Energy</t>
  </si>
  <si>
    <t>Transportation</t>
  </si>
  <si>
    <t>Stationary Combustion</t>
  </si>
  <si>
    <t>Incineration of Waste</t>
  </si>
  <si>
    <t>Oil and Natural Gas Systems</t>
  </si>
  <si>
    <t>NO</t>
  </si>
  <si>
    <t>NA</t>
  </si>
  <si>
    <t>Non-Energy Uses</t>
  </si>
  <si>
    <t>IE</t>
  </si>
  <si>
    <t>IPPU</t>
  </si>
  <si>
    <t>Substitution of ODS</t>
  </si>
  <si>
    <t>Electrical Transmission and Distribution</t>
  </si>
  <si>
    <t>+</t>
  </si>
  <si>
    <t>Cement Production</t>
  </si>
  <si>
    <t>Soda Ash Manufacture and Consumption</t>
  </si>
  <si>
    <t>Urea Consumption</t>
  </si>
  <si>
    <t>Iron and Steel Production</t>
  </si>
  <si>
    <t>Limestone and Dolomite Use</t>
  </si>
  <si>
    <t>AFOLU (total)</t>
  </si>
  <si>
    <t xml:space="preserve">AFOLU </t>
  </si>
  <si>
    <t>Agricultural Soil Carbon</t>
  </si>
  <si>
    <t>Enteric Fermentation</t>
  </si>
  <si>
    <t>Agricultural Soil Management</t>
  </si>
  <si>
    <t>Forest Fires</t>
  </si>
  <si>
    <t>NE</t>
  </si>
  <si>
    <t>Manure Management</t>
  </si>
  <si>
    <t>Field Burning of Agricultural Residues</t>
  </si>
  <si>
    <t>Landfilled Yard Trimmings and Food Scraps</t>
  </si>
  <si>
    <t>Urban Trees</t>
  </si>
  <si>
    <t>Forest Carbon</t>
  </si>
  <si>
    <t>Urea Application</t>
  </si>
  <si>
    <t>Liming</t>
  </si>
  <si>
    <t>N2O from Settlement Soils</t>
  </si>
  <si>
    <t>Waste</t>
  </si>
  <si>
    <t>Landfills</t>
  </si>
  <si>
    <t>Wastewater Treatment</t>
  </si>
  <si>
    <t>Composting</t>
  </si>
  <si>
    <t>Total Emissions (Excluding Sinks)</t>
  </si>
  <si>
    <t>Net Emissions (Including Sinks)</t>
  </si>
  <si>
    <t>checker</t>
  </si>
  <si>
    <t>This tab summarizes the ICF and SIT emissions estimates and shows the difference between estimates in absolute and % terms.</t>
  </si>
  <si>
    <t>Inventory Year:</t>
  </si>
  <si>
    <t>SIT Sector/Source</t>
  </si>
  <si>
    <t>ICF Inventory Sector/Category</t>
  </si>
  <si>
    <t>Notes</t>
  </si>
  <si>
    <t>CO2 from Fossil Fuel Combustion</t>
  </si>
  <si>
    <t xml:space="preserve">Note that the SIT column includes "Stationary Combustion" emissions from the SIT. </t>
  </si>
  <si>
    <t>N/A</t>
  </si>
  <si>
    <t>The SIT inludes non-CO2 emissions from stationary combustion in this row, which are accounted for in ICF's Fossil Fuel Stationary Combustion row.</t>
  </si>
  <si>
    <t>Mobile Combustion</t>
  </si>
  <si>
    <t>The SIT column of this row includes transportation-sector CO2FFC emissions.</t>
  </si>
  <si>
    <t>Municipal Solid Waste</t>
  </si>
  <si>
    <t>Waste combustion emissions are taken from the Waste module of the SIT.</t>
  </si>
  <si>
    <t>Natural Gas and Oil Systems</t>
  </si>
  <si>
    <t>The SIT does not have default activity data related to petroleum refining. Emissions data in ICF's inventory is taken from GHGRP, so there is no activity data to feed into SIT.</t>
  </si>
  <si>
    <t>The SIT includes emissions from non-energy uses within both the transportation and industrial sectors of CO2FFC emissions.</t>
  </si>
  <si>
    <t>Industrial Processes</t>
  </si>
  <si>
    <t>The SIT does not have default data for HFC-22 production, aluminum production, nitric acid production, magnesium production. No data was available for these sources from GHGRP. Assumed 0.</t>
  </si>
  <si>
    <t>Cement Manufacture</t>
  </si>
  <si>
    <t>Electric Power Transmission and Distribution Systems</t>
  </si>
  <si>
    <t>SIT uses "Retail Sales of Electricity by State by Sector by Provider (EIA-861), http://www.eia.gov/electricity/data/state/. See "Retail Sales by State"; Total Electric Industry" for electricity sales data whereas ICF used DBEDT data.</t>
  </si>
  <si>
    <t>ODS Substitutes</t>
  </si>
  <si>
    <t>The SIT apportions national emissions from ODS subs to states based on population.</t>
  </si>
  <si>
    <t>The SIT includes limestone production (data from USGS Minerals Yearbook) as recently as 2011. There was no limestone use in 2010 and 2015, so this would not affect ICF's estimates, but in 2011 and years prior to 2008, there was some limestone use according to USGS.</t>
  </si>
  <si>
    <t>Soda Ash</t>
  </si>
  <si>
    <t>The SIT allocates national emissions from soda ash consumption using the ratio of state population to national population.</t>
  </si>
  <si>
    <t>The SIT multiplies the total urea applied to Ag Soils in each state (from LULUCF module) by 0.13 to obtain urea consumption.</t>
  </si>
  <si>
    <t>Iron &amp; Steel Production</t>
  </si>
  <si>
    <t>From the SIT: Default values are based on the state-level production data assigned to production method based on the national distribution of production by method.  It is strongly advised that users enter state-specific information, as default data are based on national averages, are not available for all years, and are likely to be inaccurate for states.</t>
  </si>
  <si>
    <t>AFOLU (Total)</t>
  </si>
  <si>
    <t>AFOLU (Sources)</t>
  </si>
  <si>
    <t xml:space="preserve">Burning of Agricultural Crop Waste </t>
  </si>
  <si>
    <t>The SIT assumes that the fraction of residue burned is 0.</t>
  </si>
  <si>
    <t>Urea Fertilization</t>
  </si>
  <si>
    <t>Agricultural Soil Carbon Flux</t>
  </si>
  <si>
    <t>The SIT does not have default data for the area of forests burned. The SIT requires inputs by forest type.</t>
  </si>
  <si>
    <t>SIT assumes 1% of synthetic fertilizer is applied to settlements.</t>
  </si>
  <si>
    <t>AFOLU (Sinks)</t>
  </si>
  <si>
    <t>Forest Carbon Flux</t>
  </si>
  <si>
    <t>The SIT doesn't have carbon flux data for HI.</t>
  </si>
  <si>
    <t>SIT MSW emissions are for CH4 from landfills. Waste combustion emissions have been subtracted out of the SIT emissions value.</t>
  </si>
  <si>
    <t>SIT does not estimate emissions from composting.</t>
  </si>
  <si>
    <t>Wastewater</t>
  </si>
  <si>
    <t>*differences of more than 5% are highlighted red</t>
  </si>
  <si>
    <t>checkers</t>
  </si>
  <si>
    <t>ICF/UHERO</t>
  </si>
  <si>
    <t>Projection Tool</t>
  </si>
  <si>
    <t>AFOLU</t>
  </si>
  <si>
    <t>This tab compares the emission projections from the Projection Tool and ICF/UHERO estimates</t>
  </si>
  <si>
    <t>2025 Comparison</t>
  </si>
  <si>
    <t>2030 Comparison</t>
  </si>
  <si>
    <t>2045 Comparison</t>
  </si>
  <si>
    <t>SIT Category</t>
  </si>
  <si>
    <t>Waste Combustion</t>
  </si>
  <si>
    <t>Agriculture</t>
  </si>
  <si>
    <t>Urea</t>
  </si>
  <si>
    <t>*LULUCF not included in SIT Projections module</t>
  </si>
  <si>
    <t>This tab presents comparison results by sector</t>
  </si>
  <si>
    <t>Net Emissions</t>
  </si>
  <si>
    <t>Total Emissions</t>
  </si>
  <si>
    <t>ICF/UHERO Estimates</t>
  </si>
  <si>
    <t>Total</t>
  </si>
  <si>
    <t>SIT/Projection Tool Estimates</t>
  </si>
  <si>
    <t>SIT/Projection Tool</t>
  </si>
  <si>
    <t>Comparison</t>
  </si>
  <si>
    <t>Summary Charts</t>
  </si>
  <si>
    <t>Comparison of 2021 Emissions Estimates by Sector</t>
  </si>
  <si>
    <t xml:space="preserve">Energy </t>
  </si>
  <si>
    <t>ICF Inventory</t>
  </si>
  <si>
    <t>Checker</t>
  </si>
  <si>
    <t>Comparison of 2021 Emissions Estimates by Sector (Excluding Sinks)</t>
  </si>
  <si>
    <t>Comparison of Emissions Projections by Sector, 2021, 2025, 2030, and 2045</t>
  </si>
  <si>
    <t>Comparison of 2030 Emissions Projections by Sector</t>
  </si>
  <si>
    <t>Comparison of 2025 Emissions Projections by Sector</t>
  </si>
  <si>
    <t>Comparison of 2045 Emissions Projections by Sector</t>
  </si>
  <si>
    <t>This table presents the emissions source categories that contribute most to the total difference in emissions estimates between the ICF and SIT.</t>
  </si>
  <si>
    <t>Inventory Sector/Category</t>
  </si>
  <si>
    <t>Absolute Difference</t>
  </si>
  <si>
    <t>Percent of Difference</t>
  </si>
  <si>
    <t>Total Difference:</t>
  </si>
  <si>
    <t>2025 Key Source Analysis</t>
  </si>
  <si>
    <t>This table presents the emissions source categories that contribute most to the total difference in emissions estimates between the ICF/UHERO and SIT.</t>
  </si>
  <si>
    <t>Total difference:</t>
  </si>
  <si>
    <t>2030 Key Source Analysis</t>
  </si>
  <si>
    <t>2045 Key Source Analysis</t>
  </si>
  <si>
    <t>SIT Detailed Data</t>
  </si>
  <si>
    <t>This tab contains output data from the 2021 SIT Synthesis Tool</t>
  </si>
  <si>
    <t>Emissions (MMTCO2E)</t>
  </si>
  <si>
    <t>Coal Mining</t>
  </si>
  <si>
    <t>Rice Cultivation</t>
  </si>
  <si>
    <t>LULUCF</t>
  </si>
  <si>
    <t>Forest Land Remaining Forest Land</t>
  </si>
  <si>
    <t>Aboveground Biomass</t>
  </si>
  <si>
    <t>Belowground Biomass</t>
  </si>
  <si>
    <t>Deadwood</t>
  </si>
  <si>
    <t>Litter</t>
  </si>
  <si>
    <t>Soil (Mineral)</t>
  </si>
  <si>
    <t>Soil (Organic)</t>
  </si>
  <si>
    <t>Drained Organic Soil</t>
  </si>
  <si>
    <t>Total wood products and landfills</t>
  </si>
  <si>
    <t>Land Converted to Forest Land</t>
  </si>
  <si>
    <t>Forest Land Converted to Land</t>
  </si>
  <si>
    <t>Grass</t>
  </si>
  <si>
    <t>Leaves</t>
  </si>
  <si>
    <t>Branches</t>
  </si>
  <si>
    <t>Landfilled Food Scraps</t>
  </si>
  <si>
    <t>CH4</t>
  </si>
  <si>
    <t>N2O</t>
  </si>
  <si>
    <t>Indirect CO2 from Electricity Consumption*</t>
  </si>
  <si>
    <t>Gross Emissions</t>
  </si>
  <si>
    <t>Sinks</t>
  </si>
  <si>
    <t xml:space="preserve">* Emissions from Electricity Consumption are not included in totals in order to avoid double counting with Fossil Fuel Combustion estimates. </t>
  </si>
  <si>
    <t>Waste Combustion (MTCO2e)</t>
  </si>
  <si>
    <t>Waste Combustion (MMTCO2e)</t>
  </si>
  <si>
    <t>*Copy and pasted from SIT Solid Waste Module</t>
  </si>
  <si>
    <t>SIT Data</t>
  </si>
  <si>
    <t>This tab presents SIT output data with emissions from CO2FFC broken out by end use sector (used to separate transportation emissions from the rest of CO2FFC emissions). Note that totals may not match SIT Results tab exactly due to some independent rounding.</t>
  </si>
  <si>
    <t>Residential</t>
  </si>
  <si>
    <t>Commercial</t>
  </si>
  <si>
    <t>Industrial</t>
  </si>
  <si>
    <t>Electric Utilities</t>
  </si>
  <si>
    <t>International Bunker Fuels</t>
  </si>
  <si>
    <t xml:space="preserve">Agriculture </t>
  </si>
  <si>
    <t>Liming of Soils</t>
  </si>
  <si>
    <t>Dead Wood</t>
  </si>
  <si>
    <t>Soil Organic Carbon</t>
  </si>
  <si>
    <t>SIT Projections Data</t>
  </si>
  <si>
    <t>This tab contains output data from the Projection Tool based on data used in the SIT 2021 inventory year.</t>
  </si>
  <si>
    <t>MMTCO2E</t>
  </si>
  <si>
    <t>Electric Power</t>
  </si>
  <si>
    <t>Coal Mining &amp; Abandoned Mines</t>
  </si>
  <si>
    <t>Electricity Consumption Emissions (CO2 Eq.)</t>
  </si>
  <si>
    <t>SIT CO2FFC Data</t>
  </si>
  <si>
    <t>This tab contains output data from the CO2FFC tab of the SIT Synthesis Module. It is used to disaggregate CO2FFC emissions by end use sector.</t>
  </si>
  <si>
    <r>
      <t>Emissions (MMTCO</t>
    </r>
    <r>
      <rPr>
        <b/>
        <vertAlign val="subscript"/>
        <sz val="8"/>
        <rFont val="Comic Sans MS"/>
        <family val="4"/>
      </rPr>
      <t xml:space="preserve">2 </t>
    </r>
    <r>
      <rPr>
        <b/>
        <sz val="8"/>
        <rFont val="Comic Sans MS"/>
        <family val="4"/>
      </rPr>
      <t>Eq.)</t>
    </r>
  </si>
  <si>
    <t>Coal</t>
  </si>
  <si>
    <t>Petroleum</t>
  </si>
  <si>
    <t>Natural Gas</t>
  </si>
  <si>
    <t>Other</t>
  </si>
  <si>
    <t>TOTAL</t>
  </si>
  <si>
    <t>State</t>
  </si>
  <si>
    <t>Sector</t>
  </si>
  <si>
    <t>Hawaii</t>
  </si>
  <si>
    <t>Agriculture - CO2 - Liming</t>
  </si>
  <si>
    <t>Agriculture - CO2 - Urea Fertilization</t>
  </si>
  <si>
    <t>Agriculture - CH4 - Enteric Fermentation</t>
  </si>
  <si>
    <t>Agriculture - CH4 - Manure Management</t>
  </si>
  <si>
    <t>Agriculture - CH4 - Rice Cultivation</t>
  </si>
  <si>
    <t>Agriculture - CH4 - Agricultural Residue Burning</t>
  </si>
  <si>
    <t>Agriculture - N2O - Manure Management</t>
  </si>
  <si>
    <t>Agriculture - N2O - Ag Soils</t>
  </si>
  <si>
    <t>Agriculture - N2O - Agricultural Residue Burning</t>
  </si>
  <si>
    <t>Energy - CO2FFC - Residential</t>
  </si>
  <si>
    <t>Energy - CO2FFC - Commercial</t>
  </si>
  <si>
    <t>Energy - CO2FFC - Industrial</t>
  </si>
  <si>
    <t>Energy - CO2FFC - Transportation</t>
  </si>
  <si>
    <t>Energy - CO2FFC - Electric Power</t>
  </si>
  <si>
    <t>Energy - CO2FFC - International Bunker Fuels</t>
  </si>
  <si>
    <t>Energy - Coal Mining</t>
  </si>
  <si>
    <t>Indirect CO2 from Electricity Consumption - Residential</t>
  </si>
  <si>
    <t>Indirect CO2 from Electricity Consumption - Commercial</t>
  </si>
  <si>
    <t>Indirect CO2 from Electricity Consumption - Industrial</t>
  </si>
  <si>
    <t>Indirect CO2 from Electricity Consumption - Transportation</t>
  </si>
  <si>
    <t>Industrial Processes - Carbon Dioxide Emissions</t>
  </si>
  <si>
    <t>Industrial Processes - Nitrous Oxide Emissions</t>
  </si>
  <si>
    <t>Industrial Processes - HFC, PFC, NF3, and SF6 Emissions</t>
  </si>
  <si>
    <t>LULUCF - Net Forest Carbon Flux</t>
  </si>
  <si>
    <t>LULUCF - Forest Land Remaining Forest Land - Aboveground Biomass</t>
  </si>
  <si>
    <t>LULUCF - Forest Land Remaining Forest Land - Belowground Biomass</t>
  </si>
  <si>
    <t>LULUCF - Forest Land Remaining Forest Land - Dead Wood</t>
  </si>
  <si>
    <t>LULUCF - Forest Land Remaining Forest Land - Litter</t>
  </si>
  <si>
    <t>LULUCF - Forest Land Remaining Forest Land - Soil (Mineral)</t>
  </si>
  <si>
    <t>LULUCF - Forest Land Remaining Forest Land - Soil (Organic)</t>
  </si>
  <si>
    <t>LULUCF - Forest Land Remaining Forest Land - Drained Organic Soil</t>
  </si>
  <si>
    <t>LULUCF - Forest Land Remaining Forest Land - Total wood products and landfills</t>
  </si>
  <si>
    <t>LULUCF - Land Converted to Forest Land - Land Converted to Forest Land</t>
  </si>
  <si>
    <t>LULUCF - Land Converted to Forest Land - Aboveground Biomass</t>
  </si>
  <si>
    <t>LULUCF - Land Converted to Forest Land - Belowground Biomass</t>
  </si>
  <si>
    <t>LULUCF - Land Converted to Forest Land - Deadwood</t>
  </si>
  <si>
    <t>LULUCF - Land Converted to Forest Land - Litter</t>
  </si>
  <si>
    <t>LULUCF - Land Converted to Forest Land - Soil (Mineral)</t>
  </si>
  <si>
    <t>LULUCF - Forest Land Converted to Land - Forest Land Converted to Land</t>
  </si>
  <si>
    <t>LULUCF - Forest Land Converted to Land - Aboveground Biomass</t>
  </si>
  <si>
    <t>LULUCF - Forest Land Converted to Land - Belowground Biomass</t>
  </si>
  <si>
    <t>LULUCF - Forest Land Converted to Land - Deadwood</t>
  </si>
  <si>
    <t>LULUCF - Forest Land Converted to Land - Litter</t>
  </si>
  <si>
    <t>LULUCF - Forest Land Converted to Land - Soil (Mineral)</t>
  </si>
  <si>
    <t>LULUCF - Urban Trees</t>
  </si>
  <si>
    <t>LULUCF - Landfilled Yard Trimmings and Food Scraps - Grass</t>
  </si>
  <si>
    <t>LULUCF - Landfilled Yard Trimmings and Food Scraps - Leaves</t>
  </si>
  <si>
    <t>LULUCF - Landfilled Yard Trimmings and Food Scraps - Branches</t>
  </si>
  <si>
    <t>LULUCF - Landfilled Yard Trimmings and Food Scraps - Landfilled Food Scraps</t>
  </si>
  <si>
    <t>LULUCF - Forest Fires - CH4</t>
  </si>
  <si>
    <t>LULUCF - Forest Fires - N2O</t>
  </si>
  <si>
    <t>LULUCF - N2O from Settlement Soils</t>
  </si>
  <si>
    <t>LULUCF - Agricultural Soil Carbon Flux</t>
  </si>
  <si>
    <t>Energy - Mobile Combustion - CH4 - Gasoline Highway</t>
  </si>
  <si>
    <t>Energy - Mobile Combustion - CH4 - Diesel Highway</t>
  </si>
  <si>
    <t>Energy - Mobile Combustion - CH4 - Non-Highway</t>
  </si>
  <si>
    <t>Energy - Mobile Combustion - CH4 - Alternative Fuel Vehicles</t>
  </si>
  <si>
    <t>Energy - Mobile Combustion - N2O - Gasoline Highway</t>
  </si>
  <si>
    <t>Energy - Mobile Combustion - N2O - Diesel Highway</t>
  </si>
  <si>
    <t>Energy - Mobile Combustion - N2O - Non-Highway</t>
  </si>
  <si>
    <t>Energy - Mobile Combustion - N2O - Alternative Fuel Vehicles</t>
  </si>
  <si>
    <t>Energy - Mobile Combustion - CO2 - Gasoline Highway</t>
  </si>
  <si>
    <t>Energy - Mobile Combustion - CO2 - Diesel Highway</t>
  </si>
  <si>
    <t>Energy - Mobile Combustion - CO2 - Non-Highway</t>
  </si>
  <si>
    <t>Energy - Mobile Combustion - CO2 - Alternative Fuel Vehicles</t>
  </si>
  <si>
    <t>Energy - Natural Gas and Oil Systems - Natural Gas</t>
  </si>
  <si>
    <t>Energy - Natural Gas and Oil Systems - Oil</t>
  </si>
  <si>
    <t>Waste - Municipal Solid Waste - CH4</t>
  </si>
  <si>
    <t>Waste - Municipal Solid Waste - CO2</t>
  </si>
  <si>
    <t>Waste - Municipal Solid Waste - N2O</t>
  </si>
  <si>
    <t>Energy - Stationary Combustion - Residential - N2O</t>
  </si>
  <si>
    <t>Energy - Stationary Combustion - Residential - CH4</t>
  </si>
  <si>
    <t>Energy - Stationary Combustion - Commercial - N2O</t>
  </si>
  <si>
    <t>Energy - Stationary Combustion - Commercial - CH4</t>
  </si>
  <si>
    <t>Energy - Stationary Combustion - Industrial - N2O</t>
  </si>
  <si>
    <t>Energy - Stationary Combustion - Industrial - CH4</t>
  </si>
  <si>
    <t>Energy - Stationary Combustion - Electric Power - N2O</t>
  </si>
  <si>
    <t>Energy - Stationary Combustion - Electric Power - CH4</t>
  </si>
  <si>
    <t>Waste - Wastewater - Municipal - CH4</t>
  </si>
  <si>
    <t>Waste - Wastewater - Municipal - N2O4</t>
  </si>
  <si>
    <t>Waste - Wastewater - Industrial CH4 - Fruits &amp; Vegetables</t>
  </si>
  <si>
    <t>Waste - Wastewater - Industrial CH4 - Red Meat</t>
  </si>
  <si>
    <t>Waste - Wastewater - Industrial CH4 - Poultry</t>
  </si>
  <si>
    <t>Waste - Wastewater - Industrial CH4 - Pulp &amp; Paper</t>
  </si>
  <si>
    <t>ICF Inventory Results</t>
  </si>
  <si>
    <t>This table contains emissions estimates from ICF's inventory</t>
  </si>
  <si>
    <t>Energy Industries</t>
  </si>
  <si>
    <t>Ground</t>
  </si>
  <si>
    <t>Domestic Marine</t>
  </si>
  <si>
    <t>Domestic Aviation</t>
  </si>
  <si>
    <t>Military Aviation</t>
  </si>
  <si>
    <t>Military Non-Aviation</t>
  </si>
  <si>
    <t>CO2 from Wood Biomass and Biofuels Consumption</t>
  </si>
  <si>
    <t>Aviation</t>
  </si>
  <si>
    <t>Net Emissions (Including Sinks, Excluding Aviation)</t>
  </si>
  <si>
    <t>Checkers</t>
  </si>
  <si>
    <t>Emission Projections</t>
  </si>
  <si>
    <t>Tables 2-1, 2-2, 2-3, 2-4, 2-5, 2-6</t>
  </si>
  <si>
    <t>Baseline</t>
  </si>
  <si>
    <t>Substitution of Ozone Depleting Substances</t>
  </si>
  <si>
    <t>Data for charts</t>
  </si>
  <si>
    <t>Energy, excluding Aviation</t>
  </si>
  <si>
    <t>AFOLU-Ag</t>
  </si>
  <si>
    <t>AFOLU-LULUCF</t>
  </si>
  <si>
    <t>Transportation, excluding Aviation</t>
  </si>
  <si>
    <t>Historical Emissions</t>
  </si>
  <si>
    <t>Additional AFOLU Data</t>
  </si>
  <si>
    <t>AFOLU (Net)</t>
  </si>
  <si>
    <t>Comparison of SIT Dataframe Output and SIT Output</t>
  </si>
  <si>
    <t>Dataframe</t>
  </si>
  <si>
    <t>SIT Output</t>
  </si>
  <si>
    <t>Energy Checkers</t>
  </si>
  <si>
    <t>LULUCF Dataframe (LULUCF Dataframe 11_15 tab) and SIT Difference (SIT Results tab)</t>
  </si>
  <si>
    <t>CO2FFC Comparison Checker</t>
  </si>
  <si>
    <t>QC Notes</t>
  </si>
  <si>
    <t>This tab compares data output by the 2020 and 2021 SIT Results. QC notes on differences are located in the right-most column</t>
  </si>
  <si>
    <t>Pretty significant changes in Highway EFs (updated to pull from 2021 US Inventory rather than 2010 US Inventory), addition of time dependent EFs for Marine (rather than single constant in 2017) and changed source to US Inventory rather than IPCC, default data added for construction and non-highway vehicles, alternative fuel EFs changed significantly; correction to conversion in SIT EFs made since previous analysis</t>
  </si>
  <si>
    <t>Mostly due to soils, see note below</t>
  </si>
  <si>
    <t>Appears to be due to N2O emissions category, National Adjustment Factos changes significantly between 2017 and 2019 modules</t>
  </si>
  <si>
    <t>mostly due to carbon flux, see note below</t>
  </si>
  <si>
    <t>2019 module pop up says to expect "potentially substantial differences" from previous modules from carbon flux emissions due to methodology change</t>
  </si>
  <si>
    <t>SIT Detailed Data - 2019 output</t>
  </si>
  <si>
    <t xml:space="preserve">This tab contains output data from the SIT 2017 version of the tools. Note the Ag and LULUCF sectors have been adjusted to move urea and liming under Ag in order to compare with 2019. </t>
  </si>
  <si>
    <t xml:space="preserve">This tab contains output data from the SIT 2019 version of the tools. Note the Ag and LULUCF sectors have been adjusted to move urea and liming under Ag in order to compare with 2019. </t>
  </si>
  <si>
    <t xml:space="preserve">This tab contains output data from the SIT 2020 version of the tools. Note the Ag and LULUCF sectors have been adjusted to move urea and liming under Ag in order to compare with 2019. </t>
  </si>
  <si>
    <t>SIT Comparison with 2020 Data</t>
  </si>
  <si>
    <t>Updated for IY2021 from 2020 to 2021</t>
  </si>
  <si>
    <t>2021 Key Source Analysis</t>
  </si>
  <si>
    <t>Key Source Analysis (2021)</t>
  </si>
  <si>
    <t>SIT 2020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</si>
</sst>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0.00_);\(0.00\)"/>
    <numFmt numFmtId="165" formatCode="_(* #,##0.000_);_(* \(#,##0.000\);_(* &quot;-&quot;??_);_(@_)"/>
    <numFmt numFmtId="166" formatCode="_(* #,##0.000000_);_(* \(#,##0.000000\);_(* &quot;-&quot;??_);_(@_)"/>
    <numFmt numFmtId="167" formatCode="0.0000"/>
    <numFmt numFmtId="168" formatCode="_(* #,##0.0000000_);_(* \(#,##0.0000000\);_(* &quot;-&quot;??_);_(@_)"/>
    <numFmt numFmtId="169" formatCode="_(* #,##0.00000000_);_(* \(#,##0.00000000\);_(* &quot;-&quot;??_);_(@_)"/>
    <numFmt numFmtId="170" formatCode="_(* #,##0.000000000_);_(* \(#,##0.000000000\);_(* &quot;-&quot;??_);_(@_)"/>
    <numFmt numFmtId="171" formatCode="_(* #,##0.0000000000000000000000_);_(* \(#,##0.0000000000000000000000\);_(* &quot;-&quot;??_);_(@_)"/>
    <numFmt numFmtId="172" formatCode="0%;\(0%\)"/>
    <numFmt numFmtId="173" formatCode="_(* #,##0.000000000000_);_(* \(#,##0.000000000000\);_(* &quot;-&quot;??_);_(@_)"/>
    <numFmt numFmtId="174" formatCode="_(* #,##0_);_(* \(#,##0\);_(* &quot;-&quot;??_);_(@_)"/>
  </numFmts>
  <fonts count="84" x14ac:knownFonts="1">
    <font>
      <sz val="11"/>
      <color theme="1"/>
      <name val="Arial"/>
      <family val="2"/>
      <scheme val="minor"/>
    </font>
    <font>
      <sz val="11"/>
      <color theme="1"/>
      <name val="Arial"/>
      <family val="2"/>
      <scheme val="minor"/>
    </font>
    <font>
      <b/>
      <sz val="11"/>
      <color theme="1"/>
      <name val="Arial"/>
      <family val="2"/>
      <scheme val="minor"/>
    </font>
    <font>
      <b/>
      <sz val="11"/>
      <color rgb="FFFFFFFF"/>
      <name val="Arial"/>
      <family val="2"/>
      <scheme val="minor"/>
    </font>
    <font>
      <b/>
      <sz val="11"/>
      <name val="Calibri"/>
      <family val="2"/>
    </font>
    <font>
      <sz val="11"/>
      <name val="Calibri"/>
      <family val="2"/>
    </font>
    <font>
      <i/>
      <sz val="11"/>
      <name val="Calibri"/>
      <family val="2"/>
    </font>
    <font>
      <b/>
      <sz val="11"/>
      <color rgb="FFFFFFFF"/>
      <name val="Calibri"/>
      <family val="2"/>
    </font>
    <font>
      <b/>
      <sz val="8"/>
      <name val="Comic Sans MS"/>
      <family val="4"/>
    </font>
    <font>
      <sz val="8"/>
      <name val="Comic Sans MS"/>
      <family val="4"/>
    </font>
    <font>
      <sz val="10"/>
      <name val="Arial"/>
      <family val="2"/>
    </font>
    <font>
      <sz val="10"/>
      <name val="Comic Sans MS"/>
      <family val="4"/>
    </font>
    <font>
      <sz val="9"/>
      <color indexed="81"/>
      <name val="Tahoma"/>
      <family val="2"/>
    </font>
    <font>
      <b/>
      <sz val="9"/>
      <color indexed="81"/>
      <name val="Tahoma"/>
      <family val="2"/>
    </font>
    <font>
      <sz val="8"/>
      <name val="Arial"/>
      <family val="2"/>
    </font>
    <font>
      <i/>
      <sz val="8"/>
      <name val="Comic Sans MS"/>
      <family val="4"/>
    </font>
    <font>
      <i/>
      <sz val="10"/>
      <color theme="2" tint="-9.9978637043366805E-2"/>
      <name val="Arial"/>
      <family val="2"/>
      <scheme val="minor"/>
    </font>
    <font>
      <i/>
      <sz val="11"/>
      <color theme="2" tint="-9.9978637043366805E-2"/>
      <name val="Arial"/>
      <family val="2"/>
      <scheme val="minor"/>
    </font>
    <font>
      <sz val="11"/>
      <color theme="1"/>
      <name val="Arial"/>
      <family val="2"/>
      <scheme val="minor"/>
    </font>
    <font>
      <sz val="11"/>
      <color rgb="FFFF0000"/>
      <name val="Arial"/>
      <family val="2"/>
      <scheme val="minor"/>
    </font>
    <font>
      <i/>
      <sz val="11"/>
      <color theme="1"/>
      <name val="Arial"/>
      <family val="2"/>
      <scheme val="minor"/>
    </font>
    <font>
      <sz val="11"/>
      <color theme="1"/>
      <name val="Arial"/>
      <family val="2"/>
      <scheme val="minor"/>
    </font>
    <font>
      <sz val="11"/>
      <name val="Arial"/>
      <family val="2"/>
      <scheme val="minor"/>
    </font>
    <font>
      <b/>
      <sz val="11"/>
      <color theme="0"/>
      <name val="Arial"/>
      <family val="2"/>
      <scheme val="minor"/>
    </font>
    <font>
      <sz val="9"/>
      <color theme="0" tint="-0.249977111117893"/>
      <name val="Arial"/>
      <family val="2"/>
      <scheme val="minor"/>
    </font>
    <font>
      <sz val="11"/>
      <color theme="0" tint="-0.499984740745262"/>
      <name val="Arial"/>
      <family val="2"/>
      <scheme val="minor"/>
    </font>
    <font>
      <b/>
      <sz val="11"/>
      <color theme="0" tint="-0.499984740745262"/>
      <name val="Arial"/>
      <family val="2"/>
      <scheme val="minor"/>
    </font>
    <font>
      <b/>
      <sz val="13"/>
      <color theme="1"/>
      <name val="Arial"/>
      <family val="2"/>
      <scheme val="minor"/>
    </font>
    <font>
      <b/>
      <vertAlign val="subscript"/>
      <sz val="8"/>
      <name val="Comic Sans MS"/>
      <family val="4"/>
    </font>
    <font>
      <sz val="11"/>
      <color theme="1"/>
      <name val="Calibri"/>
      <family val="2"/>
    </font>
    <font>
      <b/>
      <sz val="11"/>
      <color theme="1"/>
      <name val="Calibri"/>
      <family val="2"/>
    </font>
    <font>
      <b/>
      <sz val="11"/>
      <color rgb="FF000000"/>
      <name val="Calibri"/>
      <family val="2"/>
    </font>
    <font>
      <b/>
      <sz val="14"/>
      <color theme="0"/>
      <name val="Arial"/>
      <family val="2"/>
    </font>
    <font>
      <b/>
      <sz val="10"/>
      <color theme="0"/>
      <name val="Arial"/>
      <family val="2"/>
    </font>
    <font>
      <b/>
      <sz val="10"/>
      <color rgb="FF00538B"/>
      <name val="Arial"/>
      <family val="2"/>
    </font>
    <font>
      <b/>
      <sz val="14"/>
      <color indexed="30"/>
      <name val="Arial"/>
      <family val="2"/>
    </font>
    <font>
      <b/>
      <sz val="12"/>
      <color theme="0"/>
      <name val="Arial"/>
      <family val="2"/>
    </font>
    <font>
      <b/>
      <sz val="10"/>
      <name val="Arial"/>
      <family val="2"/>
    </font>
    <font>
      <sz val="10"/>
      <color rgb="FFFF0000"/>
      <name val="Arial"/>
      <family val="2"/>
    </font>
    <font>
      <sz val="10"/>
      <color theme="1"/>
      <name val="Arial"/>
      <family val="2"/>
      <scheme val="minor"/>
    </font>
    <font>
      <b/>
      <i/>
      <sz val="10"/>
      <color rgb="FFFFFFFF"/>
      <name val="Arial"/>
      <family val="2"/>
      <scheme val="minor"/>
    </font>
    <font>
      <b/>
      <sz val="10"/>
      <color rgb="FFFFFFFF"/>
      <name val="Arial"/>
      <family val="2"/>
      <scheme val="minor"/>
    </font>
    <font>
      <b/>
      <i/>
      <sz val="10"/>
      <color theme="1"/>
      <name val="Arial"/>
      <family val="2"/>
      <scheme val="minor"/>
    </font>
    <font>
      <b/>
      <sz val="10"/>
      <color theme="1"/>
      <name val="Arial"/>
      <family val="2"/>
      <scheme val="minor"/>
    </font>
    <font>
      <b/>
      <sz val="10"/>
      <name val="Arial"/>
      <family val="2"/>
      <scheme val="minor"/>
    </font>
    <font>
      <i/>
      <sz val="10"/>
      <color theme="1"/>
      <name val="Arial"/>
      <family val="2"/>
      <scheme val="minor"/>
    </font>
    <font>
      <sz val="10"/>
      <name val="Arial"/>
      <family val="2"/>
      <scheme val="minor"/>
    </font>
    <font>
      <i/>
      <sz val="11"/>
      <color theme="2"/>
      <name val="Arial"/>
      <family val="2"/>
      <scheme val="minor"/>
    </font>
    <font>
      <b/>
      <u/>
      <sz val="11"/>
      <color theme="1"/>
      <name val="Arial"/>
      <family val="2"/>
      <scheme val="minor"/>
    </font>
    <font>
      <b/>
      <sz val="14"/>
      <color theme="1"/>
      <name val="Arial"/>
      <family val="2"/>
      <scheme val="minor"/>
    </font>
    <font>
      <b/>
      <u/>
      <sz val="11"/>
      <color theme="1"/>
      <name val="Arial"/>
      <family val="2"/>
    </font>
    <font>
      <i/>
      <sz val="11"/>
      <name val="Arial"/>
      <family val="2"/>
      <scheme val="minor"/>
    </font>
    <font>
      <i/>
      <sz val="11"/>
      <color theme="0" tint="-0.499984740745262"/>
      <name val="Arial"/>
      <family val="2"/>
      <scheme val="minor"/>
    </font>
    <font>
      <i/>
      <sz val="9"/>
      <color theme="0" tint="-0.499984740745262"/>
      <name val="Arial"/>
      <family val="2"/>
      <scheme val="minor"/>
    </font>
    <font>
      <sz val="9"/>
      <color theme="0" tint="-0.499984740745262"/>
      <name val="Arial"/>
      <family val="2"/>
      <scheme val="minor"/>
    </font>
    <font>
      <sz val="10"/>
      <name val="Arial"/>
      <family val="2"/>
    </font>
    <font>
      <b/>
      <sz val="14"/>
      <name val="Arial"/>
      <family val="2"/>
    </font>
    <font>
      <b/>
      <sz val="10"/>
      <color theme="9"/>
      <name val="Arial"/>
      <family val="2"/>
    </font>
    <font>
      <sz val="10"/>
      <color theme="9"/>
      <name val="Arial"/>
      <family val="2"/>
    </font>
    <font>
      <b/>
      <sz val="10"/>
      <color theme="3"/>
      <name val="Arial"/>
      <family val="2"/>
    </font>
    <font>
      <b/>
      <sz val="10"/>
      <color theme="0"/>
      <name val="Calibri"/>
      <family val="2"/>
    </font>
    <font>
      <b/>
      <sz val="10"/>
      <color rgb="FFFFFFFF"/>
      <name val="Calibri"/>
      <family val="2"/>
    </font>
    <font>
      <b/>
      <sz val="10"/>
      <name val="Calibri"/>
      <family val="2"/>
    </font>
    <font>
      <sz val="10"/>
      <name val="Calibri"/>
      <family val="2"/>
    </font>
    <font>
      <i/>
      <sz val="10"/>
      <name val="Calibri"/>
      <family val="2"/>
    </font>
    <font>
      <sz val="8"/>
      <color theme="4" tint="0.59999389629810485"/>
      <name val="Calibri"/>
      <family val="2"/>
    </font>
    <font>
      <sz val="10"/>
      <color theme="9"/>
      <name val="Calibri"/>
      <family val="2"/>
    </font>
    <font>
      <sz val="8"/>
      <color theme="9"/>
      <name val="Calibri"/>
      <family val="2"/>
    </font>
    <font>
      <sz val="8"/>
      <name val="Arial"/>
      <family val="2"/>
      <scheme val="minor"/>
    </font>
    <font>
      <b/>
      <sz val="11"/>
      <color rgb="FFFF0000"/>
      <name val="Arial"/>
      <family val="2"/>
      <scheme val="minor"/>
    </font>
    <font>
      <i/>
      <sz val="10"/>
      <color theme="0" tint="-0.499984740745262"/>
      <name val="Arial"/>
      <family val="2"/>
      <scheme val="minor"/>
    </font>
    <font>
      <sz val="9"/>
      <color theme="1"/>
      <name val="Arial"/>
      <family val="2"/>
      <scheme val="minor"/>
    </font>
    <font>
      <i/>
      <sz val="8"/>
      <color theme="0" tint="-0.499984740745262"/>
      <name val="Arial"/>
      <family val="2"/>
      <scheme val="minor"/>
    </font>
    <font>
      <sz val="10"/>
      <color theme="0" tint="-0.499984740745262"/>
      <name val="Arial"/>
      <family val="2"/>
      <scheme val="minor"/>
    </font>
    <font>
      <i/>
      <u/>
      <sz val="11"/>
      <name val="Arial"/>
      <family val="2"/>
      <scheme val="minor"/>
    </font>
    <font>
      <b/>
      <sz val="11"/>
      <name val="Arial"/>
      <family val="2"/>
      <scheme val="minor"/>
    </font>
    <font>
      <b/>
      <i/>
      <u/>
      <sz val="11"/>
      <name val="Arial"/>
      <family val="2"/>
      <scheme val="minor"/>
    </font>
    <font>
      <b/>
      <i/>
      <sz val="10"/>
      <color theme="0"/>
      <name val="Arial"/>
      <family val="2"/>
      <scheme val="minor"/>
    </font>
    <font>
      <b/>
      <sz val="10"/>
      <color theme="0"/>
      <name val="Arial"/>
      <family val="2"/>
      <scheme val="minor"/>
    </font>
    <font>
      <sz val="11"/>
      <color rgb="FF000000"/>
      <name val="Calibri"/>
      <family val="2"/>
    </font>
    <font>
      <sz val="10"/>
      <color theme="2"/>
      <name val="Arial"/>
      <family val="2"/>
      <scheme val="minor"/>
    </font>
    <font>
      <sz val="11"/>
      <color theme="0" tint="-0.499984740745262"/>
      <name val="Calibri"/>
      <family val="2"/>
    </font>
    <font>
      <i/>
      <sz val="11"/>
      <color theme="0" tint="-0.499984740745262"/>
      <name val="Calibri"/>
      <family val="2"/>
    </font>
    <font>
      <sz val="11"/>
      <color theme="9"/>
      <name val="Arial"/>
      <family val="2"/>
      <scheme val="minor"/>
    </font>
  </fonts>
  <fills count="35">
    <fill>
      <patternFill patternType="none"/>
    </fill>
    <fill>
      <patternFill patternType="gray125"/>
    </fill>
    <fill>
      <patternFill patternType="solid">
        <fgColor rgb="FF00538B"/>
        <bgColor indexed="64"/>
      </patternFill>
    </fill>
    <fill>
      <patternFill patternType="solid">
        <fgColor rgb="FFD8E0E3"/>
        <bgColor indexed="64"/>
      </patternFill>
    </fill>
    <fill>
      <patternFill patternType="solid">
        <fgColor rgb="FF00538B"/>
        <bgColor rgb="FF000000"/>
      </patternFill>
    </fill>
    <fill>
      <patternFill patternType="solid">
        <fgColor rgb="FFD8E0E3"/>
        <bgColor rgb="FF000000"/>
      </patternFill>
    </fill>
    <fill>
      <patternFill patternType="solid">
        <fgColor rgb="FFFFCC99"/>
        <bgColor rgb="FF000000"/>
      </patternFill>
    </fill>
    <fill>
      <patternFill patternType="solid">
        <fgColor rgb="FFCC99FF"/>
        <bgColor rgb="FF000000"/>
      </patternFill>
    </fill>
    <fill>
      <patternFill patternType="solid">
        <fgColor rgb="FFFFFF99"/>
        <bgColor rgb="FF000000"/>
      </patternFill>
    </fill>
    <fill>
      <patternFill patternType="solid">
        <fgColor rgb="FFCCFFCC"/>
        <bgColor rgb="FF000000"/>
      </patternFill>
    </fill>
    <fill>
      <patternFill patternType="solid">
        <fgColor rgb="FFCCFFFF"/>
        <bgColor rgb="FF000000"/>
      </patternFill>
    </fill>
    <fill>
      <patternFill patternType="solid">
        <fgColor rgb="FF00CCFF"/>
        <bgColor rgb="FF000000"/>
      </patternFill>
    </fill>
    <fill>
      <patternFill patternType="solid">
        <fgColor rgb="FFC0C0C0"/>
        <bgColor rgb="FF000000"/>
      </patternFill>
    </fill>
    <fill>
      <patternFill patternType="solid">
        <fgColor theme="2"/>
        <bgColor indexed="64"/>
      </patternFill>
    </fill>
    <fill>
      <patternFill patternType="solid">
        <fgColor theme="0" tint="-4.9989318521683403E-2"/>
        <bgColor indexed="64"/>
      </patternFill>
    </fill>
    <fill>
      <patternFill patternType="solid">
        <fgColor indexed="47"/>
        <bgColor indexed="64"/>
      </patternFill>
    </fill>
    <fill>
      <patternFill patternType="solid">
        <fgColor indexed="46"/>
        <bgColor indexed="64"/>
      </patternFill>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solid">
        <fgColor indexed="15"/>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indexed="51"/>
        <bgColor indexed="64"/>
      </patternFill>
    </fill>
    <fill>
      <patternFill patternType="solid">
        <fgColor indexed="42"/>
        <bgColor indexed="64"/>
      </patternFill>
    </fill>
    <fill>
      <patternFill patternType="solid">
        <fgColor indexed="45"/>
        <bgColor indexed="64"/>
      </patternFill>
    </fill>
    <fill>
      <patternFill patternType="solid">
        <fgColor rgb="FFF2F2F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indexed="9"/>
        <bgColor indexed="64"/>
      </patternFill>
    </fill>
    <fill>
      <patternFill patternType="solid">
        <fgColor theme="3"/>
        <bgColor indexed="64"/>
      </patternFill>
    </fill>
    <fill>
      <patternFill patternType="solid">
        <fgColor theme="4" tint="0.79998168889431442"/>
        <bgColor indexed="64"/>
      </patternFill>
    </fill>
    <fill>
      <patternFill patternType="solid">
        <fgColor theme="9"/>
        <bgColor indexed="64"/>
      </patternFill>
    </fill>
  </fills>
  <borders count="57">
    <border>
      <left/>
      <right/>
      <top/>
      <bottom/>
      <diagonal/>
    </border>
    <border>
      <left style="medium">
        <color rgb="FF5D7781"/>
      </left>
      <right style="medium">
        <color rgb="FF5D7781"/>
      </right>
      <top style="medium">
        <color rgb="FF5D7781"/>
      </top>
      <bottom style="medium">
        <color rgb="FF5D7781"/>
      </bottom>
      <diagonal/>
    </border>
    <border>
      <left/>
      <right style="medium">
        <color rgb="FF5D7781"/>
      </right>
      <top style="medium">
        <color rgb="FF5D7781"/>
      </top>
      <bottom style="medium">
        <color rgb="FF5D7781"/>
      </bottom>
      <diagonal/>
    </border>
    <border>
      <left style="medium">
        <color rgb="FF5D7781"/>
      </left>
      <right style="medium">
        <color rgb="FF5D7781"/>
      </right>
      <top/>
      <bottom style="medium">
        <color rgb="FF5D7781"/>
      </bottom>
      <diagonal/>
    </border>
    <border>
      <left/>
      <right style="medium">
        <color rgb="FF5D7781"/>
      </right>
      <top/>
      <bottom style="medium">
        <color rgb="FF5D7781"/>
      </bottom>
      <diagonal/>
    </border>
    <border>
      <left style="medium">
        <color rgb="FF5D7781"/>
      </left>
      <right style="medium">
        <color rgb="FF5D7781"/>
      </right>
      <top style="medium">
        <color rgb="FF5D7781"/>
      </top>
      <bottom/>
      <diagonal/>
    </border>
    <border>
      <left/>
      <right style="medium">
        <color rgb="FF5D7781"/>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top/>
      <bottom style="medium">
        <color rgb="FF5D778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medium">
        <color rgb="FF5D7781"/>
      </right>
      <top style="medium">
        <color rgb="FF5D7781"/>
      </top>
      <bottom style="medium">
        <color rgb="FF5D7781"/>
      </bottom>
      <diagonal/>
    </border>
    <border>
      <left style="thin">
        <color theme="0" tint="-0.499984740745262"/>
      </left>
      <right style="thin">
        <color indexed="64"/>
      </right>
      <top style="medium">
        <color rgb="FF5D7781"/>
      </top>
      <bottom style="medium">
        <color rgb="FF5D7781"/>
      </bottom>
      <diagonal/>
    </border>
    <border>
      <left/>
      <right/>
      <top style="medium">
        <color indexed="64"/>
      </top>
      <bottom/>
      <diagonal/>
    </border>
    <border>
      <left style="medium">
        <color rgb="FF00A2E0"/>
      </left>
      <right/>
      <top style="medium">
        <color rgb="FF00A2E0"/>
      </top>
      <bottom style="medium">
        <color rgb="FF00A2E0"/>
      </bottom>
      <diagonal/>
    </border>
    <border>
      <left/>
      <right style="medium">
        <color rgb="FF00A2E0"/>
      </right>
      <top style="medium">
        <color rgb="FF00A2E0"/>
      </top>
      <bottom style="medium">
        <color rgb="FF00A2E0"/>
      </bottom>
      <diagonal/>
    </border>
    <border>
      <left style="medium">
        <color rgb="FF00A2E0"/>
      </left>
      <right/>
      <top/>
      <bottom/>
      <diagonal/>
    </border>
    <border>
      <left/>
      <right style="medium">
        <color rgb="FF00A2E0"/>
      </right>
      <top/>
      <bottom/>
      <diagonal/>
    </border>
    <border>
      <left style="medium">
        <color rgb="FF00A2E0"/>
      </left>
      <right/>
      <top/>
      <bottom style="medium">
        <color rgb="FF00A2E0"/>
      </bottom>
      <diagonal/>
    </border>
    <border>
      <left/>
      <right style="medium">
        <color rgb="FF00A2E0"/>
      </right>
      <top/>
      <bottom style="medium">
        <color rgb="FF00A2E0"/>
      </bottom>
      <diagonal/>
    </border>
    <border>
      <left style="medium">
        <color rgb="FF00A2E0"/>
      </left>
      <right/>
      <top style="medium">
        <color rgb="FF00A2E0"/>
      </top>
      <bottom/>
      <diagonal/>
    </border>
    <border>
      <left/>
      <right style="medium">
        <color rgb="FF00A2E0"/>
      </right>
      <top style="medium">
        <color rgb="FF00A2E0"/>
      </top>
      <bottom/>
      <diagonal/>
    </border>
    <border>
      <left/>
      <right style="medium">
        <color theme="5"/>
      </right>
      <top style="medium">
        <color rgb="FF00A2E0"/>
      </top>
      <bottom style="medium">
        <color rgb="FF00A2E0"/>
      </bottom>
      <diagonal/>
    </border>
    <border>
      <left/>
      <right style="medium">
        <color theme="5"/>
      </right>
      <top style="medium">
        <color rgb="FF00A2E0"/>
      </top>
      <bottom/>
      <diagonal/>
    </border>
    <border>
      <left/>
      <right style="medium">
        <color theme="5"/>
      </right>
      <top/>
      <bottom/>
      <diagonal/>
    </border>
    <border>
      <left/>
      <right style="medium">
        <color theme="5"/>
      </right>
      <top/>
      <bottom style="medium">
        <color rgb="FF00A2E0"/>
      </bottom>
      <diagonal/>
    </border>
    <border>
      <left/>
      <right/>
      <top style="medium">
        <color rgb="FF00A2E0"/>
      </top>
      <bottom style="medium">
        <color rgb="FF00A2E0"/>
      </bottom>
      <diagonal/>
    </border>
    <border>
      <left/>
      <right/>
      <top/>
      <bottom style="medium">
        <color rgb="FF00A2E0"/>
      </bottom>
      <diagonal/>
    </border>
    <border>
      <left style="medium">
        <color theme="5"/>
      </left>
      <right style="medium">
        <color theme="5"/>
      </right>
      <top style="medium">
        <color theme="5"/>
      </top>
      <bottom style="medium">
        <color rgb="FF00A2E0"/>
      </bottom>
      <diagonal/>
    </border>
    <border>
      <left style="medium">
        <color theme="5"/>
      </left>
      <right style="medium">
        <color theme="5"/>
      </right>
      <top/>
      <bottom/>
      <diagonal/>
    </border>
    <border>
      <left style="medium">
        <color theme="5"/>
      </left>
      <right style="medium">
        <color theme="5"/>
      </right>
      <top/>
      <bottom style="medium">
        <color theme="5"/>
      </bottom>
      <diagonal/>
    </border>
    <border>
      <left style="medium">
        <color theme="5"/>
      </left>
      <right/>
      <top style="medium">
        <color theme="5"/>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theme="5"/>
      </right>
      <top style="medium">
        <color theme="5"/>
      </top>
      <bottom/>
      <diagonal/>
    </border>
    <border>
      <left style="medium">
        <color theme="5"/>
      </left>
      <right/>
      <top/>
      <bottom/>
      <diagonal/>
    </border>
    <border>
      <left style="medium">
        <color theme="5"/>
      </left>
      <right/>
      <top/>
      <bottom style="medium">
        <color theme="5"/>
      </bottom>
      <diagonal/>
    </border>
    <border>
      <left/>
      <right style="medium">
        <color theme="5"/>
      </right>
      <top/>
      <bottom style="medium">
        <color theme="5"/>
      </bottom>
      <diagonal/>
    </border>
  </borders>
  <cellStyleXfs count="13">
    <xf numFmtId="0" fontId="0" fillId="0" borderId="0"/>
    <xf numFmtId="0" fontId="10" fillId="0" borderId="0" applyBorder="0"/>
    <xf numFmtId="43" fontId="1" fillId="0" borderId="0" applyFont="0" applyFill="0" applyBorder="0" applyAlignment="0" applyProtection="0"/>
    <xf numFmtId="9" fontId="1" fillId="0" borderId="0" applyFont="0" applyFill="0" applyBorder="0" applyAlignment="0" applyProtection="0"/>
    <xf numFmtId="0" fontId="14" fillId="0" borderId="0"/>
    <xf numFmtId="0" fontId="10" fillId="0" borderId="0" applyBorder="0"/>
    <xf numFmtId="0" fontId="10" fillId="0" borderId="0"/>
    <xf numFmtId="0" fontId="14" fillId="0" borderId="0"/>
    <xf numFmtId="0" fontId="19" fillId="0" borderId="0" applyNumberFormat="0" applyFill="0" applyBorder="0" applyAlignment="0" applyProtection="0"/>
    <xf numFmtId="0" fontId="55" fillId="0" borderId="0"/>
    <xf numFmtId="9" fontId="10" fillId="0" borderId="0" applyFont="0" applyFill="0" applyBorder="0" applyAlignment="0" applyProtection="0"/>
    <xf numFmtId="43" fontId="10" fillId="0" borderId="0" applyFont="0" applyFill="0" applyBorder="0" applyAlignment="0" applyProtection="0"/>
    <xf numFmtId="0" fontId="10" fillId="0" borderId="0"/>
  </cellStyleXfs>
  <cellXfs count="426">
    <xf numFmtId="0" fontId="0" fillId="0" borderId="0" xfId="0"/>
    <xf numFmtId="0" fontId="2" fillId="0" borderId="0" xfId="0" applyFont="1"/>
    <xf numFmtId="0" fontId="7" fillId="4" borderId="7" xfId="0" applyFont="1" applyFill="1" applyBorder="1" applyAlignment="1">
      <alignment vertical="center" wrapText="1"/>
    </xf>
    <xf numFmtId="0" fontId="4" fillId="0" borderId="7" xfId="0" applyFont="1" applyBorder="1" applyAlignment="1">
      <alignment vertical="center" wrapText="1"/>
    </xf>
    <xf numFmtId="164" fontId="4" fillId="0" borderId="7" xfId="0" applyNumberFormat="1" applyFont="1" applyBorder="1" applyAlignment="1">
      <alignment vertical="center" wrapText="1"/>
    </xf>
    <xf numFmtId="0" fontId="5" fillId="0" borderId="7" xfId="0" applyFont="1" applyBorder="1" applyAlignment="1">
      <alignment horizontal="left" vertical="center" wrapText="1" indent="1"/>
    </xf>
    <xf numFmtId="0" fontId="6" fillId="0" borderId="7" xfId="0" applyFont="1" applyBorder="1" applyAlignment="1">
      <alignment horizontal="left" vertical="center" wrapText="1" indent="2"/>
    </xf>
    <xf numFmtId="0" fontId="6" fillId="0" borderId="7" xfId="0" applyFont="1" applyBorder="1" applyAlignment="1">
      <alignment horizontal="left" vertical="center" wrapText="1" indent="1"/>
    </xf>
    <xf numFmtId="0" fontId="4" fillId="5" borderId="7" xfId="0" applyFont="1" applyFill="1" applyBorder="1" applyAlignment="1">
      <alignment vertical="center" wrapText="1"/>
    </xf>
    <xf numFmtId="0" fontId="7" fillId="4" borderId="7" xfId="0" applyFont="1" applyFill="1" applyBorder="1" applyAlignment="1">
      <alignment horizontal="center" vertical="center" wrapText="1"/>
    </xf>
    <xf numFmtId="0" fontId="9" fillId="0" borderId="0" xfId="1" applyFont="1" applyBorder="1" applyAlignment="1">
      <alignment horizontal="left" indent="1"/>
    </xf>
    <xf numFmtId="0" fontId="9" fillId="0" borderId="0" xfId="0" applyFont="1"/>
    <xf numFmtId="165" fontId="8" fillId="0" borderId="0" xfId="0" applyNumberFormat="1" applyFont="1"/>
    <xf numFmtId="0" fontId="11" fillId="0" borderId="0" xfId="0" applyFont="1"/>
    <xf numFmtId="0" fontId="8" fillId="0" borderId="8" xfId="0" applyFont="1" applyBorder="1"/>
    <xf numFmtId="0" fontId="9" fillId="6" borderId="0" xfId="0" applyFont="1" applyFill="1"/>
    <xf numFmtId="43" fontId="9" fillId="6" borderId="0" xfId="0" applyNumberFormat="1" applyFont="1" applyFill="1"/>
    <xf numFmtId="0" fontId="9" fillId="0" borderId="0" xfId="0" applyFont="1" applyAlignment="1">
      <alignment horizontal="left" indent="1"/>
    </xf>
    <xf numFmtId="43" fontId="9" fillId="0" borderId="0" xfId="0" applyNumberFormat="1" applyFont="1"/>
    <xf numFmtId="0" fontId="9" fillId="7" borderId="0" xfId="0" applyFont="1" applyFill="1"/>
    <xf numFmtId="43" fontId="9" fillId="7" borderId="0" xfId="0" applyNumberFormat="1" applyFont="1" applyFill="1"/>
    <xf numFmtId="0" fontId="9" fillId="8" borderId="0" xfId="0" applyFont="1" applyFill="1"/>
    <xf numFmtId="43" fontId="9" fillId="8" borderId="0" xfId="0" applyNumberFormat="1" applyFont="1" applyFill="1"/>
    <xf numFmtId="0" fontId="9" fillId="9" borderId="0" xfId="1" applyFont="1" applyFill="1" applyBorder="1" applyAlignment="1">
      <alignment horizontal="left"/>
    </xf>
    <xf numFmtId="43" fontId="9" fillId="9" borderId="0" xfId="0" applyNumberFormat="1" applyFont="1" applyFill="1"/>
    <xf numFmtId="0" fontId="9" fillId="10" borderId="0" xfId="1" applyFont="1" applyFill="1" applyBorder="1" applyAlignment="1">
      <alignment horizontal="left"/>
    </xf>
    <xf numFmtId="43" fontId="9" fillId="10" borderId="0" xfId="0" applyNumberFormat="1" applyFont="1" applyFill="1"/>
    <xf numFmtId="0" fontId="9" fillId="11" borderId="0" xfId="0" applyFont="1" applyFill="1"/>
    <xf numFmtId="43" fontId="9" fillId="11" borderId="0" xfId="0" applyNumberFormat="1" applyFont="1" applyFill="1"/>
    <xf numFmtId="0" fontId="8" fillId="12" borderId="9" xfId="0" applyFont="1" applyFill="1" applyBorder="1"/>
    <xf numFmtId="43" fontId="8" fillId="12" borderId="9" xfId="0" applyNumberFormat="1" applyFont="1" applyFill="1" applyBorder="1"/>
    <xf numFmtId="0" fontId="9" fillId="0" borderId="0" xfId="0" applyFont="1" applyAlignment="1">
      <alignment horizontal="left" wrapText="1" indent="1"/>
    </xf>
    <xf numFmtId="43" fontId="9" fillId="0" borderId="0" xfId="2" applyFont="1" applyBorder="1"/>
    <xf numFmtId="0" fontId="15" fillId="0" borderId="0" xfId="4" applyFont="1" applyAlignment="1">
      <alignment horizontal="left" wrapText="1" indent="1"/>
    </xf>
    <xf numFmtId="0" fontId="15" fillId="0" borderId="0" xfId="4" applyFont="1" applyAlignment="1">
      <alignment horizontal="left" indent="1"/>
    </xf>
    <xf numFmtId="0" fontId="15" fillId="0" borderId="0" xfId="0" applyFont="1" applyAlignment="1">
      <alignment horizontal="left" indent="1"/>
    </xf>
    <xf numFmtId="0" fontId="9" fillId="0" borderId="8" xfId="0" applyFont="1" applyBorder="1"/>
    <xf numFmtId="43" fontId="9" fillId="0" borderId="8" xfId="2" applyFont="1" applyBorder="1"/>
    <xf numFmtId="0" fontId="0" fillId="0" borderId="7" xfId="0" applyBorder="1"/>
    <xf numFmtId="0" fontId="15" fillId="0" borderId="0" xfId="0" applyFont="1" applyAlignment="1">
      <alignment horizontal="left" indent="2"/>
    </xf>
    <xf numFmtId="43" fontId="0" fillId="0" borderId="0" xfId="0" applyNumberFormat="1"/>
    <xf numFmtId="43" fontId="15" fillId="0" borderId="0" xfId="0" applyNumberFormat="1" applyFont="1"/>
    <xf numFmtId="0" fontId="2" fillId="0" borderId="7" xfId="0" applyFont="1" applyBorder="1"/>
    <xf numFmtId="43" fontId="0" fillId="0" borderId="7" xfId="2" applyFont="1" applyBorder="1"/>
    <xf numFmtId="43" fontId="2" fillId="0" borderId="7" xfId="2" applyFont="1" applyBorder="1"/>
    <xf numFmtId="0" fontId="1" fillId="0" borderId="7" xfId="0" applyFont="1" applyBorder="1" applyAlignment="1">
      <alignment horizontal="left" vertical="center" wrapText="1" indent="1"/>
    </xf>
    <xf numFmtId="43" fontId="0" fillId="0" borderId="7" xfId="2" applyFont="1" applyBorder="1" applyAlignment="1">
      <alignment horizontal="right" vertical="center" wrapText="1"/>
    </xf>
    <xf numFmtId="43" fontId="1" fillId="0" borderId="7" xfId="2" applyFont="1" applyBorder="1" applyAlignment="1">
      <alignment horizontal="right" vertical="center" wrapText="1"/>
    </xf>
    <xf numFmtId="9" fontId="0" fillId="0" borderId="7" xfId="3" applyFont="1" applyBorder="1"/>
    <xf numFmtId="2" fontId="0" fillId="0" borderId="0" xfId="0" applyNumberFormat="1"/>
    <xf numFmtId="0" fontId="18" fillId="0" borderId="0" xfId="0" applyFont="1"/>
    <xf numFmtId="0" fontId="21" fillId="0" borderId="0" xfId="0" applyFont="1"/>
    <xf numFmtId="2" fontId="0" fillId="21" borderId="7" xfId="0" applyNumberFormat="1" applyFill="1" applyBorder="1" applyAlignment="1">
      <alignment horizontal="right" vertical="center" wrapText="1"/>
    </xf>
    <xf numFmtId="0" fontId="24" fillId="0" borderId="0" xfId="0" applyFont="1"/>
    <xf numFmtId="0" fontId="25" fillId="0" borderId="0" xfId="0" applyFont="1"/>
    <xf numFmtId="0" fontId="26" fillId="0" borderId="12" xfId="0" applyFont="1" applyBorder="1"/>
    <xf numFmtId="0" fontId="25" fillId="0" borderId="11" xfId="0" applyFont="1" applyBorder="1"/>
    <xf numFmtId="0" fontId="26" fillId="0" borderId="11" xfId="0" applyFont="1" applyBorder="1"/>
    <xf numFmtId="2" fontId="25" fillId="0" borderId="11" xfId="0" applyNumberFormat="1" applyFont="1" applyBorder="1"/>
    <xf numFmtId="0" fontId="26" fillId="0" borderId="13" xfId="0" applyFont="1" applyBorder="1"/>
    <xf numFmtId="2" fontId="25" fillId="0" borderId="13" xfId="0" applyNumberFormat="1" applyFont="1" applyBorder="1"/>
    <xf numFmtId="0" fontId="0" fillId="23" borderId="0" xfId="0" applyFill="1"/>
    <xf numFmtId="0" fontId="27" fillId="23" borderId="0" xfId="0" applyFont="1" applyFill="1"/>
    <xf numFmtId="0" fontId="3" fillId="2" borderId="7" xfId="0" applyFont="1" applyFill="1" applyBorder="1" applyAlignment="1">
      <alignment vertical="center" wrapText="1"/>
    </xf>
    <xf numFmtId="0" fontId="3" fillId="2" borderId="7" xfId="0" applyFont="1" applyFill="1" applyBorder="1" applyAlignment="1">
      <alignment horizontal="center" vertical="center" wrapText="1"/>
    </xf>
    <xf numFmtId="0" fontId="0" fillId="0" borderId="7" xfId="0" applyBorder="1" applyAlignment="1">
      <alignment horizontal="left" vertical="center" wrapText="1" indent="1"/>
    </xf>
    <xf numFmtId="2" fontId="0" fillId="22" borderId="7" xfId="0" applyNumberFormat="1" applyFill="1" applyBorder="1" applyAlignment="1">
      <alignment horizontal="right" vertical="center" wrapText="1"/>
    </xf>
    <xf numFmtId="0" fontId="19" fillId="0" borderId="7" xfId="0" applyFont="1" applyBorder="1" applyAlignment="1">
      <alignment horizontal="right" vertical="center" wrapText="1"/>
    </xf>
    <xf numFmtId="0" fontId="2" fillId="0" borderId="7" xfId="0" applyFont="1" applyBorder="1" applyAlignment="1">
      <alignment horizontal="left" vertical="center" wrapText="1" indent="1"/>
    </xf>
    <xf numFmtId="43" fontId="2" fillId="0" borderId="7" xfId="2" applyFont="1" applyBorder="1" applyAlignment="1">
      <alignment horizontal="right" vertical="center" wrapText="1"/>
    </xf>
    <xf numFmtId="0" fontId="23" fillId="2" borderId="7" xfId="0" applyFont="1" applyFill="1" applyBorder="1" applyAlignment="1">
      <alignment vertical="center" wrapText="1"/>
    </xf>
    <xf numFmtId="0" fontId="23" fillId="2" borderId="7" xfId="0" applyFont="1" applyFill="1" applyBorder="1" applyAlignment="1">
      <alignment horizontal="center" vertical="center" wrapText="1"/>
    </xf>
    <xf numFmtId="43" fontId="2" fillId="0" borderId="7" xfId="0" applyNumberFormat="1" applyFont="1" applyBorder="1"/>
    <xf numFmtId="9" fontId="0" fillId="0" borderId="7" xfId="3" applyFont="1" applyFill="1" applyBorder="1" applyAlignment="1">
      <alignment horizontal="right" vertical="center" wrapText="1" indent="1"/>
    </xf>
    <xf numFmtId="2" fontId="2" fillId="21" borderId="7" xfId="0" applyNumberFormat="1" applyFont="1" applyFill="1" applyBorder="1" applyAlignment="1">
      <alignment horizontal="right" vertical="center" wrapText="1"/>
    </xf>
    <xf numFmtId="0" fontId="20" fillId="0" borderId="0" xfId="0" applyFont="1"/>
    <xf numFmtId="0" fontId="8" fillId="0" borderId="8" xfId="5" applyFont="1" applyBorder="1"/>
    <xf numFmtId="0" fontId="9" fillId="24" borderId="0" xfId="0" applyFont="1" applyFill="1"/>
    <xf numFmtId="43" fontId="9" fillId="24" borderId="0" xfId="2" applyFont="1" applyFill="1"/>
    <xf numFmtId="43" fontId="9" fillId="0" borderId="0" xfId="2" applyFont="1"/>
    <xf numFmtId="0" fontId="9" fillId="0" borderId="8" xfId="0" applyFont="1" applyBorder="1" applyAlignment="1">
      <alignment horizontal="left" indent="1"/>
    </xf>
    <xf numFmtId="0" fontId="9" fillId="18" borderId="16" xfId="0" applyFont="1" applyFill="1" applyBorder="1"/>
    <xf numFmtId="43" fontId="9" fillId="18" borderId="16" xfId="2" applyFont="1" applyFill="1" applyBorder="1"/>
    <xf numFmtId="0" fontId="9" fillId="25" borderId="0" xfId="0" applyFont="1" applyFill="1"/>
    <xf numFmtId="43" fontId="9" fillId="25" borderId="0" xfId="2" applyFont="1" applyFill="1"/>
    <xf numFmtId="0" fontId="9" fillId="26" borderId="0" xfId="0" applyFont="1" applyFill="1"/>
    <xf numFmtId="43" fontId="9" fillId="26" borderId="0" xfId="2" applyFont="1" applyFill="1"/>
    <xf numFmtId="0" fontId="9" fillId="16" borderId="0" xfId="0" applyFont="1" applyFill="1"/>
    <xf numFmtId="43" fontId="9" fillId="16" borderId="0" xfId="2" applyFont="1" applyFill="1"/>
    <xf numFmtId="0" fontId="9" fillId="17" borderId="0" xfId="0" applyFont="1" applyFill="1" applyAlignment="1">
      <alignment horizontal="left"/>
    </xf>
    <xf numFmtId="43" fontId="9" fillId="17" borderId="0" xfId="2" applyFont="1" applyFill="1" applyBorder="1"/>
    <xf numFmtId="0" fontId="7" fillId="2" borderId="1" xfId="0" applyFont="1" applyFill="1" applyBorder="1" applyAlignment="1">
      <alignment vertical="center" wrapText="1"/>
    </xf>
    <xf numFmtId="0" fontId="7" fillId="2" borderId="2" xfId="0" applyFont="1" applyFill="1" applyBorder="1" applyAlignment="1">
      <alignment horizontal="center" vertical="center" wrapText="1"/>
    </xf>
    <xf numFmtId="0" fontId="30" fillId="0" borderId="3" xfId="0" applyFont="1" applyBorder="1" applyAlignment="1">
      <alignment vertical="center" wrapText="1"/>
    </xf>
    <xf numFmtId="0" fontId="29" fillId="0" borderId="3" xfId="0" applyFont="1" applyBorder="1" applyAlignment="1">
      <alignment vertical="center" wrapText="1"/>
    </xf>
    <xf numFmtId="0" fontId="30" fillId="3" borderId="3" xfId="0" applyFont="1" applyFill="1" applyBorder="1" applyAlignment="1">
      <alignment vertical="center" wrapText="1"/>
    </xf>
    <xf numFmtId="164" fontId="31" fillId="0" borderId="4" xfId="0" applyNumberFormat="1" applyFont="1" applyBorder="1" applyAlignment="1">
      <alignment horizontal="right" vertical="center" wrapText="1"/>
    </xf>
    <xf numFmtId="164" fontId="30" fillId="27" borderId="4" xfId="0" applyNumberFormat="1" applyFont="1" applyFill="1" applyBorder="1" applyAlignment="1">
      <alignment horizontal="right" vertical="center" wrapText="1"/>
    </xf>
    <xf numFmtId="43" fontId="22" fillId="0" borderId="7" xfId="2" applyFont="1" applyBorder="1" applyAlignment="1">
      <alignment horizontal="right" vertical="center" wrapText="1"/>
    </xf>
    <xf numFmtId="0" fontId="0" fillId="0" borderId="0" xfId="0" applyAlignment="1">
      <alignment wrapText="1"/>
    </xf>
    <xf numFmtId="0" fontId="25" fillId="0" borderId="11" xfId="0" applyFont="1" applyBorder="1" applyAlignment="1">
      <alignment wrapText="1"/>
    </xf>
    <xf numFmtId="0" fontId="26" fillId="0" borderId="11" xfId="0" applyFont="1" applyBorder="1" applyAlignment="1">
      <alignment horizontal="center" vertical="center" wrapText="1"/>
    </xf>
    <xf numFmtId="0" fontId="26"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 fillId="0" borderId="7" xfId="0" applyFont="1" applyBorder="1" applyAlignment="1">
      <alignment vertical="center" wrapText="1"/>
    </xf>
    <xf numFmtId="0" fontId="16" fillId="21" borderId="7" xfId="0" applyFont="1" applyFill="1" applyBorder="1" applyAlignment="1">
      <alignment horizontal="left" vertical="center" wrapText="1" indent="1"/>
    </xf>
    <xf numFmtId="0" fontId="2" fillId="3" borderId="7" xfId="0" applyFont="1" applyFill="1" applyBorder="1" applyAlignment="1">
      <alignment vertical="center" wrapText="1"/>
    </xf>
    <xf numFmtId="9" fontId="2" fillId="3" borderId="7" xfId="3" applyFont="1" applyFill="1" applyBorder="1" applyAlignment="1">
      <alignment vertical="center" wrapText="1"/>
    </xf>
    <xf numFmtId="43" fontId="2" fillId="13" borderId="7" xfId="2" applyFont="1" applyFill="1" applyBorder="1" applyAlignment="1">
      <alignment horizontal="right" vertical="center" wrapText="1"/>
    </xf>
    <xf numFmtId="0" fontId="27" fillId="28" borderId="0" xfId="0" applyFont="1" applyFill="1"/>
    <xf numFmtId="0" fontId="0" fillId="28" borderId="0" xfId="0" applyFill="1"/>
    <xf numFmtId="0" fontId="27" fillId="29" borderId="0" xfId="0" applyFont="1" applyFill="1"/>
    <xf numFmtId="0" fontId="0" fillId="29" borderId="0" xfId="0" applyFill="1"/>
    <xf numFmtId="0" fontId="10" fillId="3" borderId="0" xfId="6" applyFill="1" applyAlignment="1">
      <alignment wrapText="1"/>
    </xf>
    <xf numFmtId="0" fontId="34" fillId="22" borderId="19" xfId="6" applyFont="1" applyFill="1" applyBorder="1" applyAlignment="1">
      <alignment horizontal="left" vertical="center"/>
    </xf>
    <xf numFmtId="0" fontId="34" fillId="22" borderId="21" xfId="6" applyFont="1" applyFill="1" applyBorder="1" applyAlignment="1">
      <alignment horizontal="left" vertical="center"/>
    </xf>
    <xf numFmtId="0" fontId="36" fillId="2" borderId="17" xfId="6" applyFont="1" applyFill="1" applyBorder="1"/>
    <xf numFmtId="0" fontId="36" fillId="2" borderId="18" xfId="6" applyFont="1" applyFill="1" applyBorder="1"/>
    <xf numFmtId="0" fontId="37" fillId="22" borderId="19" xfId="6" applyFont="1" applyFill="1" applyBorder="1"/>
    <xf numFmtId="0" fontId="10" fillId="22" borderId="20" xfId="6" applyFill="1" applyBorder="1"/>
    <xf numFmtId="0" fontId="38" fillId="22" borderId="21" xfId="6" applyFont="1" applyFill="1" applyBorder="1"/>
    <xf numFmtId="0" fontId="10" fillId="22" borderId="22" xfId="6" applyFill="1" applyBorder="1"/>
    <xf numFmtId="0" fontId="10" fillId="22" borderId="26" xfId="6" applyFill="1" applyBorder="1" applyAlignment="1">
      <alignment vertical="center" wrapText="1"/>
    </xf>
    <xf numFmtId="0" fontId="10" fillId="22" borderId="27" xfId="6" applyFill="1" applyBorder="1" applyAlignment="1">
      <alignment vertical="center" wrapText="1"/>
    </xf>
    <xf numFmtId="0" fontId="10" fillId="22" borderId="28" xfId="6" applyFill="1" applyBorder="1" applyAlignment="1">
      <alignment vertical="center" wrapText="1"/>
    </xf>
    <xf numFmtId="0" fontId="33" fillId="2" borderId="29" xfId="6" applyFont="1" applyFill="1" applyBorder="1" applyAlignment="1">
      <alignment wrapText="1"/>
    </xf>
    <xf numFmtId="0" fontId="35" fillId="22" borderId="0" xfId="6" applyFont="1" applyFill="1" applyAlignment="1">
      <alignment vertical="center" wrapText="1"/>
    </xf>
    <xf numFmtId="0" fontId="10" fillId="22" borderId="0" xfId="6" applyFill="1" applyAlignment="1">
      <alignment wrapText="1"/>
    </xf>
    <xf numFmtId="0" fontId="10" fillId="22" borderId="30" xfId="6" applyFill="1" applyBorder="1" applyAlignment="1">
      <alignment wrapText="1"/>
    </xf>
    <xf numFmtId="0" fontId="33" fillId="2" borderId="31" xfId="6" applyFont="1" applyFill="1" applyBorder="1" applyAlignment="1">
      <alignment wrapText="1"/>
    </xf>
    <xf numFmtId="0" fontId="35" fillId="22" borderId="32" xfId="6" applyFont="1" applyFill="1" applyBorder="1" applyAlignment="1">
      <alignment vertical="center" wrapText="1"/>
    </xf>
    <xf numFmtId="0" fontId="10" fillId="22" borderId="32" xfId="6" applyFill="1" applyBorder="1" applyAlignment="1">
      <alignment wrapText="1"/>
    </xf>
    <xf numFmtId="0" fontId="10" fillId="22" borderId="33" xfId="6" applyFill="1" applyBorder="1" applyAlignment="1">
      <alignment wrapText="1"/>
    </xf>
    <xf numFmtId="0" fontId="10" fillId="3" borderId="20" xfId="6" applyFill="1" applyBorder="1" applyAlignment="1">
      <alignment wrapText="1"/>
    </xf>
    <xf numFmtId="0" fontId="10" fillId="3" borderId="34" xfId="6" applyFill="1" applyBorder="1" applyAlignment="1">
      <alignment wrapText="1"/>
    </xf>
    <xf numFmtId="0" fontId="10" fillId="3" borderId="30" xfId="6" applyFill="1" applyBorder="1" applyAlignment="1">
      <alignment wrapText="1"/>
    </xf>
    <xf numFmtId="0" fontId="1" fillId="0" borderId="0" xfId="0" applyFont="1"/>
    <xf numFmtId="0" fontId="9" fillId="15" borderId="0" xfId="0" applyFont="1" applyFill="1"/>
    <xf numFmtId="43" fontId="9" fillId="15" borderId="0" xfId="0" applyNumberFormat="1" applyFont="1" applyFill="1"/>
    <xf numFmtId="0" fontId="15" fillId="14" borderId="0" xfId="0" applyFont="1" applyFill="1" applyAlignment="1">
      <alignment horizontal="left" indent="2"/>
    </xf>
    <xf numFmtId="43" fontId="9" fillId="0" borderId="0" xfId="0" applyNumberFormat="1" applyFont="1" applyAlignment="1">
      <alignment horizontal="right"/>
    </xf>
    <xf numFmtId="43" fontId="9" fillId="16" borderId="0" xfId="0" applyNumberFormat="1" applyFont="1" applyFill="1"/>
    <xf numFmtId="0" fontId="9" fillId="17" borderId="0" xfId="0" applyFont="1" applyFill="1"/>
    <xf numFmtId="43" fontId="9" fillId="17" borderId="0" xfId="0" applyNumberFormat="1" applyFont="1" applyFill="1"/>
    <xf numFmtId="0" fontId="9" fillId="18" borderId="0" xfId="1" applyFont="1" applyFill="1" applyBorder="1" applyAlignment="1">
      <alignment horizontal="left"/>
    </xf>
    <xf numFmtId="43" fontId="9" fillId="18" borderId="0" xfId="0" applyNumberFormat="1" applyFont="1" applyFill="1"/>
    <xf numFmtId="0" fontId="8" fillId="19" borderId="9" xfId="0" applyFont="1" applyFill="1" applyBorder="1"/>
    <xf numFmtId="43" fontId="8" fillId="19" borderId="9" xfId="0" applyNumberFormat="1" applyFont="1" applyFill="1" applyBorder="1"/>
    <xf numFmtId="0" fontId="8" fillId="20" borderId="9" xfId="0" applyFont="1" applyFill="1" applyBorder="1"/>
    <xf numFmtId="43" fontId="8" fillId="20" borderId="9" xfId="0" applyNumberFormat="1" applyFont="1" applyFill="1" applyBorder="1" applyAlignment="1">
      <alignment horizontal="right"/>
    </xf>
    <xf numFmtId="43" fontId="1" fillId="0" borderId="0" xfId="0" applyNumberFormat="1" applyFont="1"/>
    <xf numFmtId="43" fontId="0" fillId="0" borderId="7" xfId="2" applyFont="1" applyFill="1" applyBorder="1"/>
    <xf numFmtId="43" fontId="2" fillId="0" borderId="7" xfId="2" applyFont="1" applyFill="1" applyBorder="1"/>
    <xf numFmtId="0" fontId="19" fillId="0" borderId="0" xfId="0" applyFont="1"/>
    <xf numFmtId="43" fontId="0" fillId="0" borderId="7" xfId="2" applyFont="1" applyFill="1" applyBorder="1" applyAlignment="1">
      <alignment horizontal="right" vertical="center" wrapText="1"/>
    </xf>
    <xf numFmtId="43" fontId="1" fillId="22" borderId="7" xfId="2" applyFont="1" applyFill="1" applyBorder="1" applyAlignment="1">
      <alignment horizontal="right" vertical="center" wrapText="1"/>
    </xf>
    <xf numFmtId="0" fontId="0" fillId="22" borderId="7" xfId="0" applyFill="1" applyBorder="1" applyAlignment="1">
      <alignment horizontal="left" vertical="center" wrapText="1" indent="1"/>
    </xf>
    <xf numFmtId="164" fontId="0" fillId="0" borderId="0" xfId="0" applyNumberFormat="1"/>
    <xf numFmtId="9" fontId="0" fillId="0" borderId="0" xfId="3" applyFont="1"/>
    <xf numFmtId="2" fontId="9" fillId="0" borderId="8" xfId="0" applyNumberFormat="1" applyFont="1" applyBorder="1"/>
    <xf numFmtId="43" fontId="0" fillId="21" borderId="7" xfId="2" applyFont="1" applyFill="1" applyBorder="1" applyAlignment="1">
      <alignment horizontal="right" vertical="center" wrapText="1"/>
    </xf>
    <xf numFmtId="43" fontId="2" fillId="3" borderId="7" xfId="2" applyFont="1" applyFill="1" applyBorder="1" applyAlignment="1">
      <alignment horizontal="right" vertical="center" wrapText="1"/>
    </xf>
    <xf numFmtId="43" fontId="17" fillId="0" borderId="7" xfId="2" applyFont="1" applyBorder="1" applyAlignment="1">
      <alignment horizontal="right" vertical="center" wrapText="1"/>
    </xf>
    <xf numFmtId="43" fontId="16" fillId="21" borderId="7" xfId="2" applyFont="1" applyFill="1" applyBorder="1" applyAlignment="1">
      <alignment horizontal="right" vertical="center" wrapText="1"/>
    </xf>
    <xf numFmtId="0" fontId="39" fillId="0" borderId="0" xfId="0" applyFont="1"/>
    <xf numFmtId="0" fontId="40" fillId="2" borderId="5" xfId="0" applyFont="1" applyFill="1" applyBorder="1" applyAlignment="1">
      <alignment vertical="center" wrapText="1"/>
    </xf>
    <xf numFmtId="0" fontId="41" fillId="2" borderId="1" xfId="0" applyFont="1" applyFill="1" applyBorder="1" applyAlignment="1">
      <alignment vertical="center" wrapText="1"/>
    </xf>
    <xf numFmtId="0" fontId="41" fillId="2" borderId="2" xfId="0" applyFont="1" applyFill="1" applyBorder="1" applyAlignment="1">
      <alignment horizontal="center" vertical="center" wrapText="1"/>
    </xf>
    <xf numFmtId="0" fontId="41" fillId="2" borderId="6" xfId="0" applyFont="1" applyFill="1" applyBorder="1" applyAlignment="1">
      <alignment horizontal="center" vertical="center" wrapText="1"/>
    </xf>
    <xf numFmtId="0" fontId="42" fillId="0" borderId="14" xfId="0" applyFont="1" applyBorder="1" applyAlignment="1">
      <alignment horizontal="left" vertical="center" wrapText="1" indent="1"/>
    </xf>
    <xf numFmtId="0" fontId="43" fillId="0" borderId="4" xfId="0" applyFont="1" applyBorder="1" applyAlignment="1">
      <alignment vertical="center" wrapText="1"/>
    </xf>
    <xf numFmtId="164" fontId="44" fillId="0" borderId="4" xfId="2" applyNumberFormat="1" applyFont="1" applyFill="1" applyBorder="1" applyAlignment="1">
      <alignment horizontal="right" vertical="center" wrapText="1"/>
    </xf>
    <xf numFmtId="164" fontId="43" fillId="0" borderId="4" xfId="2" applyNumberFormat="1" applyFont="1" applyBorder="1" applyAlignment="1">
      <alignment horizontal="right" vertical="center" wrapText="1"/>
    </xf>
    <xf numFmtId="164" fontId="43" fillId="0" borderId="10" xfId="2" applyNumberFormat="1" applyFont="1" applyBorder="1" applyAlignment="1">
      <alignment horizontal="right" vertical="center" wrapText="1"/>
    </xf>
    <xf numFmtId="0" fontId="39" fillId="0" borderId="7" xfId="0" applyFont="1" applyBorder="1" applyAlignment="1">
      <alignment wrapText="1"/>
    </xf>
    <xf numFmtId="0" fontId="45" fillId="0" borderId="14" xfId="0" applyFont="1" applyBorder="1" applyAlignment="1">
      <alignment horizontal="left" vertical="center" wrapText="1" indent="1"/>
    </xf>
    <xf numFmtId="0" fontId="39" fillId="0" borderId="4" xfId="0" applyFont="1" applyBorder="1" applyAlignment="1">
      <alignment horizontal="left" vertical="center" wrapText="1" indent="1"/>
    </xf>
    <xf numFmtId="164" fontId="46" fillId="0" borderId="4" xfId="2" applyNumberFormat="1" applyFont="1" applyFill="1" applyBorder="1" applyAlignment="1">
      <alignment horizontal="right" vertical="center" wrapText="1"/>
    </xf>
    <xf numFmtId="164" fontId="39" fillId="0" borderId="4" xfId="2" applyNumberFormat="1" applyFont="1" applyBorder="1" applyAlignment="1">
      <alignment horizontal="right" vertical="center" wrapText="1"/>
    </xf>
    <xf numFmtId="164" fontId="39" fillId="0" borderId="10" xfId="2" applyNumberFormat="1" applyFont="1" applyBorder="1" applyAlignment="1">
      <alignment horizontal="right" vertical="center" wrapText="1"/>
    </xf>
    <xf numFmtId="9" fontId="39" fillId="0" borderId="15" xfId="3" applyFont="1" applyBorder="1" applyAlignment="1">
      <alignment horizontal="right" vertical="center" wrapText="1"/>
    </xf>
    <xf numFmtId="0" fontId="39" fillId="13" borderId="4" xfId="0" applyFont="1" applyFill="1" applyBorder="1" applyAlignment="1">
      <alignment horizontal="left" vertical="center" wrapText="1" indent="1"/>
    </xf>
    <xf numFmtId="164" fontId="45" fillId="0" borderId="4" xfId="2" applyNumberFormat="1" applyFont="1" applyBorder="1" applyAlignment="1">
      <alignment horizontal="right" vertical="center" wrapText="1"/>
    </xf>
    <xf numFmtId="0" fontId="39" fillId="0" borderId="7" xfId="0" applyFont="1" applyBorder="1" applyAlignment="1">
      <alignment vertical="top" wrapText="1"/>
    </xf>
    <xf numFmtId="164" fontId="39" fillId="13" borderId="4" xfId="2" applyNumberFormat="1" applyFont="1" applyFill="1" applyBorder="1" applyAlignment="1">
      <alignment horizontal="right" vertical="center" wrapText="1"/>
    </xf>
    <xf numFmtId="0" fontId="43" fillId="3" borderId="4" xfId="0" applyFont="1" applyFill="1" applyBorder="1" applyAlignment="1">
      <alignment vertical="center" wrapText="1"/>
    </xf>
    <xf numFmtId="0" fontId="41" fillId="2" borderId="1" xfId="0" applyFont="1" applyFill="1" applyBorder="1" applyAlignment="1">
      <alignment horizontal="center" vertical="center" wrapText="1"/>
    </xf>
    <xf numFmtId="43" fontId="47" fillId="0" borderId="0" xfId="0" applyNumberFormat="1" applyFont="1"/>
    <xf numFmtId="0" fontId="15" fillId="0" borderId="0" xfId="4" applyFont="1" applyAlignment="1">
      <alignment horizontal="left" wrapText="1" indent="2"/>
    </xf>
    <xf numFmtId="0" fontId="15" fillId="0" borderId="0" xfId="4" applyFont="1" applyAlignment="1">
      <alignment horizontal="left" indent="2"/>
    </xf>
    <xf numFmtId="0" fontId="8" fillId="0" borderId="0" xfId="0" applyFont="1"/>
    <xf numFmtId="43" fontId="8" fillId="0" borderId="0" xfId="2" applyFont="1"/>
    <xf numFmtId="9" fontId="9" fillId="6" borderId="0" xfId="3" applyFont="1" applyFill="1"/>
    <xf numFmtId="9" fontId="9" fillId="0" borderId="0" xfId="3" applyFont="1"/>
    <xf numFmtId="9" fontId="9" fillId="7" borderId="0" xfId="3" applyFont="1" applyFill="1"/>
    <xf numFmtId="9" fontId="9" fillId="8" borderId="0" xfId="3" applyFont="1" applyFill="1"/>
    <xf numFmtId="9" fontId="9" fillId="9" borderId="0" xfId="3" applyFont="1" applyFill="1"/>
    <xf numFmtId="9" fontId="9" fillId="0" borderId="0" xfId="3" applyFont="1" applyBorder="1"/>
    <xf numFmtId="9" fontId="9" fillId="0" borderId="8" xfId="3" applyFont="1" applyBorder="1"/>
    <xf numFmtId="9" fontId="9" fillId="10" borderId="0" xfId="3" applyFont="1" applyFill="1"/>
    <xf numFmtId="9" fontId="9" fillId="11" borderId="0" xfId="3" applyFont="1" applyFill="1"/>
    <xf numFmtId="9" fontId="8" fillId="12" borderId="9" xfId="3" applyFont="1" applyFill="1" applyBorder="1"/>
    <xf numFmtId="0" fontId="22" fillId="0" borderId="0" xfId="7" applyFont="1"/>
    <xf numFmtId="0" fontId="22" fillId="0" borderId="0" xfId="0" applyFont="1"/>
    <xf numFmtId="167" fontId="22" fillId="0" borderId="0" xfId="0" applyNumberFormat="1" applyFont="1"/>
    <xf numFmtId="0" fontId="22" fillId="0" borderId="0" xfId="5" applyFont="1" applyBorder="1"/>
    <xf numFmtId="43" fontId="0" fillId="0" borderId="0" xfId="2" applyFont="1"/>
    <xf numFmtId="0" fontId="48" fillId="0" borderId="0" xfId="0" applyFont="1"/>
    <xf numFmtId="0" fontId="0" fillId="30" borderId="0" xfId="0" applyFill="1"/>
    <xf numFmtId="0" fontId="22" fillId="30" borderId="0" xfId="7" applyFont="1" applyFill="1" applyAlignment="1">
      <alignment horizontal="left"/>
    </xf>
    <xf numFmtId="43" fontId="0" fillId="30" borderId="0" xfId="0" applyNumberFormat="1" applyFill="1"/>
    <xf numFmtId="0" fontId="22" fillId="30" borderId="0" xfId="0" applyFont="1" applyFill="1"/>
    <xf numFmtId="167" fontId="22" fillId="30" borderId="0" xfId="0" applyNumberFormat="1" applyFont="1" applyFill="1"/>
    <xf numFmtId="0" fontId="49" fillId="30" borderId="0" xfId="0" applyFont="1" applyFill="1"/>
    <xf numFmtId="0" fontId="50" fillId="0" borderId="0" xfId="0" applyFont="1"/>
    <xf numFmtId="43" fontId="39" fillId="0" borderId="0" xfId="0" applyNumberFormat="1" applyFont="1"/>
    <xf numFmtId="164" fontId="39" fillId="0" borderId="0" xfId="0" applyNumberFormat="1" applyFont="1"/>
    <xf numFmtId="9" fontId="51" fillId="0" borderId="0" xfId="0" applyNumberFormat="1" applyFont="1"/>
    <xf numFmtId="0" fontId="52" fillId="0" borderId="0" xfId="0" applyFont="1"/>
    <xf numFmtId="43" fontId="52" fillId="0" borderId="0" xfId="0" applyNumberFormat="1" applyFont="1"/>
    <xf numFmtId="0" fontId="53" fillId="0" borderId="0" xfId="0" applyFont="1"/>
    <xf numFmtId="43" fontId="53" fillId="0" borderId="0" xfId="2" applyFont="1"/>
    <xf numFmtId="0" fontId="54" fillId="0" borderId="0" xfId="0" applyFont="1"/>
    <xf numFmtId="43" fontId="53" fillId="0" borderId="0" xfId="2" applyFont="1" applyFill="1"/>
    <xf numFmtId="43" fontId="52" fillId="0" borderId="0" xfId="2" applyFont="1"/>
    <xf numFmtId="0" fontId="25" fillId="29" borderId="0" xfId="0" applyFont="1" applyFill="1"/>
    <xf numFmtId="43" fontId="25" fillId="0" borderId="0" xfId="2" applyFont="1"/>
    <xf numFmtId="43" fontId="25" fillId="0" borderId="0" xfId="0" applyNumberFormat="1" applyFont="1"/>
    <xf numFmtId="168" fontId="0" fillId="0" borderId="0" xfId="0" applyNumberFormat="1"/>
    <xf numFmtId="169" fontId="52" fillId="0" borderId="0" xfId="2" applyNumberFormat="1" applyFont="1"/>
    <xf numFmtId="170" fontId="52" fillId="0" borderId="0" xfId="2" applyNumberFormat="1" applyFont="1"/>
    <xf numFmtId="171" fontId="52" fillId="0" borderId="0" xfId="2" applyNumberFormat="1" applyFont="1"/>
    <xf numFmtId="0" fontId="56" fillId="23" borderId="0" xfId="9" applyFont="1" applyFill="1"/>
    <xf numFmtId="0" fontId="57" fillId="23" borderId="0" xfId="9" applyFont="1" applyFill="1"/>
    <xf numFmtId="0" fontId="58" fillId="23" borderId="0" xfId="9" applyFont="1" applyFill="1"/>
    <xf numFmtId="0" fontId="55" fillId="23" borderId="0" xfId="9" applyFill="1"/>
    <xf numFmtId="0" fontId="59" fillId="0" borderId="0" xfId="9" applyFont="1"/>
    <xf numFmtId="0" fontId="58" fillId="0" borderId="0" xfId="9" applyFont="1"/>
    <xf numFmtId="0" fontId="55" fillId="0" borderId="0" xfId="9"/>
    <xf numFmtId="0" fontId="10" fillId="0" borderId="0" xfId="9" applyFont="1"/>
    <xf numFmtId="0" fontId="60" fillId="2" borderId="35" xfId="9" applyFont="1" applyFill="1" applyBorder="1" applyAlignment="1">
      <alignment horizontal="center" vertical="center" wrapText="1"/>
    </xf>
    <xf numFmtId="0" fontId="61" fillId="2" borderId="7" xfId="9" applyFont="1" applyFill="1" applyBorder="1" applyAlignment="1">
      <alignment horizontal="center" vertical="center" wrapText="1"/>
    </xf>
    <xf numFmtId="0" fontId="63" fillId="0" borderId="0" xfId="9" applyFont="1"/>
    <xf numFmtId="0" fontId="62" fillId="0" borderId="7" xfId="9" applyFont="1" applyBorder="1"/>
    <xf numFmtId="0" fontId="63" fillId="0" borderId="7" xfId="9" applyFont="1" applyBorder="1"/>
    <xf numFmtId="0" fontId="62" fillId="0" borderId="7" xfId="9" applyFont="1" applyBorder="1" applyAlignment="1">
      <alignment vertical="center" wrapText="1"/>
    </xf>
    <xf numFmtId="2" fontId="62" fillId="0" borderId="7" xfId="9" applyNumberFormat="1" applyFont="1" applyBorder="1"/>
    <xf numFmtId="2" fontId="62" fillId="0" borderId="0" xfId="9" applyNumberFormat="1" applyFont="1"/>
    <xf numFmtId="164" fontId="63" fillId="0" borderId="0" xfId="9" applyNumberFormat="1" applyFont="1"/>
    <xf numFmtId="0" fontId="63" fillId="0" borderId="7" xfId="9" applyFont="1" applyBorder="1" applyAlignment="1">
      <alignment horizontal="left" vertical="center" wrapText="1" indent="1"/>
    </xf>
    <xf numFmtId="2" fontId="63" fillId="0" borderId="7" xfId="9" applyNumberFormat="1" applyFont="1" applyBorder="1"/>
    <xf numFmtId="0" fontId="64" fillId="0" borderId="7" xfId="9" applyFont="1" applyBorder="1" applyAlignment="1">
      <alignment horizontal="left" vertical="center" wrapText="1" indent="2"/>
    </xf>
    <xf numFmtId="0" fontId="62" fillId="3" borderId="7" xfId="9" applyFont="1" applyFill="1" applyBorder="1" applyAlignment="1">
      <alignment vertical="center" wrapText="1"/>
    </xf>
    <xf numFmtId="2" fontId="63" fillId="0" borderId="0" xfId="9" applyNumberFormat="1" applyFont="1"/>
    <xf numFmtId="0" fontId="64" fillId="31" borderId="43" xfId="9" applyFont="1" applyFill="1" applyBorder="1" applyAlignment="1">
      <alignment horizontal="left" indent="2"/>
    </xf>
    <xf numFmtId="0" fontId="37" fillId="0" borderId="0" xfId="9" applyFont="1"/>
    <xf numFmtId="0" fontId="62" fillId="0" borderId="0" xfId="9" applyFont="1"/>
    <xf numFmtId="164" fontId="62" fillId="0" borderId="0" xfId="9" applyNumberFormat="1" applyFont="1"/>
    <xf numFmtId="0" fontId="62" fillId="0" borderId="42" xfId="9" applyFont="1" applyBorder="1" applyAlignment="1">
      <alignment vertical="center" wrapText="1"/>
    </xf>
    <xf numFmtId="0" fontId="65" fillId="0" borderId="0" xfId="9" applyFont="1"/>
    <xf numFmtId="0" fontId="66" fillId="0" borderId="0" xfId="9" applyFont="1"/>
    <xf numFmtId="43" fontId="67" fillId="0" borderId="0" xfId="9" applyNumberFormat="1" applyFont="1"/>
    <xf numFmtId="9" fontId="63" fillId="0" borderId="0" xfId="10" applyFont="1"/>
    <xf numFmtId="9" fontId="0" fillId="0" borderId="0" xfId="10" applyFont="1"/>
    <xf numFmtId="2" fontId="55" fillId="0" borderId="0" xfId="9" applyNumberFormat="1"/>
    <xf numFmtId="2" fontId="58" fillId="0" borderId="0" xfId="9" applyNumberFormat="1" applyFont="1"/>
    <xf numFmtId="0" fontId="19" fillId="0" borderId="0" xfId="8"/>
    <xf numFmtId="0" fontId="0" fillId="0" borderId="42" xfId="0" applyBorder="1"/>
    <xf numFmtId="43" fontId="0" fillId="0" borderId="42" xfId="2" applyFont="1" applyFill="1" applyBorder="1"/>
    <xf numFmtId="43" fontId="0" fillId="0" borderId="42" xfId="2" applyFont="1" applyBorder="1"/>
    <xf numFmtId="0" fontId="3" fillId="2" borderId="36"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3" fillId="2" borderId="38" xfId="0" applyFont="1" applyFill="1" applyBorder="1" applyAlignment="1">
      <alignment horizontal="left" vertical="center" wrapText="1"/>
    </xf>
    <xf numFmtId="0" fontId="2" fillId="0" borderId="35" xfId="0" applyFont="1" applyBorder="1"/>
    <xf numFmtId="43" fontId="2" fillId="0" borderId="35" xfId="2" applyFont="1" applyFill="1" applyBorder="1"/>
    <xf numFmtId="43" fontId="2" fillId="0" borderId="35" xfId="2" applyFont="1" applyBorder="1"/>
    <xf numFmtId="0" fontId="3" fillId="2" borderId="35" xfId="0" applyFont="1" applyFill="1" applyBorder="1" applyAlignment="1">
      <alignment vertical="center" wrapText="1"/>
    </xf>
    <xf numFmtId="0" fontId="3" fillId="2" borderId="35" xfId="0" applyFont="1" applyFill="1" applyBorder="1" applyAlignment="1">
      <alignment horizontal="center" vertical="center" wrapText="1"/>
    </xf>
    <xf numFmtId="43" fontId="0" fillId="0" borderId="42" xfId="0" applyNumberFormat="1" applyBorder="1"/>
    <xf numFmtId="2" fontId="0" fillId="0" borderId="42" xfId="0" applyNumberFormat="1" applyBorder="1"/>
    <xf numFmtId="0" fontId="0" fillId="0" borderId="45" xfId="0" applyBorder="1"/>
    <xf numFmtId="43" fontId="0" fillId="0" borderId="45" xfId="0" applyNumberFormat="1" applyBorder="1"/>
    <xf numFmtId="2" fontId="0" fillId="0" borderId="45" xfId="0" applyNumberFormat="1" applyBorder="1"/>
    <xf numFmtId="166" fontId="0" fillId="0" borderId="0" xfId="0" applyNumberFormat="1"/>
    <xf numFmtId="0" fontId="25" fillId="0" borderId="12" xfId="0" applyFont="1" applyBorder="1"/>
    <xf numFmtId="0" fontId="25" fillId="0" borderId="12" xfId="0" applyFont="1" applyBorder="1" applyAlignment="1">
      <alignment horizontal="center" vertical="center" wrapText="1"/>
    </xf>
    <xf numFmtId="2" fontId="26" fillId="0" borderId="11" xfId="0" applyNumberFormat="1" applyFont="1" applyBorder="1" applyAlignment="1">
      <alignment horizontal="center" vertical="center" wrapText="1"/>
    </xf>
    <xf numFmtId="2" fontId="26" fillId="0" borderId="13" xfId="0" applyNumberFormat="1" applyFont="1" applyBorder="1" applyAlignment="1">
      <alignment horizontal="center" vertical="center" wrapText="1"/>
    </xf>
    <xf numFmtId="0" fontId="41" fillId="2" borderId="35" xfId="0" applyFont="1" applyFill="1" applyBorder="1" applyAlignment="1">
      <alignment horizontal="center" vertical="center" wrapText="1"/>
    </xf>
    <xf numFmtId="165" fontId="52" fillId="0" borderId="0" xfId="2" applyNumberFormat="1" applyFont="1"/>
    <xf numFmtId="2" fontId="2" fillId="0" borderId="7" xfId="0" applyNumberFormat="1" applyFont="1" applyBorder="1" applyAlignment="1">
      <alignment horizontal="right" vertical="center" wrapText="1"/>
    </xf>
    <xf numFmtId="0" fontId="52" fillId="29" borderId="0" xfId="0" applyFont="1" applyFill="1"/>
    <xf numFmtId="43" fontId="52" fillId="0" borderId="0" xfId="2" applyFont="1" applyFill="1"/>
    <xf numFmtId="0" fontId="69" fillId="23" borderId="0" xfId="0" applyFont="1" applyFill="1"/>
    <xf numFmtId="43" fontId="70" fillId="0" borderId="0" xfId="0" applyNumberFormat="1" applyFont="1"/>
    <xf numFmtId="43" fontId="53" fillId="0" borderId="0" xfId="0" applyNumberFormat="1" applyFont="1"/>
    <xf numFmtId="0" fontId="71" fillId="0" borderId="0" xfId="0" applyFont="1"/>
    <xf numFmtId="0" fontId="70" fillId="0" borderId="0" xfId="0" applyFont="1"/>
    <xf numFmtId="0" fontId="72" fillId="0" borderId="0" xfId="0" applyFont="1"/>
    <xf numFmtId="43" fontId="70" fillId="0" borderId="0" xfId="2" applyFont="1" applyFill="1"/>
    <xf numFmtId="43" fontId="70" fillId="0" borderId="0" xfId="2" applyFont="1"/>
    <xf numFmtId="0" fontId="73" fillId="0" borderId="0" xfId="0" applyFont="1"/>
    <xf numFmtId="0" fontId="22" fillId="0" borderId="7" xfId="0" applyFont="1" applyBorder="1"/>
    <xf numFmtId="9" fontId="22" fillId="0" borderId="7" xfId="0" applyNumberFormat="1" applyFont="1" applyBorder="1"/>
    <xf numFmtId="2" fontId="22" fillId="0" borderId="7" xfId="0" applyNumberFormat="1" applyFont="1" applyBorder="1"/>
    <xf numFmtId="0" fontId="22" fillId="22" borderId="7" xfId="0" applyFont="1" applyFill="1" applyBorder="1"/>
    <xf numFmtId="43" fontId="22" fillId="0" borderId="7" xfId="0" applyNumberFormat="1" applyFont="1" applyBorder="1"/>
    <xf numFmtId="9" fontId="22" fillId="22" borderId="7" xfId="0" applyNumberFormat="1" applyFont="1" applyFill="1" applyBorder="1"/>
    <xf numFmtId="0" fontId="77" fillId="2" borderId="7" xfId="0" applyFont="1" applyFill="1" applyBorder="1" applyAlignment="1">
      <alignment vertical="center" wrapText="1"/>
    </xf>
    <xf numFmtId="0" fontId="78" fillId="2" borderId="7" xfId="0" applyFont="1" applyFill="1" applyBorder="1" applyAlignment="1">
      <alignment vertical="center" wrapText="1"/>
    </xf>
    <xf numFmtId="0" fontId="78" fillId="2" borderId="7" xfId="0" applyFont="1" applyFill="1" applyBorder="1" applyAlignment="1">
      <alignment horizontal="center" vertical="center" wrapText="1"/>
    </xf>
    <xf numFmtId="0" fontId="7" fillId="2" borderId="7" xfId="0" applyFont="1" applyFill="1" applyBorder="1" applyAlignment="1">
      <alignment vertical="center" wrapText="1"/>
    </xf>
    <xf numFmtId="164" fontId="30" fillId="0" borderId="7" xfId="0" applyNumberFormat="1" applyFont="1" applyBorder="1" applyAlignment="1">
      <alignment vertical="center" wrapText="1"/>
    </xf>
    <xf numFmtId="172" fontId="30" fillId="27" borderId="4" xfId="3" applyNumberFormat="1" applyFont="1" applyFill="1" applyBorder="1" applyAlignment="1">
      <alignment horizontal="right" vertical="center" wrapText="1"/>
    </xf>
    <xf numFmtId="0" fontId="75" fillId="0" borderId="0" xfId="0" applyFont="1"/>
    <xf numFmtId="164" fontId="79" fillId="0" borderId="4" xfId="0" applyNumberFormat="1" applyFont="1" applyBorder="1" applyAlignment="1">
      <alignment horizontal="right" vertical="center" wrapText="1"/>
    </xf>
    <xf numFmtId="0" fontId="80" fillId="13" borderId="4" xfId="0" applyFont="1" applyFill="1" applyBorder="1" applyAlignment="1">
      <alignment horizontal="left" vertical="center" wrapText="1" indent="1"/>
    </xf>
    <xf numFmtId="0" fontId="0" fillId="0" borderId="0" xfId="0" applyAlignment="1">
      <alignment horizontal="right"/>
    </xf>
    <xf numFmtId="0" fontId="0" fillId="21" borderId="0" xfId="0" applyFill="1"/>
    <xf numFmtId="0" fontId="0" fillId="21" borderId="0" xfId="0" applyFill="1" applyAlignment="1">
      <alignment horizontal="right"/>
    </xf>
    <xf numFmtId="0" fontId="0" fillId="14" borderId="0" xfId="0" applyFill="1"/>
    <xf numFmtId="0" fontId="0" fillId="14" borderId="0" xfId="0" applyFill="1" applyAlignment="1">
      <alignment horizontal="right"/>
    </xf>
    <xf numFmtId="0" fontId="81" fillId="0" borderId="0" xfId="0" applyFont="1"/>
    <xf numFmtId="0" fontId="29" fillId="0" borderId="0" xfId="0" applyFont="1"/>
    <xf numFmtId="0" fontId="5" fillId="21" borderId="47" xfId="0" applyFont="1" applyFill="1" applyBorder="1" applyAlignment="1">
      <alignment horizontal="right"/>
    </xf>
    <xf numFmtId="0" fontId="5" fillId="21" borderId="48" xfId="0" applyFont="1" applyFill="1" applyBorder="1"/>
    <xf numFmtId="0" fontId="7" fillId="2" borderId="7" xfId="0" applyFont="1" applyFill="1" applyBorder="1" applyAlignment="1">
      <alignment horizontal="center" vertical="center" wrapText="1"/>
    </xf>
    <xf numFmtId="0" fontId="5" fillId="21" borderId="46" xfId="0" applyFont="1" applyFill="1" applyBorder="1"/>
    <xf numFmtId="164" fontId="29" fillId="0" borderId="7" xfId="0" applyNumberFormat="1" applyFont="1" applyBorder="1" applyAlignment="1">
      <alignment horizontal="right"/>
    </xf>
    <xf numFmtId="0" fontId="81" fillId="14" borderId="7" xfId="0" applyFont="1" applyFill="1" applyBorder="1" applyAlignment="1">
      <alignment horizontal="right"/>
    </xf>
    <xf numFmtId="0" fontId="81" fillId="0" borderId="50" xfId="0" applyFont="1" applyBorder="1"/>
    <xf numFmtId="164" fontId="29" fillId="0" borderId="0" xfId="0" applyNumberFormat="1" applyFont="1"/>
    <xf numFmtId="164" fontId="82" fillId="0" borderId="0" xfId="0" applyNumberFormat="1" applyFont="1"/>
    <xf numFmtId="0" fontId="81" fillId="14" borderId="49" xfId="0" applyFont="1" applyFill="1" applyBorder="1"/>
    <xf numFmtId="0" fontId="81" fillId="0" borderId="38" xfId="0" applyFont="1" applyBorder="1"/>
    <xf numFmtId="0" fontId="81" fillId="0" borderId="49" xfId="0" applyFont="1" applyBorder="1"/>
    <xf numFmtId="9" fontId="81" fillId="0" borderId="50" xfId="3" applyFont="1" applyBorder="1"/>
    <xf numFmtId="0" fontId="81" fillId="0" borderId="52" xfId="0" applyFont="1" applyBorder="1"/>
    <xf numFmtId="0" fontId="81" fillId="14" borderId="51" xfId="0" applyFont="1" applyFill="1" applyBorder="1"/>
    <xf numFmtId="2" fontId="29" fillId="0" borderId="0" xfId="0" applyNumberFormat="1" applyFont="1"/>
    <xf numFmtId="9" fontId="0" fillId="0" borderId="7" xfId="3" applyFont="1" applyFill="1" applyBorder="1" applyAlignment="1">
      <alignment vertical="center" wrapText="1"/>
    </xf>
    <xf numFmtId="9" fontId="2" fillId="0" borderId="7" xfId="3" applyFont="1" applyFill="1" applyBorder="1" applyAlignment="1">
      <alignment vertical="center" wrapText="1"/>
    </xf>
    <xf numFmtId="9" fontId="16" fillId="0" borderId="7" xfId="3" applyFont="1" applyFill="1" applyBorder="1" applyAlignment="1">
      <alignment vertical="center" wrapText="1"/>
    </xf>
    <xf numFmtId="43" fontId="1" fillId="21" borderId="7" xfId="2" applyFont="1" applyFill="1" applyBorder="1" applyAlignment="1">
      <alignment horizontal="right" vertical="center" wrapText="1"/>
    </xf>
    <xf numFmtId="43" fontId="22" fillId="0" borderId="0" xfId="0" applyNumberFormat="1" applyFont="1"/>
    <xf numFmtId="0" fontId="61" fillId="2" borderId="38" xfId="9" applyFont="1" applyFill="1" applyBorder="1" applyAlignment="1">
      <alignment horizontal="center" vertical="center" wrapText="1"/>
    </xf>
    <xf numFmtId="0" fontId="60" fillId="2" borderId="43" xfId="9" applyFont="1" applyFill="1" applyBorder="1" applyAlignment="1">
      <alignment horizontal="center" vertical="center" wrapText="1"/>
    </xf>
    <xf numFmtId="0" fontId="61" fillId="2" borderId="45" xfId="9" applyFont="1" applyFill="1" applyBorder="1" applyAlignment="1">
      <alignment horizontal="center" vertical="center" wrapText="1"/>
    </xf>
    <xf numFmtId="168" fontId="52" fillId="0" borderId="0" xfId="0" applyNumberFormat="1" applyFont="1"/>
    <xf numFmtId="173" fontId="52" fillId="0" borderId="0" xfId="0" applyNumberFormat="1" applyFont="1"/>
    <xf numFmtId="164" fontId="30" fillId="0" borderId="7" xfId="0" applyNumberFormat="1" applyFont="1" applyBorder="1" applyAlignment="1">
      <alignment horizontal="right"/>
    </xf>
    <xf numFmtId="172" fontId="30" fillId="0" borderId="50" xfId="3" applyNumberFormat="1" applyFont="1" applyBorder="1" applyAlignment="1">
      <alignment horizontal="right"/>
    </xf>
    <xf numFmtId="172" fontId="30" fillId="0" borderId="7" xfId="3" applyNumberFormat="1" applyFont="1" applyBorder="1" applyAlignment="1">
      <alignment horizontal="right"/>
    </xf>
    <xf numFmtId="2" fontId="9" fillId="0" borderId="0" xfId="0" applyNumberFormat="1" applyFont="1"/>
    <xf numFmtId="43" fontId="8" fillId="12" borderId="0" xfId="0" applyNumberFormat="1" applyFont="1" applyFill="1"/>
    <xf numFmtId="0" fontId="22" fillId="33" borderId="7" xfId="0" applyFont="1" applyFill="1" applyBorder="1"/>
    <xf numFmtId="0" fontId="5" fillId="33" borderId="7" xfId="0" applyFont="1" applyFill="1" applyBorder="1"/>
    <xf numFmtId="0" fontId="75" fillId="33" borderId="7" xfId="0" applyFont="1" applyFill="1" applyBorder="1"/>
    <xf numFmtId="174" fontId="52" fillId="0" borderId="0" xfId="2" applyNumberFormat="1" applyFont="1" applyFill="1"/>
    <xf numFmtId="0" fontId="22" fillId="33" borderId="7" xfId="0" applyFont="1" applyFill="1" applyBorder="1" applyAlignment="1">
      <alignment vertical="center"/>
    </xf>
    <xf numFmtId="0" fontId="31" fillId="2" borderId="1" xfId="0" applyFont="1" applyFill="1" applyBorder="1" applyAlignment="1">
      <alignment horizontal="right" vertical="center" wrapText="1"/>
    </xf>
    <xf numFmtId="0" fontId="31" fillId="2" borderId="2" xfId="0" applyFont="1" applyFill="1" applyBorder="1" applyAlignment="1">
      <alignment horizontal="right" vertical="center" wrapText="1"/>
    </xf>
    <xf numFmtId="0" fontId="31" fillId="27" borderId="2" xfId="0" applyFont="1" applyFill="1" applyBorder="1" applyAlignment="1">
      <alignment horizontal="right" vertical="center" wrapText="1"/>
    </xf>
    <xf numFmtId="9" fontId="31" fillId="27" borderId="2" xfId="0" applyNumberFormat="1" applyFont="1" applyFill="1" applyBorder="1" applyAlignment="1">
      <alignment horizontal="right" vertical="center" wrapText="1"/>
    </xf>
    <xf numFmtId="0" fontId="79" fillId="0" borderId="3" xfId="0" applyFont="1" applyBorder="1" applyAlignment="1">
      <alignment horizontal="right" vertical="center" wrapText="1"/>
    </xf>
    <xf numFmtId="0" fontId="79" fillId="0" borderId="4" xfId="0" applyFont="1" applyBorder="1" applyAlignment="1">
      <alignment horizontal="right" vertical="center" wrapText="1"/>
    </xf>
    <xf numFmtId="0" fontId="79" fillId="27" borderId="4" xfId="0" applyFont="1" applyFill="1" applyBorder="1" applyAlignment="1">
      <alignment horizontal="right" vertical="center" wrapText="1"/>
    </xf>
    <xf numFmtId="9" fontId="79" fillId="27" borderId="4" xfId="0" applyNumberFormat="1" applyFont="1" applyFill="1" applyBorder="1" applyAlignment="1">
      <alignment horizontal="right" vertical="center" wrapText="1"/>
    </xf>
    <xf numFmtId="0" fontId="31" fillId="0" borderId="3" xfId="0" applyFont="1" applyBorder="1" applyAlignment="1">
      <alignment horizontal="right" vertical="center" wrapText="1"/>
    </xf>
    <xf numFmtId="0" fontId="31" fillId="0" borderId="4" xfId="0" applyFont="1" applyBorder="1" applyAlignment="1">
      <alignment horizontal="right" vertical="center" wrapText="1"/>
    </xf>
    <xf numFmtId="0" fontId="31" fillId="27" borderId="4" xfId="0" applyFont="1" applyFill="1" applyBorder="1" applyAlignment="1">
      <alignment horizontal="right" vertical="center" wrapText="1"/>
    </xf>
    <xf numFmtId="9" fontId="31" fillId="27" borderId="4" xfId="0" applyNumberFormat="1" applyFont="1" applyFill="1" applyBorder="1" applyAlignment="1">
      <alignment horizontal="right" vertical="center" wrapText="1"/>
    </xf>
    <xf numFmtId="0" fontId="31" fillId="3" borderId="3" xfId="0" applyFont="1" applyFill="1" applyBorder="1" applyAlignment="1">
      <alignment horizontal="right" vertical="center" wrapText="1"/>
    </xf>
    <xf numFmtId="0" fontId="31" fillId="3" borderId="4" xfId="0" applyFont="1" applyFill="1" applyBorder="1" applyAlignment="1">
      <alignment horizontal="right" vertical="center" wrapText="1"/>
    </xf>
    <xf numFmtId="9" fontId="31" fillId="3" borderId="4" xfId="0" applyNumberFormat="1" applyFont="1" applyFill="1" applyBorder="1" applyAlignment="1">
      <alignment horizontal="right" vertical="center" wrapText="1"/>
    </xf>
    <xf numFmtId="17" fontId="10" fillId="22" borderId="27" xfId="6" applyNumberFormat="1" applyFill="1" applyBorder="1" applyAlignment="1">
      <alignment horizontal="left" vertical="center" wrapText="1"/>
    </xf>
    <xf numFmtId="0" fontId="7" fillId="4" borderId="45" xfId="0" applyFont="1" applyFill="1" applyBorder="1" applyAlignment="1">
      <alignment horizontal="center" vertical="center" wrapText="1"/>
    </xf>
    <xf numFmtId="0" fontId="5" fillId="3" borderId="7" xfId="0" applyFont="1" applyFill="1" applyBorder="1" applyAlignment="1">
      <alignment horizontal="left" vertical="center" wrapText="1" indent="1"/>
    </xf>
    <xf numFmtId="164" fontId="5" fillId="5" borderId="7" xfId="0" applyNumberFormat="1" applyFont="1" applyFill="1" applyBorder="1" applyAlignment="1">
      <alignment vertical="center" wrapText="1"/>
    </xf>
    <xf numFmtId="0" fontId="83" fillId="0" borderId="0" xfId="0" applyFont="1"/>
    <xf numFmtId="0" fontId="36" fillId="2" borderId="19" xfId="6" applyFont="1" applyFill="1" applyBorder="1"/>
    <xf numFmtId="0" fontId="36" fillId="2" borderId="20" xfId="6" applyFont="1" applyFill="1" applyBorder="1" applyAlignment="1">
      <alignment horizontal="left" vertical="center" wrapText="1"/>
    </xf>
    <xf numFmtId="0" fontId="34" fillId="22" borderId="34" xfId="6" applyFont="1" applyFill="1" applyBorder="1" applyAlignment="1">
      <alignment horizontal="left" vertical="center"/>
    </xf>
    <xf numFmtId="0" fontId="10" fillId="22" borderId="53" xfId="6" applyFill="1" applyBorder="1" applyAlignment="1">
      <alignment vertical="center" wrapText="1"/>
    </xf>
    <xf numFmtId="0" fontId="34" fillId="22" borderId="54" xfId="6" applyFont="1" applyFill="1" applyBorder="1" applyAlignment="1">
      <alignment horizontal="left" vertical="center"/>
    </xf>
    <xf numFmtId="0" fontId="10" fillId="22" borderId="27" xfId="6" applyFill="1" applyBorder="1"/>
    <xf numFmtId="0" fontId="34" fillId="22" borderId="55" xfId="6" applyFont="1" applyFill="1" applyBorder="1" applyAlignment="1">
      <alignment horizontal="left" vertical="center"/>
    </xf>
    <xf numFmtId="0" fontId="10" fillId="22" borderId="56" xfId="6" applyFill="1" applyBorder="1"/>
    <xf numFmtId="0" fontId="0" fillId="34" borderId="0" xfId="0" applyFill="1"/>
    <xf numFmtId="164" fontId="29" fillId="27" borderId="4" xfId="0" applyNumberFormat="1" applyFont="1" applyFill="1" applyBorder="1" applyAlignment="1">
      <alignment horizontal="right" vertical="center" wrapText="1"/>
    </xf>
    <xf numFmtId="172" fontId="29" fillId="27" borderId="4" xfId="3" applyNumberFormat="1" applyFont="1" applyFill="1" applyBorder="1" applyAlignment="1">
      <alignment horizontal="right" vertical="center" wrapText="1"/>
    </xf>
    <xf numFmtId="164" fontId="30" fillId="3" borderId="4" xfId="0" applyNumberFormat="1" applyFont="1" applyFill="1" applyBorder="1" applyAlignment="1">
      <alignment horizontal="right" vertical="center" wrapText="1"/>
    </xf>
    <xf numFmtId="2" fontId="30" fillId="3" borderId="3" xfId="0" applyNumberFormat="1" applyFont="1" applyFill="1" applyBorder="1" applyAlignment="1">
      <alignment vertical="center" wrapText="1"/>
    </xf>
    <xf numFmtId="172" fontId="30" fillId="3" borderId="4" xfId="3" applyNumberFormat="1" applyFont="1" applyFill="1" applyBorder="1" applyAlignment="1">
      <alignment horizontal="right" vertical="center" wrapText="1"/>
    </xf>
    <xf numFmtId="0" fontId="82" fillId="0" borderId="0" xfId="0" applyFont="1"/>
    <xf numFmtId="0" fontId="29" fillId="0" borderId="49" xfId="0" applyFont="1" applyBorder="1" applyAlignment="1">
      <alignment vertical="center" wrapText="1"/>
    </xf>
    <xf numFmtId="172" fontId="29" fillId="0" borderId="50" xfId="3" applyNumberFormat="1" applyFont="1" applyBorder="1" applyAlignment="1">
      <alignment horizontal="right"/>
    </xf>
    <xf numFmtId="172" fontId="29" fillId="0" borderId="7" xfId="3" applyNumberFormat="1" applyFont="1" applyBorder="1" applyAlignment="1">
      <alignment horizontal="right"/>
    </xf>
    <xf numFmtId="0" fontId="30" fillId="0" borderId="49" xfId="0" applyFont="1" applyBorder="1" applyAlignment="1">
      <alignment vertical="center" wrapText="1"/>
    </xf>
    <xf numFmtId="0" fontId="30" fillId="3" borderId="49" xfId="0" applyFont="1" applyFill="1" applyBorder="1" applyAlignment="1">
      <alignment vertical="center" wrapText="1"/>
    </xf>
    <xf numFmtId="164" fontId="30" fillId="3" borderId="7" xfId="0" applyNumberFormat="1" applyFont="1" applyFill="1" applyBorder="1" applyAlignment="1">
      <alignment horizontal="right"/>
    </xf>
    <xf numFmtId="172" fontId="30" fillId="3" borderId="7" xfId="3" applyNumberFormat="1" applyFont="1" applyFill="1" applyBorder="1" applyAlignment="1">
      <alignment horizontal="right"/>
    </xf>
    <xf numFmtId="0" fontId="30" fillId="3" borderId="51" xfId="0" applyFont="1" applyFill="1" applyBorder="1" applyAlignment="1">
      <alignment vertical="center" wrapText="1"/>
    </xf>
    <xf numFmtId="164" fontId="5" fillId="0" borderId="7" xfId="0" applyNumberFormat="1" applyFont="1" applyBorder="1" applyAlignment="1">
      <alignment vertical="center" wrapText="1"/>
    </xf>
    <xf numFmtId="164" fontId="4" fillId="5" borderId="7" xfId="0" applyNumberFormat="1" applyFont="1" applyFill="1" applyBorder="1" applyAlignment="1">
      <alignment vertical="center" wrapText="1"/>
    </xf>
    <xf numFmtId="164" fontId="62" fillId="0" borderId="7" xfId="9" applyNumberFormat="1" applyFont="1" applyBorder="1"/>
    <xf numFmtId="164" fontId="63" fillId="0" borderId="7" xfId="9" applyNumberFormat="1" applyFont="1" applyBorder="1"/>
    <xf numFmtId="164" fontId="62" fillId="3" borderId="7" xfId="9" applyNumberFormat="1" applyFont="1" applyFill="1" applyBorder="1" applyAlignment="1">
      <alignment vertical="center" wrapText="1"/>
    </xf>
    <xf numFmtId="10" fontId="22" fillId="0" borderId="7" xfId="0" applyNumberFormat="1" applyFont="1" applyBorder="1"/>
    <xf numFmtId="0" fontId="32" fillId="2" borderId="17" xfId="6" applyFont="1" applyFill="1" applyBorder="1" applyAlignment="1">
      <alignment horizontal="center" vertical="center"/>
    </xf>
    <xf numFmtId="0" fontId="32" fillId="2" borderId="25" xfId="6" applyFont="1" applyFill="1" applyBorder="1" applyAlignment="1">
      <alignment horizontal="center" vertical="center"/>
    </xf>
    <xf numFmtId="0" fontId="32" fillId="2" borderId="23" xfId="6" applyFont="1" applyFill="1" applyBorder="1" applyAlignment="1">
      <alignment horizontal="center"/>
    </xf>
    <xf numFmtId="0" fontId="32" fillId="2" borderId="24" xfId="6" applyFont="1" applyFill="1" applyBorder="1" applyAlignment="1">
      <alignment horizontal="center"/>
    </xf>
    <xf numFmtId="0" fontId="60" fillId="2" borderId="35" xfId="9" applyFont="1" applyFill="1" applyBorder="1" applyAlignment="1">
      <alignment horizontal="center" vertical="center" wrapText="1"/>
    </xf>
    <xf numFmtId="0" fontId="60" fillId="2" borderId="42" xfId="9" applyFont="1" applyFill="1" applyBorder="1" applyAlignment="1">
      <alignment horizontal="center" vertical="center" wrapText="1"/>
    </xf>
    <xf numFmtId="0" fontId="61" fillId="2" borderId="37" xfId="9" applyFont="1" applyFill="1" applyBorder="1" applyAlignment="1">
      <alignment horizontal="center" vertical="center" wrapText="1"/>
    </xf>
    <xf numFmtId="0" fontId="61" fillId="2" borderId="38" xfId="9" applyFont="1" applyFill="1" applyBorder="1" applyAlignment="1">
      <alignment horizontal="center" vertical="center" wrapText="1"/>
    </xf>
    <xf numFmtId="0" fontId="61" fillId="2" borderId="36" xfId="9" applyFont="1" applyFill="1" applyBorder="1" applyAlignment="1">
      <alignment horizontal="center" vertical="center" wrapText="1"/>
    </xf>
    <xf numFmtId="0" fontId="60" fillId="32" borderId="40" xfId="9" applyFont="1" applyFill="1" applyBorder="1" applyAlignment="1">
      <alignment horizontal="center"/>
    </xf>
    <xf numFmtId="0" fontId="60" fillId="32" borderId="41" xfId="9" applyFont="1" applyFill="1" applyBorder="1" applyAlignment="1">
      <alignment horizontal="center"/>
    </xf>
    <xf numFmtId="0" fontId="61" fillId="2" borderId="44" xfId="9" applyFont="1" applyFill="1" applyBorder="1" applyAlignment="1">
      <alignment horizontal="center" vertical="center" wrapText="1"/>
    </xf>
    <xf numFmtId="0" fontId="60" fillId="2" borderId="39" xfId="9" applyFont="1" applyFill="1" applyBorder="1" applyAlignment="1">
      <alignment horizontal="center" vertical="center" wrapText="1"/>
    </xf>
    <xf numFmtId="0" fontId="60" fillId="2" borderId="40" xfId="9" applyFont="1" applyFill="1" applyBorder="1" applyAlignment="1">
      <alignment horizontal="center" vertical="center" wrapText="1"/>
    </xf>
    <xf numFmtId="0" fontId="60" fillId="2" borderId="41" xfId="9" applyFont="1" applyFill="1" applyBorder="1" applyAlignment="1">
      <alignment horizontal="center" vertical="center" wrapText="1"/>
    </xf>
    <xf numFmtId="0" fontId="61" fillId="2" borderId="40" xfId="9" applyFont="1" applyFill="1" applyBorder="1" applyAlignment="1">
      <alignment horizontal="center" vertical="center" wrapText="1"/>
    </xf>
    <xf numFmtId="0" fontId="61" fillId="2" borderId="41" xfId="9" applyFont="1" applyFill="1" applyBorder="1" applyAlignment="1">
      <alignment horizontal="center" vertical="center" wrapText="1"/>
    </xf>
  </cellXfs>
  <cellStyles count="13">
    <cellStyle name="Comma" xfId="2" builtinId="3"/>
    <cellStyle name="Comma 2" xfId="11" xr:uid="{B46C004A-A300-4287-838E-7A19C02431CE}"/>
    <cellStyle name="Normal" xfId="0" builtinId="0"/>
    <cellStyle name="Normal 2" xfId="6" xr:uid="{00000000-0005-0000-0000-000002000000}"/>
    <cellStyle name="Normal 3" xfId="7" xr:uid="{D19EC65E-96D4-4C3A-A8EC-88E030A11273}"/>
    <cellStyle name="Normal 4" xfId="9" xr:uid="{660DD784-B380-4E40-AC59-8C298C1E326A}"/>
    <cellStyle name="Normal 4 2" xfId="12" xr:uid="{7AB436B6-04A6-4C91-9A0A-FDF33CC14CE0}"/>
    <cellStyle name="Normal_ag" xfId="1" xr:uid="{00000000-0005-0000-0000-000003000000}"/>
    <cellStyle name="Normal_Book1" xfId="4" xr:uid="{00000000-0005-0000-0000-000004000000}"/>
    <cellStyle name="Normal_Coal Module_7.23" xfId="5" xr:uid="{00000000-0005-0000-0000-000005000000}"/>
    <cellStyle name="Percent" xfId="3" builtinId="5"/>
    <cellStyle name="Percent 2" xfId="10" xr:uid="{DC31345A-EDE5-41CD-BDB3-ECF2502D8599}"/>
    <cellStyle name="Warning Text" xfId="8" builtinId="11"/>
  </cellStyles>
  <dxfs count="1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rgb="FFFFC7CE"/>
        </patternFill>
      </fill>
    </dxf>
    <dxf>
      <font>
        <color rgb="FF9C0006"/>
      </font>
      <fill>
        <patternFill>
          <bgColor rgb="FFFFC7CE"/>
        </patternFill>
      </fill>
    </dxf>
    <dxf>
      <font>
        <strike val="0"/>
        <color auto="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externalLink" Target="externalLinks/externalLink9.xml"/><Relationship Id="rId42" Type="http://schemas.microsoft.com/office/2017/10/relationships/person" Target="persons/perso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externalLink" Target="externalLinks/externalLink12.xml"/><Relationship Id="rId40" Type="http://schemas.openxmlformats.org/officeDocument/2006/relationships/styles" Target="styles.xml"/><Relationship Id="rId45"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externalLink" Target="externalLinks/externalLink10.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8.xml"/><Relationship Id="rId38" Type="http://schemas.openxmlformats.org/officeDocument/2006/relationships/externalLink" Target="externalLinks/externalLink13.xml"/><Relationship Id="rId46"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0"/>
          <c:order val="0"/>
          <c:tx>
            <c:strRef>
              <c:f>'Sector Summary'!$C$7</c:f>
              <c:strCache>
                <c:ptCount val="1"/>
                <c:pt idx="0">
                  <c:v>Energy</c:v>
                </c:pt>
              </c:strCache>
            </c:strRef>
          </c:tx>
          <c:spPr>
            <a:solidFill>
              <a:schemeClr val="accent1"/>
            </a:solidFill>
            <a:ln>
              <a:noFill/>
            </a:ln>
            <a:effectLst/>
          </c:spPr>
          <c:cat>
            <c:numRef>
              <c:f>'Sector Summary'!$D$5:$G$5</c:f>
              <c:numCache>
                <c:formatCode>General</c:formatCode>
                <c:ptCount val="4"/>
                <c:pt idx="0">
                  <c:v>2021</c:v>
                </c:pt>
                <c:pt idx="1">
                  <c:v>2025</c:v>
                </c:pt>
                <c:pt idx="2">
                  <c:v>2030</c:v>
                </c:pt>
                <c:pt idx="3">
                  <c:v>2045</c:v>
                </c:pt>
              </c:numCache>
            </c:numRef>
          </c:cat>
          <c:val>
            <c:numRef>
              <c:f>'Sector Summary'!$D$7:$G$7</c:f>
              <c:numCache>
                <c:formatCode>_(* #,##0.00_);_(* \(#,##0.00\);_(* "-"??_);_(@_)</c:formatCode>
                <c:ptCount val="4"/>
                <c:pt idx="0">
                  <c:v>17.468579213118193</c:v>
                </c:pt>
                <c:pt idx="1">
                  <c:v>16.027811502938793</c:v>
                </c:pt>
                <c:pt idx="2">
                  <c:v>15.297530264605211</c:v>
                </c:pt>
                <c:pt idx="3">
                  <c:v>12.158164331620341</c:v>
                </c:pt>
              </c:numCache>
            </c:numRef>
          </c:val>
          <c:extLst>
            <c:ext xmlns:c16="http://schemas.microsoft.com/office/drawing/2014/chart" uri="{C3380CC4-5D6E-409C-BE32-E72D297353CC}">
              <c16:uniqueId val="{00000000-A160-4FBD-B3B1-52A99DBA34DB}"/>
            </c:ext>
          </c:extLst>
        </c:ser>
        <c:ser>
          <c:idx val="1"/>
          <c:order val="1"/>
          <c:tx>
            <c:strRef>
              <c:f>'Sector Summary'!$C$8</c:f>
              <c:strCache>
                <c:ptCount val="1"/>
                <c:pt idx="0">
                  <c:v>IPPU</c:v>
                </c:pt>
              </c:strCache>
            </c:strRef>
          </c:tx>
          <c:spPr>
            <a:solidFill>
              <a:schemeClr val="accent2"/>
            </a:solidFill>
            <a:ln>
              <a:noFill/>
            </a:ln>
            <a:effectLst/>
          </c:spPr>
          <c:cat>
            <c:numRef>
              <c:f>'Sector Summary'!$D$5:$G$5</c:f>
              <c:numCache>
                <c:formatCode>General</c:formatCode>
                <c:ptCount val="4"/>
                <c:pt idx="0">
                  <c:v>2021</c:v>
                </c:pt>
                <c:pt idx="1">
                  <c:v>2025</c:v>
                </c:pt>
                <c:pt idx="2">
                  <c:v>2030</c:v>
                </c:pt>
                <c:pt idx="3">
                  <c:v>2045</c:v>
                </c:pt>
              </c:numCache>
            </c:numRef>
          </c:cat>
          <c:val>
            <c:numRef>
              <c:f>'Sector Summary'!$D$8:$G$8</c:f>
              <c:numCache>
                <c:formatCode>_(* #,##0.00_);_(* \(#,##0.00\);_(* "-"??_);_(@_)</c:formatCode>
                <c:ptCount val="4"/>
                <c:pt idx="0">
                  <c:v>0.82254099319616092</c:v>
                </c:pt>
                <c:pt idx="1">
                  <c:v>0.76626538524406551</c:v>
                </c:pt>
                <c:pt idx="2">
                  <c:v>0.62092194180044502</c:v>
                </c:pt>
                <c:pt idx="3">
                  <c:v>0.24803135908872911</c:v>
                </c:pt>
              </c:numCache>
            </c:numRef>
          </c:val>
          <c:extLst>
            <c:ext xmlns:c16="http://schemas.microsoft.com/office/drawing/2014/chart" uri="{C3380CC4-5D6E-409C-BE32-E72D297353CC}">
              <c16:uniqueId val="{00000001-A160-4FBD-B3B1-52A99DBA34DB}"/>
            </c:ext>
          </c:extLst>
        </c:ser>
        <c:ser>
          <c:idx val="2"/>
          <c:order val="2"/>
          <c:tx>
            <c:strRef>
              <c:f>'Sector Summary'!$C$9</c:f>
              <c:strCache>
                <c:ptCount val="1"/>
                <c:pt idx="0">
                  <c:v>AFOLU</c:v>
                </c:pt>
              </c:strCache>
            </c:strRef>
          </c:tx>
          <c:spPr>
            <a:solidFill>
              <a:schemeClr val="accent4"/>
            </a:solidFill>
            <a:ln>
              <a:noFill/>
            </a:ln>
            <a:effectLst/>
          </c:spPr>
          <c:cat>
            <c:numRef>
              <c:f>'Sector Summary'!$D$5:$G$5</c:f>
              <c:numCache>
                <c:formatCode>General</c:formatCode>
                <c:ptCount val="4"/>
                <c:pt idx="0">
                  <c:v>2021</c:v>
                </c:pt>
                <c:pt idx="1">
                  <c:v>2025</c:v>
                </c:pt>
                <c:pt idx="2">
                  <c:v>2030</c:v>
                </c:pt>
                <c:pt idx="3">
                  <c:v>2045</c:v>
                </c:pt>
              </c:numCache>
            </c:numRef>
          </c:cat>
          <c:val>
            <c:numRef>
              <c:f>'Sector Summary'!$D$9:$G$9</c:f>
              <c:numCache>
                <c:formatCode>_(* #,##0.00_);_(* \(#,##0.00\);_(* "-"??_);_(@_)</c:formatCode>
                <c:ptCount val="4"/>
                <c:pt idx="0">
                  <c:v>-1.1970734566404204</c:v>
                </c:pt>
                <c:pt idx="1">
                  <c:v>-1.1126905154726769</c:v>
                </c:pt>
                <c:pt idx="2">
                  <c:v>-1.1406629126485488</c:v>
                </c:pt>
                <c:pt idx="3">
                  <c:v>-1.4604599499131319</c:v>
                </c:pt>
              </c:numCache>
            </c:numRef>
          </c:val>
          <c:extLst>
            <c:ext xmlns:c16="http://schemas.microsoft.com/office/drawing/2014/chart" uri="{C3380CC4-5D6E-409C-BE32-E72D297353CC}">
              <c16:uniqueId val="{00000002-A160-4FBD-B3B1-52A99DBA34DB}"/>
            </c:ext>
          </c:extLst>
        </c:ser>
        <c:ser>
          <c:idx val="3"/>
          <c:order val="3"/>
          <c:tx>
            <c:strRef>
              <c:f>'Sector Summary'!$C$10</c:f>
              <c:strCache>
                <c:ptCount val="1"/>
                <c:pt idx="0">
                  <c:v>Waste</c:v>
                </c:pt>
              </c:strCache>
            </c:strRef>
          </c:tx>
          <c:spPr>
            <a:solidFill>
              <a:schemeClr val="accent5"/>
            </a:solidFill>
            <a:ln w="25400">
              <a:noFill/>
            </a:ln>
            <a:effectLst/>
          </c:spPr>
          <c:cat>
            <c:numRef>
              <c:f>'Sector Summary'!$D$5:$G$5</c:f>
              <c:numCache>
                <c:formatCode>General</c:formatCode>
                <c:ptCount val="4"/>
                <c:pt idx="0">
                  <c:v>2021</c:v>
                </c:pt>
                <c:pt idx="1">
                  <c:v>2025</c:v>
                </c:pt>
                <c:pt idx="2">
                  <c:v>2030</c:v>
                </c:pt>
                <c:pt idx="3">
                  <c:v>2045</c:v>
                </c:pt>
              </c:numCache>
            </c:numRef>
          </c:cat>
          <c:val>
            <c:numRef>
              <c:f>'Sector Summary'!$D$10:$G$10</c:f>
              <c:numCache>
                <c:formatCode>_(* #,##0.00_);_(* \(#,##0.00\);_(* "-"??_);_(@_)</c:formatCode>
                <c:ptCount val="4"/>
                <c:pt idx="0">
                  <c:v>0.40865782292546587</c:v>
                </c:pt>
                <c:pt idx="1">
                  <c:v>0.42933090431339527</c:v>
                </c:pt>
                <c:pt idx="2">
                  <c:v>0.43409831157426293</c:v>
                </c:pt>
                <c:pt idx="3">
                  <c:v>0.48998044491575554</c:v>
                </c:pt>
              </c:numCache>
            </c:numRef>
          </c:val>
          <c:extLst>
            <c:ext xmlns:c16="http://schemas.microsoft.com/office/drawing/2014/chart" uri="{C3380CC4-5D6E-409C-BE32-E72D297353CC}">
              <c16:uniqueId val="{00000003-A160-4FBD-B3B1-52A99DBA34DB}"/>
            </c:ext>
          </c:extLst>
        </c:ser>
        <c:dLbls>
          <c:showLegendKey val="0"/>
          <c:showVal val="0"/>
          <c:showCatName val="0"/>
          <c:showSerName val="0"/>
          <c:showPercent val="0"/>
          <c:showBubbleSize val="0"/>
        </c:dLbls>
        <c:axId val="664756200"/>
        <c:axId val="664756592"/>
      </c:areaChart>
      <c:catAx>
        <c:axId val="664756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4756592"/>
        <c:crosses val="autoZero"/>
        <c:auto val="1"/>
        <c:lblAlgn val="ctr"/>
        <c:lblOffset val="100"/>
        <c:noMultiLvlLbl val="0"/>
      </c:catAx>
      <c:valAx>
        <c:axId val="6647565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4756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99243749834301"/>
          <c:y val="4.7680970957954052E-2"/>
          <c:w val="0.66829863596595873"/>
          <c:h val="0.83322231420338966"/>
        </c:manualLayout>
      </c:layout>
      <c:barChart>
        <c:barDir val="col"/>
        <c:grouping val="stacked"/>
        <c:varyColors val="0"/>
        <c:ser>
          <c:idx val="8"/>
          <c:order val="0"/>
          <c:tx>
            <c:strRef>
              <c:f>Charts!$S$50</c:f>
              <c:strCache>
                <c:ptCount val="1"/>
                <c:pt idx="0">
                  <c:v>AFOLU (Sinks)</c:v>
                </c:pt>
              </c:strCache>
            </c:strRef>
          </c:tx>
          <c:spPr>
            <a:solidFill>
              <a:schemeClr val="accent6"/>
            </a:solidFill>
            <a:ln>
              <a:noFill/>
            </a:ln>
            <a:effectLst/>
          </c:spPr>
          <c:invertIfNegative val="0"/>
          <c:cat>
            <c:strRef>
              <c:f>Charts!$O$54:$O$55</c:f>
              <c:strCache>
                <c:ptCount val="2"/>
                <c:pt idx="0">
                  <c:v>ICF/UHERO</c:v>
                </c:pt>
                <c:pt idx="1">
                  <c:v>Projection Tool</c:v>
                </c:pt>
              </c:strCache>
            </c:strRef>
          </c:cat>
          <c:val>
            <c:numRef>
              <c:f>Charts!$S$54:$S$55</c:f>
              <c:numCache>
                <c:formatCode>0.00</c:formatCode>
                <c:ptCount val="2"/>
                <c:pt idx="0">
                  <c:v>-2.3393957834294841</c:v>
                </c:pt>
              </c:numCache>
            </c:numRef>
          </c:val>
          <c:extLst>
            <c:ext xmlns:c16="http://schemas.microsoft.com/office/drawing/2014/chart" uri="{C3380CC4-5D6E-409C-BE32-E72D297353CC}">
              <c16:uniqueId val="{00000000-2DCE-49CA-849D-DCFBEED179C1}"/>
            </c:ext>
          </c:extLst>
        </c:ser>
        <c:ser>
          <c:idx val="0"/>
          <c:order val="1"/>
          <c:tx>
            <c:strRef>
              <c:f>Charts!$P$50</c:f>
              <c:strCache>
                <c:ptCount val="1"/>
                <c:pt idx="0">
                  <c:v>Energy</c:v>
                </c:pt>
              </c:strCache>
            </c:strRef>
          </c:tx>
          <c:spPr>
            <a:solidFill>
              <a:schemeClr val="accent1"/>
            </a:solidFill>
            <a:ln>
              <a:noFill/>
            </a:ln>
            <a:effectLst/>
          </c:spPr>
          <c:invertIfNegative val="0"/>
          <c:cat>
            <c:strRef>
              <c:f>Charts!$O$54:$O$55</c:f>
              <c:strCache>
                <c:ptCount val="2"/>
                <c:pt idx="0">
                  <c:v>ICF/UHERO</c:v>
                </c:pt>
                <c:pt idx="1">
                  <c:v>Projection Tool</c:v>
                </c:pt>
              </c:strCache>
            </c:strRef>
          </c:cat>
          <c:val>
            <c:numRef>
              <c:f>Charts!$P$54:$P$55</c:f>
              <c:numCache>
                <c:formatCode>0.00</c:formatCode>
                <c:ptCount val="2"/>
                <c:pt idx="0">
                  <c:v>16.027811502938793</c:v>
                </c:pt>
              </c:numCache>
            </c:numRef>
          </c:val>
          <c:extLst>
            <c:ext xmlns:c16="http://schemas.microsoft.com/office/drawing/2014/chart" uri="{C3380CC4-5D6E-409C-BE32-E72D297353CC}">
              <c16:uniqueId val="{00000001-2DCE-49CA-849D-DCFBEED179C1}"/>
            </c:ext>
          </c:extLst>
        </c:ser>
        <c:ser>
          <c:idx val="2"/>
          <c:order val="2"/>
          <c:tx>
            <c:strRef>
              <c:f>Charts!$R$50</c:f>
              <c:strCache>
                <c:ptCount val="1"/>
                <c:pt idx="0">
                  <c:v>AFOLU (Sources)</c:v>
                </c:pt>
              </c:strCache>
            </c:strRef>
          </c:tx>
          <c:spPr>
            <a:solidFill>
              <a:schemeClr val="accent4"/>
            </a:solidFill>
            <a:ln>
              <a:noFill/>
            </a:ln>
            <a:effectLst/>
          </c:spPr>
          <c:invertIfNegative val="0"/>
          <c:cat>
            <c:strRef>
              <c:f>Charts!$O$54:$O$55</c:f>
              <c:strCache>
                <c:ptCount val="2"/>
                <c:pt idx="0">
                  <c:v>ICF/UHERO</c:v>
                </c:pt>
                <c:pt idx="1">
                  <c:v>Projection Tool</c:v>
                </c:pt>
              </c:strCache>
            </c:strRef>
          </c:cat>
          <c:val>
            <c:numRef>
              <c:f>Charts!$R$54:$R$55</c:f>
              <c:numCache>
                <c:formatCode>0.00</c:formatCode>
                <c:ptCount val="2"/>
                <c:pt idx="0">
                  <c:v>1.2267052679568071</c:v>
                </c:pt>
              </c:numCache>
            </c:numRef>
          </c:val>
          <c:extLst>
            <c:ext xmlns:c16="http://schemas.microsoft.com/office/drawing/2014/chart" uri="{C3380CC4-5D6E-409C-BE32-E72D297353CC}">
              <c16:uniqueId val="{00000002-2DCE-49CA-849D-DCFBEED179C1}"/>
            </c:ext>
          </c:extLst>
        </c:ser>
        <c:ser>
          <c:idx val="1"/>
          <c:order val="3"/>
          <c:tx>
            <c:strRef>
              <c:f>Charts!$Q$50</c:f>
              <c:strCache>
                <c:ptCount val="1"/>
                <c:pt idx="0">
                  <c:v>IPPU</c:v>
                </c:pt>
              </c:strCache>
            </c:strRef>
          </c:tx>
          <c:spPr>
            <a:solidFill>
              <a:schemeClr val="accent2"/>
            </a:solidFill>
            <a:ln>
              <a:noFill/>
            </a:ln>
            <a:effectLst/>
          </c:spPr>
          <c:invertIfNegative val="0"/>
          <c:cat>
            <c:strRef>
              <c:f>Charts!$O$54:$O$55</c:f>
              <c:strCache>
                <c:ptCount val="2"/>
                <c:pt idx="0">
                  <c:v>ICF/UHERO</c:v>
                </c:pt>
                <c:pt idx="1">
                  <c:v>Projection Tool</c:v>
                </c:pt>
              </c:strCache>
            </c:strRef>
          </c:cat>
          <c:val>
            <c:numRef>
              <c:f>Charts!$Q$54:$Q$55</c:f>
              <c:numCache>
                <c:formatCode>0.00</c:formatCode>
                <c:ptCount val="2"/>
                <c:pt idx="0">
                  <c:v>0.76626538524406551</c:v>
                </c:pt>
              </c:numCache>
            </c:numRef>
          </c:val>
          <c:extLst>
            <c:ext xmlns:c16="http://schemas.microsoft.com/office/drawing/2014/chart" uri="{C3380CC4-5D6E-409C-BE32-E72D297353CC}">
              <c16:uniqueId val="{00000003-2DCE-49CA-849D-DCFBEED179C1}"/>
            </c:ext>
          </c:extLst>
        </c:ser>
        <c:ser>
          <c:idx val="3"/>
          <c:order val="4"/>
          <c:tx>
            <c:strRef>
              <c:f>Charts!$T$50</c:f>
              <c:strCache>
                <c:ptCount val="1"/>
                <c:pt idx="0">
                  <c:v>Waste</c:v>
                </c:pt>
              </c:strCache>
            </c:strRef>
          </c:tx>
          <c:spPr>
            <a:solidFill>
              <a:schemeClr val="accent5"/>
            </a:solidFill>
            <a:ln>
              <a:noFill/>
            </a:ln>
            <a:effectLst/>
          </c:spPr>
          <c:invertIfNegative val="0"/>
          <c:cat>
            <c:strRef>
              <c:f>Charts!$O$54:$O$55</c:f>
              <c:strCache>
                <c:ptCount val="2"/>
                <c:pt idx="0">
                  <c:v>ICF/UHERO</c:v>
                </c:pt>
                <c:pt idx="1">
                  <c:v>Projection Tool</c:v>
                </c:pt>
              </c:strCache>
            </c:strRef>
          </c:cat>
          <c:val>
            <c:numRef>
              <c:f>Charts!$T$54:$T$55</c:f>
              <c:numCache>
                <c:formatCode>0.00</c:formatCode>
                <c:ptCount val="2"/>
                <c:pt idx="0">
                  <c:v>0.42933090431339527</c:v>
                </c:pt>
              </c:numCache>
            </c:numRef>
          </c:val>
          <c:extLst>
            <c:ext xmlns:c16="http://schemas.microsoft.com/office/drawing/2014/chart" uri="{C3380CC4-5D6E-409C-BE32-E72D297353CC}">
              <c16:uniqueId val="{00000004-2DCE-49CA-849D-DCFBEED179C1}"/>
            </c:ext>
          </c:extLst>
        </c:ser>
        <c:ser>
          <c:idx val="4"/>
          <c:order val="5"/>
          <c:tx>
            <c:strRef>
              <c:f>Charts!$U$50</c:f>
              <c:strCache>
                <c:ptCount val="1"/>
                <c:pt idx="0">
                  <c:v>Energy</c:v>
                </c:pt>
              </c:strCache>
            </c:strRef>
          </c:tx>
          <c:spPr>
            <a:solidFill>
              <a:schemeClr val="accent1"/>
            </a:solidFill>
            <a:ln>
              <a:noFill/>
            </a:ln>
            <a:effectLst/>
          </c:spPr>
          <c:invertIfNegative val="0"/>
          <c:cat>
            <c:strRef>
              <c:f>Charts!$O$54:$O$55</c:f>
              <c:strCache>
                <c:ptCount val="2"/>
                <c:pt idx="0">
                  <c:v>ICF/UHERO</c:v>
                </c:pt>
                <c:pt idx="1">
                  <c:v>Projection Tool</c:v>
                </c:pt>
              </c:strCache>
            </c:strRef>
          </c:cat>
          <c:val>
            <c:numRef>
              <c:f>Charts!$U$54:$U$55</c:f>
              <c:numCache>
                <c:formatCode>0.00</c:formatCode>
                <c:ptCount val="2"/>
                <c:pt idx="1">
                  <c:v>14.779058054732069</c:v>
                </c:pt>
              </c:numCache>
            </c:numRef>
          </c:val>
          <c:extLst>
            <c:ext xmlns:c16="http://schemas.microsoft.com/office/drawing/2014/chart" uri="{C3380CC4-5D6E-409C-BE32-E72D297353CC}">
              <c16:uniqueId val="{00000005-2DCE-49CA-849D-DCFBEED179C1}"/>
            </c:ext>
          </c:extLst>
        </c:ser>
        <c:ser>
          <c:idx val="6"/>
          <c:order val="6"/>
          <c:tx>
            <c:strRef>
              <c:f>Charts!$W$50</c:f>
              <c:strCache>
                <c:ptCount val="1"/>
                <c:pt idx="0">
                  <c:v>AFOLU (Sources)</c:v>
                </c:pt>
              </c:strCache>
            </c:strRef>
          </c:tx>
          <c:spPr>
            <a:solidFill>
              <a:schemeClr val="accent4"/>
            </a:solidFill>
            <a:ln>
              <a:noFill/>
            </a:ln>
            <a:effectLst/>
          </c:spPr>
          <c:invertIfNegative val="0"/>
          <c:cat>
            <c:strRef>
              <c:f>Charts!$O$54:$O$55</c:f>
              <c:strCache>
                <c:ptCount val="2"/>
                <c:pt idx="0">
                  <c:v>ICF/UHERO</c:v>
                </c:pt>
                <c:pt idx="1">
                  <c:v>Projection Tool</c:v>
                </c:pt>
              </c:strCache>
            </c:strRef>
          </c:cat>
          <c:val>
            <c:numRef>
              <c:f>Charts!$W$54:$W$55</c:f>
              <c:numCache>
                <c:formatCode>0.00</c:formatCode>
                <c:ptCount val="2"/>
                <c:pt idx="1">
                  <c:v>0.43144186503937237</c:v>
                </c:pt>
              </c:numCache>
            </c:numRef>
          </c:val>
          <c:extLst>
            <c:ext xmlns:c16="http://schemas.microsoft.com/office/drawing/2014/chart" uri="{C3380CC4-5D6E-409C-BE32-E72D297353CC}">
              <c16:uniqueId val="{00000006-2DCE-49CA-849D-DCFBEED179C1}"/>
            </c:ext>
          </c:extLst>
        </c:ser>
        <c:ser>
          <c:idx val="5"/>
          <c:order val="7"/>
          <c:tx>
            <c:strRef>
              <c:f>Charts!$V$50</c:f>
              <c:strCache>
                <c:ptCount val="1"/>
                <c:pt idx="0">
                  <c:v>IPPU</c:v>
                </c:pt>
              </c:strCache>
            </c:strRef>
          </c:tx>
          <c:spPr>
            <a:solidFill>
              <a:schemeClr val="accent2"/>
            </a:solidFill>
            <a:ln>
              <a:noFill/>
            </a:ln>
            <a:effectLst/>
          </c:spPr>
          <c:invertIfNegative val="0"/>
          <c:cat>
            <c:strRef>
              <c:f>Charts!$O$54:$O$55</c:f>
              <c:strCache>
                <c:ptCount val="2"/>
                <c:pt idx="0">
                  <c:v>ICF/UHERO</c:v>
                </c:pt>
                <c:pt idx="1">
                  <c:v>Projection Tool</c:v>
                </c:pt>
              </c:strCache>
            </c:strRef>
          </c:cat>
          <c:val>
            <c:numRef>
              <c:f>Charts!$V$54:$V$55</c:f>
              <c:numCache>
                <c:formatCode>0.00</c:formatCode>
                <c:ptCount val="2"/>
                <c:pt idx="1">
                  <c:v>1.8220657074569293</c:v>
                </c:pt>
              </c:numCache>
            </c:numRef>
          </c:val>
          <c:extLst>
            <c:ext xmlns:c16="http://schemas.microsoft.com/office/drawing/2014/chart" uri="{C3380CC4-5D6E-409C-BE32-E72D297353CC}">
              <c16:uniqueId val="{00000007-2DCE-49CA-849D-DCFBEED179C1}"/>
            </c:ext>
          </c:extLst>
        </c:ser>
        <c:ser>
          <c:idx val="7"/>
          <c:order val="8"/>
          <c:tx>
            <c:strRef>
              <c:f>Charts!$Y$50</c:f>
              <c:strCache>
                <c:ptCount val="1"/>
                <c:pt idx="0">
                  <c:v>Waste</c:v>
                </c:pt>
              </c:strCache>
            </c:strRef>
          </c:tx>
          <c:spPr>
            <a:solidFill>
              <a:schemeClr val="accent5"/>
            </a:solidFill>
            <a:ln>
              <a:noFill/>
            </a:ln>
            <a:effectLst/>
          </c:spPr>
          <c:invertIfNegative val="0"/>
          <c:cat>
            <c:strRef>
              <c:f>Charts!$O$54:$O$55</c:f>
              <c:strCache>
                <c:ptCount val="2"/>
                <c:pt idx="0">
                  <c:v>ICF/UHERO</c:v>
                </c:pt>
                <c:pt idx="1">
                  <c:v>Projection Tool</c:v>
                </c:pt>
              </c:strCache>
            </c:strRef>
          </c:cat>
          <c:val>
            <c:numRef>
              <c:f>Charts!$Y$54:$Y$55</c:f>
              <c:numCache>
                <c:formatCode>0.00</c:formatCode>
                <c:ptCount val="2"/>
                <c:pt idx="1">
                  <c:v>0.97740225350741106</c:v>
                </c:pt>
              </c:numCache>
            </c:numRef>
          </c:val>
          <c:extLst>
            <c:ext xmlns:c16="http://schemas.microsoft.com/office/drawing/2014/chart" uri="{C3380CC4-5D6E-409C-BE32-E72D297353CC}">
              <c16:uniqueId val="{00000008-2DCE-49CA-849D-DCFBEED179C1}"/>
            </c:ext>
          </c:extLst>
        </c:ser>
        <c:dLbls>
          <c:showLegendKey val="0"/>
          <c:showVal val="0"/>
          <c:showCatName val="0"/>
          <c:showSerName val="0"/>
          <c:showPercent val="0"/>
          <c:showBubbleSize val="0"/>
        </c:dLbls>
        <c:gapWidth val="150"/>
        <c:overlap val="100"/>
        <c:axId val="897933224"/>
        <c:axId val="897933616"/>
      </c:barChart>
      <c:catAx>
        <c:axId val="897933224"/>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7933616"/>
        <c:crossesAt val="0"/>
        <c:auto val="1"/>
        <c:lblAlgn val="ctr"/>
        <c:lblOffset val="0"/>
        <c:noMultiLvlLbl val="0"/>
      </c:catAx>
      <c:valAx>
        <c:axId val="8979336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r>
                  <a:rPr lang="en-US"/>
                  <a:t>MMT CO</a:t>
                </a:r>
                <a:r>
                  <a:rPr lang="en-US" baseline="-25000"/>
                  <a:t>2</a:t>
                </a:r>
                <a:r>
                  <a:rPr lang="en-US"/>
                  <a:t> Eq.</a:t>
                </a:r>
              </a:p>
            </c:rich>
          </c:tx>
          <c:layout>
            <c:manualLayout>
              <c:xMode val="edge"/>
              <c:yMode val="edge"/>
              <c:x val="2.5900769618352287E-2"/>
              <c:y val="0.3633822174680140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7933224"/>
        <c:crosses val="autoZero"/>
        <c:crossBetween val="between"/>
      </c:valAx>
      <c:spPr>
        <a:noFill/>
        <a:ln>
          <a:noFill/>
        </a:ln>
        <a:effectLst/>
      </c:spPr>
    </c:plotArea>
    <c:legend>
      <c:legendPos val="r"/>
      <c:legendEntry>
        <c:idx val="4"/>
        <c:delete val="1"/>
      </c:legendEntry>
      <c:legendEntry>
        <c:idx val="5"/>
        <c:delete val="1"/>
      </c:legendEntry>
      <c:legendEntry>
        <c:idx val="6"/>
        <c:delete val="1"/>
      </c:legendEntry>
      <c:legendEntry>
        <c:idx val="7"/>
        <c:delete val="1"/>
      </c:legendEntry>
      <c:overlay val="0"/>
      <c:spPr>
        <a:noFill/>
        <a:ln>
          <a:solidFill>
            <a:schemeClr val="tx2"/>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Calibri" panose="020F050202020403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99243749834301"/>
          <c:y val="4.7680970957954052E-2"/>
          <c:w val="0.66829863596595873"/>
          <c:h val="0.83322231420338966"/>
        </c:manualLayout>
      </c:layout>
      <c:barChart>
        <c:barDir val="col"/>
        <c:grouping val="stacked"/>
        <c:varyColors val="0"/>
        <c:ser>
          <c:idx val="8"/>
          <c:order val="0"/>
          <c:tx>
            <c:strRef>
              <c:f>Charts!$S$50</c:f>
              <c:strCache>
                <c:ptCount val="1"/>
                <c:pt idx="0">
                  <c:v>AFOLU (Sinks)</c:v>
                </c:pt>
              </c:strCache>
            </c:strRef>
          </c:tx>
          <c:spPr>
            <a:solidFill>
              <a:schemeClr val="accent6"/>
            </a:solidFill>
            <a:ln>
              <a:noFill/>
            </a:ln>
            <a:effectLst/>
          </c:spPr>
          <c:invertIfNegative val="0"/>
          <c:cat>
            <c:strRef>
              <c:f>Charts!$O$57:$O$58</c:f>
              <c:strCache>
                <c:ptCount val="2"/>
                <c:pt idx="0">
                  <c:v>ICF/UHERO</c:v>
                </c:pt>
                <c:pt idx="1">
                  <c:v>Projection Tool</c:v>
                </c:pt>
              </c:strCache>
            </c:strRef>
          </c:cat>
          <c:val>
            <c:numRef>
              <c:f>Charts!$S$57:$S$58</c:f>
              <c:numCache>
                <c:formatCode>0.00</c:formatCode>
                <c:ptCount val="2"/>
                <c:pt idx="0">
                  <c:v>-2.296246668303553</c:v>
                </c:pt>
              </c:numCache>
            </c:numRef>
          </c:val>
          <c:extLst>
            <c:ext xmlns:c16="http://schemas.microsoft.com/office/drawing/2014/chart" uri="{C3380CC4-5D6E-409C-BE32-E72D297353CC}">
              <c16:uniqueId val="{00000000-7707-4957-9F83-11452CD75CC5}"/>
            </c:ext>
          </c:extLst>
        </c:ser>
        <c:ser>
          <c:idx val="0"/>
          <c:order val="1"/>
          <c:tx>
            <c:strRef>
              <c:f>Charts!$P$50</c:f>
              <c:strCache>
                <c:ptCount val="1"/>
                <c:pt idx="0">
                  <c:v>Energy</c:v>
                </c:pt>
              </c:strCache>
            </c:strRef>
          </c:tx>
          <c:spPr>
            <a:solidFill>
              <a:schemeClr val="accent1"/>
            </a:solidFill>
            <a:ln>
              <a:noFill/>
            </a:ln>
            <a:effectLst/>
          </c:spPr>
          <c:invertIfNegative val="0"/>
          <c:cat>
            <c:strRef>
              <c:f>Charts!$O$57:$O$58</c:f>
              <c:strCache>
                <c:ptCount val="2"/>
                <c:pt idx="0">
                  <c:v>ICF/UHERO</c:v>
                </c:pt>
                <c:pt idx="1">
                  <c:v>Projection Tool</c:v>
                </c:pt>
              </c:strCache>
            </c:strRef>
          </c:cat>
          <c:val>
            <c:numRef>
              <c:f>Charts!$P$57:$P$58</c:f>
              <c:numCache>
                <c:formatCode>0.00</c:formatCode>
                <c:ptCount val="2"/>
                <c:pt idx="0">
                  <c:v>15.297530264605211</c:v>
                </c:pt>
              </c:numCache>
            </c:numRef>
          </c:val>
          <c:extLst>
            <c:ext xmlns:c16="http://schemas.microsoft.com/office/drawing/2014/chart" uri="{C3380CC4-5D6E-409C-BE32-E72D297353CC}">
              <c16:uniqueId val="{00000001-7707-4957-9F83-11452CD75CC5}"/>
            </c:ext>
          </c:extLst>
        </c:ser>
        <c:ser>
          <c:idx val="2"/>
          <c:order val="2"/>
          <c:tx>
            <c:strRef>
              <c:f>Charts!$R$50</c:f>
              <c:strCache>
                <c:ptCount val="1"/>
                <c:pt idx="0">
                  <c:v>AFOLU (Sources)</c:v>
                </c:pt>
              </c:strCache>
            </c:strRef>
          </c:tx>
          <c:spPr>
            <a:solidFill>
              <a:schemeClr val="accent4"/>
            </a:solidFill>
            <a:ln>
              <a:noFill/>
            </a:ln>
            <a:effectLst/>
          </c:spPr>
          <c:invertIfNegative val="0"/>
          <c:cat>
            <c:strRef>
              <c:f>Charts!$O$57:$O$58</c:f>
              <c:strCache>
                <c:ptCount val="2"/>
                <c:pt idx="0">
                  <c:v>ICF/UHERO</c:v>
                </c:pt>
                <c:pt idx="1">
                  <c:v>Projection Tool</c:v>
                </c:pt>
              </c:strCache>
            </c:strRef>
          </c:cat>
          <c:val>
            <c:numRef>
              <c:f>Charts!$R$57:$R$58</c:f>
              <c:numCache>
                <c:formatCode>0.00</c:formatCode>
                <c:ptCount val="2"/>
                <c:pt idx="0">
                  <c:v>1.1555837556550042</c:v>
                </c:pt>
              </c:numCache>
            </c:numRef>
          </c:val>
          <c:extLst>
            <c:ext xmlns:c16="http://schemas.microsoft.com/office/drawing/2014/chart" uri="{C3380CC4-5D6E-409C-BE32-E72D297353CC}">
              <c16:uniqueId val="{00000002-7707-4957-9F83-11452CD75CC5}"/>
            </c:ext>
          </c:extLst>
        </c:ser>
        <c:ser>
          <c:idx val="1"/>
          <c:order val="3"/>
          <c:tx>
            <c:strRef>
              <c:f>Charts!$Q$50</c:f>
              <c:strCache>
                <c:ptCount val="1"/>
                <c:pt idx="0">
                  <c:v>IPPU</c:v>
                </c:pt>
              </c:strCache>
            </c:strRef>
          </c:tx>
          <c:spPr>
            <a:solidFill>
              <a:schemeClr val="accent2"/>
            </a:solidFill>
            <a:ln>
              <a:noFill/>
            </a:ln>
            <a:effectLst/>
          </c:spPr>
          <c:invertIfNegative val="0"/>
          <c:cat>
            <c:strRef>
              <c:f>Charts!$O$57:$O$58</c:f>
              <c:strCache>
                <c:ptCount val="2"/>
                <c:pt idx="0">
                  <c:v>ICF/UHERO</c:v>
                </c:pt>
                <c:pt idx="1">
                  <c:v>Projection Tool</c:v>
                </c:pt>
              </c:strCache>
            </c:strRef>
          </c:cat>
          <c:val>
            <c:numRef>
              <c:f>Charts!$Q$57:$Q$58</c:f>
              <c:numCache>
                <c:formatCode>0.00</c:formatCode>
                <c:ptCount val="2"/>
                <c:pt idx="0">
                  <c:v>0.62092194180044502</c:v>
                </c:pt>
              </c:numCache>
            </c:numRef>
          </c:val>
          <c:extLst>
            <c:ext xmlns:c16="http://schemas.microsoft.com/office/drawing/2014/chart" uri="{C3380CC4-5D6E-409C-BE32-E72D297353CC}">
              <c16:uniqueId val="{00000003-7707-4957-9F83-11452CD75CC5}"/>
            </c:ext>
          </c:extLst>
        </c:ser>
        <c:ser>
          <c:idx val="3"/>
          <c:order val="4"/>
          <c:tx>
            <c:strRef>
              <c:f>Charts!$T$50</c:f>
              <c:strCache>
                <c:ptCount val="1"/>
                <c:pt idx="0">
                  <c:v>Waste</c:v>
                </c:pt>
              </c:strCache>
            </c:strRef>
          </c:tx>
          <c:spPr>
            <a:solidFill>
              <a:schemeClr val="accent5"/>
            </a:solidFill>
            <a:ln>
              <a:noFill/>
            </a:ln>
            <a:effectLst/>
          </c:spPr>
          <c:invertIfNegative val="0"/>
          <c:cat>
            <c:strRef>
              <c:f>Charts!$O$57:$O$58</c:f>
              <c:strCache>
                <c:ptCount val="2"/>
                <c:pt idx="0">
                  <c:v>ICF/UHERO</c:v>
                </c:pt>
                <c:pt idx="1">
                  <c:v>Projection Tool</c:v>
                </c:pt>
              </c:strCache>
            </c:strRef>
          </c:cat>
          <c:val>
            <c:numRef>
              <c:f>Charts!$T$57:$T$58</c:f>
              <c:numCache>
                <c:formatCode>0.00</c:formatCode>
                <c:ptCount val="2"/>
                <c:pt idx="0">
                  <c:v>0.43409831157426293</c:v>
                </c:pt>
              </c:numCache>
            </c:numRef>
          </c:val>
          <c:extLst>
            <c:ext xmlns:c16="http://schemas.microsoft.com/office/drawing/2014/chart" uri="{C3380CC4-5D6E-409C-BE32-E72D297353CC}">
              <c16:uniqueId val="{00000004-7707-4957-9F83-11452CD75CC5}"/>
            </c:ext>
          </c:extLst>
        </c:ser>
        <c:ser>
          <c:idx val="4"/>
          <c:order val="5"/>
          <c:tx>
            <c:strRef>
              <c:f>Charts!$U$50</c:f>
              <c:strCache>
                <c:ptCount val="1"/>
                <c:pt idx="0">
                  <c:v>Energy</c:v>
                </c:pt>
              </c:strCache>
            </c:strRef>
          </c:tx>
          <c:spPr>
            <a:solidFill>
              <a:schemeClr val="accent1"/>
            </a:solidFill>
            <a:ln>
              <a:noFill/>
            </a:ln>
            <a:effectLst/>
          </c:spPr>
          <c:invertIfNegative val="0"/>
          <c:cat>
            <c:strRef>
              <c:f>Charts!$O$57:$O$58</c:f>
              <c:strCache>
                <c:ptCount val="2"/>
                <c:pt idx="0">
                  <c:v>ICF/UHERO</c:v>
                </c:pt>
                <c:pt idx="1">
                  <c:v>Projection Tool</c:v>
                </c:pt>
              </c:strCache>
            </c:strRef>
          </c:cat>
          <c:val>
            <c:numRef>
              <c:f>Charts!$U$57:$U$58</c:f>
              <c:numCache>
                <c:formatCode>0.00</c:formatCode>
                <c:ptCount val="2"/>
                <c:pt idx="1">
                  <c:v>14.460557043292553</c:v>
                </c:pt>
              </c:numCache>
            </c:numRef>
          </c:val>
          <c:extLst>
            <c:ext xmlns:c16="http://schemas.microsoft.com/office/drawing/2014/chart" uri="{C3380CC4-5D6E-409C-BE32-E72D297353CC}">
              <c16:uniqueId val="{00000005-7707-4957-9F83-11452CD75CC5}"/>
            </c:ext>
          </c:extLst>
        </c:ser>
        <c:ser>
          <c:idx val="6"/>
          <c:order val="6"/>
          <c:tx>
            <c:strRef>
              <c:f>Charts!$W$50</c:f>
              <c:strCache>
                <c:ptCount val="1"/>
                <c:pt idx="0">
                  <c:v>AFOLU (Sources)</c:v>
                </c:pt>
              </c:strCache>
            </c:strRef>
          </c:tx>
          <c:spPr>
            <a:solidFill>
              <a:schemeClr val="accent4"/>
            </a:solidFill>
            <a:ln>
              <a:noFill/>
            </a:ln>
            <a:effectLst/>
          </c:spPr>
          <c:invertIfNegative val="0"/>
          <c:cat>
            <c:strRef>
              <c:f>Charts!$O$57:$O$58</c:f>
              <c:strCache>
                <c:ptCount val="2"/>
                <c:pt idx="0">
                  <c:v>ICF/UHERO</c:v>
                </c:pt>
                <c:pt idx="1">
                  <c:v>Projection Tool</c:v>
                </c:pt>
              </c:strCache>
            </c:strRef>
          </c:cat>
          <c:val>
            <c:numRef>
              <c:f>Charts!$W$57:$W$58</c:f>
              <c:numCache>
                <c:formatCode>0.00</c:formatCode>
                <c:ptCount val="2"/>
                <c:pt idx="1">
                  <c:v>0.41503544094472739</c:v>
                </c:pt>
              </c:numCache>
            </c:numRef>
          </c:val>
          <c:extLst>
            <c:ext xmlns:c16="http://schemas.microsoft.com/office/drawing/2014/chart" uri="{C3380CC4-5D6E-409C-BE32-E72D297353CC}">
              <c16:uniqueId val="{00000006-7707-4957-9F83-11452CD75CC5}"/>
            </c:ext>
          </c:extLst>
        </c:ser>
        <c:ser>
          <c:idx val="5"/>
          <c:order val="7"/>
          <c:tx>
            <c:strRef>
              <c:f>Charts!$V$50</c:f>
              <c:strCache>
                <c:ptCount val="1"/>
                <c:pt idx="0">
                  <c:v>IPPU</c:v>
                </c:pt>
              </c:strCache>
            </c:strRef>
          </c:tx>
          <c:spPr>
            <a:solidFill>
              <a:schemeClr val="accent2"/>
            </a:solidFill>
            <a:ln>
              <a:noFill/>
            </a:ln>
            <a:effectLst/>
          </c:spPr>
          <c:invertIfNegative val="0"/>
          <c:cat>
            <c:strRef>
              <c:f>Charts!$O$57:$O$58</c:f>
              <c:strCache>
                <c:ptCount val="2"/>
                <c:pt idx="0">
                  <c:v>ICF/UHERO</c:v>
                </c:pt>
                <c:pt idx="1">
                  <c:v>Projection Tool</c:v>
                </c:pt>
              </c:strCache>
            </c:strRef>
          </c:cat>
          <c:val>
            <c:numRef>
              <c:f>Charts!$V$57:$V$58</c:f>
              <c:numCache>
                <c:formatCode>0.00</c:formatCode>
                <c:ptCount val="2"/>
                <c:pt idx="1">
                  <c:v>2.0323485373819112</c:v>
                </c:pt>
              </c:numCache>
            </c:numRef>
          </c:val>
          <c:extLst>
            <c:ext xmlns:c16="http://schemas.microsoft.com/office/drawing/2014/chart" uri="{C3380CC4-5D6E-409C-BE32-E72D297353CC}">
              <c16:uniqueId val="{00000007-7707-4957-9F83-11452CD75CC5}"/>
            </c:ext>
          </c:extLst>
        </c:ser>
        <c:ser>
          <c:idx val="7"/>
          <c:order val="8"/>
          <c:tx>
            <c:strRef>
              <c:f>Charts!$Y$50</c:f>
              <c:strCache>
                <c:ptCount val="1"/>
                <c:pt idx="0">
                  <c:v>Waste</c:v>
                </c:pt>
              </c:strCache>
            </c:strRef>
          </c:tx>
          <c:spPr>
            <a:solidFill>
              <a:schemeClr val="accent5"/>
            </a:solidFill>
            <a:ln>
              <a:noFill/>
            </a:ln>
            <a:effectLst/>
          </c:spPr>
          <c:invertIfNegative val="0"/>
          <c:cat>
            <c:strRef>
              <c:f>Charts!$O$57:$O$58</c:f>
              <c:strCache>
                <c:ptCount val="2"/>
                <c:pt idx="0">
                  <c:v>ICF/UHERO</c:v>
                </c:pt>
                <c:pt idx="1">
                  <c:v>Projection Tool</c:v>
                </c:pt>
              </c:strCache>
            </c:strRef>
          </c:cat>
          <c:val>
            <c:numRef>
              <c:f>Charts!$Y$57:$Y$58</c:f>
              <c:numCache>
                <c:formatCode>0.00</c:formatCode>
                <c:ptCount val="2"/>
                <c:pt idx="1">
                  <c:v>1.0237406453865323</c:v>
                </c:pt>
              </c:numCache>
            </c:numRef>
          </c:val>
          <c:extLst>
            <c:ext xmlns:c16="http://schemas.microsoft.com/office/drawing/2014/chart" uri="{C3380CC4-5D6E-409C-BE32-E72D297353CC}">
              <c16:uniqueId val="{00000008-7707-4957-9F83-11452CD75CC5}"/>
            </c:ext>
          </c:extLst>
        </c:ser>
        <c:dLbls>
          <c:showLegendKey val="0"/>
          <c:showVal val="0"/>
          <c:showCatName val="0"/>
          <c:showSerName val="0"/>
          <c:showPercent val="0"/>
          <c:showBubbleSize val="0"/>
        </c:dLbls>
        <c:gapWidth val="150"/>
        <c:overlap val="100"/>
        <c:axId val="898351416"/>
        <c:axId val="897932440"/>
      </c:barChart>
      <c:catAx>
        <c:axId val="898351416"/>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crossAx val="897932440"/>
        <c:crossesAt val="0"/>
        <c:auto val="1"/>
        <c:lblAlgn val="ctr"/>
        <c:lblOffset val="0"/>
        <c:noMultiLvlLbl val="0"/>
      </c:catAx>
      <c:valAx>
        <c:axId val="897932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r>
                  <a:rPr lang="en-US"/>
                  <a:t>MMT CO</a:t>
                </a:r>
                <a:r>
                  <a:rPr lang="en-US" baseline="-25000"/>
                  <a:t>2</a:t>
                </a:r>
                <a:r>
                  <a:rPr lang="en-US"/>
                  <a:t> Eq.</a:t>
                </a:r>
              </a:p>
            </c:rich>
          </c:tx>
          <c:layout>
            <c:manualLayout>
              <c:xMode val="edge"/>
              <c:yMode val="edge"/>
              <c:x val="2.5900657248646243E-2"/>
              <c:y val="0.37977950171622754"/>
            </c:manualLayout>
          </c:layout>
          <c:overlay val="0"/>
          <c:spPr>
            <a:noFill/>
            <a:ln>
              <a:noFill/>
            </a:ln>
            <a:effectLst/>
          </c:spPr>
          <c:txPr>
            <a:bodyPr rot="-54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crossAx val="898351416"/>
        <c:crosses val="autoZero"/>
        <c:crossBetween val="between"/>
      </c:valAx>
      <c:spPr>
        <a:noFill/>
        <a:ln>
          <a:noFill/>
        </a:ln>
        <a:effectLst/>
      </c:spPr>
    </c:plotArea>
    <c:legend>
      <c:legendPos val="r"/>
      <c:legendEntry>
        <c:idx val="4"/>
        <c:delete val="1"/>
      </c:legendEntry>
      <c:legendEntry>
        <c:idx val="5"/>
        <c:delete val="1"/>
      </c:legendEntry>
      <c:legendEntry>
        <c:idx val="6"/>
        <c:delete val="1"/>
      </c:legendEntry>
      <c:legendEntry>
        <c:idx val="7"/>
        <c:delete val="1"/>
      </c:legendEntry>
      <c:overlay val="0"/>
      <c:spPr>
        <a:noFill/>
        <a:ln>
          <a:noFill/>
        </a:ln>
        <a:effectLst/>
      </c:spPr>
      <c:txPr>
        <a:bodyPr rot="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99243749834301"/>
          <c:y val="4.7680970957954052E-2"/>
          <c:w val="0.66829863596595873"/>
          <c:h val="0.83322231420338966"/>
        </c:manualLayout>
      </c:layout>
      <c:barChart>
        <c:barDir val="col"/>
        <c:grouping val="stacked"/>
        <c:varyColors val="0"/>
        <c:ser>
          <c:idx val="8"/>
          <c:order val="0"/>
          <c:tx>
            <c:strRef>
              <c:f>Charts!$S$50</c:f>
              <c:strCache>
                <c:ptCount val="1"/>
                <c:pt idx="0">
                  <c:v>AFOLU (Sinks)</c:v>
                </c:pt>
              </c:strCache>
            </c:strRef>
          </c:tx>
          <c:spPr>
            <a:solidFill>
              <a:schemeClr val="accent6"/>
            </a:solidFill>
            <a:ln>
              <a:noFill/>
            </a:ln>
            <a:effectLst/>
          </c:spPr>
          <c:invertIfNegative val="0"/>
          <c:cat>
            <c:strRef>
              <c:f>Charts!$O$60:$O$61</c:f>
              <c:strCache>
                <c:ptCount val="2"/>
                <c:pt idx="0">
                  <c:v>ICF/UHERO</c:v>
                </c:pt>
                <c:pt idx="1">
                  <c:v>Projection Tool</c:v>
                </c:pt>
              </c:strCache>
            </c:strRef>
          </c:cat>
          <c:val>
            <c:numRef>
              <c:f>Charts!$S$60:$S$61</c:f>
              <c:numCache>
                <c:formatCode>0.00</c:formatCode>
                <c:ptCount val="2"/>
                <c:pt idx="0">
                  <c:v>-2.4259680147373537</c:v>
                </c:pt>
              </c:numCache>
            </c:numRef>
          </c:val>
          <c:extLst>
            <c:ext xmlns:c16="http://schemas.microsoft.com/office/drawing/2014/chart" uri="{C3380CC4-5D6E-409C-BE32-E72D297353CC}">
              <c16:uniqueId val="{00000000-7D22-47BC-9D51-8E59F0F0C4C9}"/>
            </c:ext>
          </c:extLst>
        </c:ser>
        <c:ser>
          <c:idx val="0"/>
          <c:order val="1"/>
          <c:tx>
            <c:strRef>
              <c:f>Charts!$P$50</c:f>
              <c:strCache>
                <c:ptCount val="1"/>
                <c:pt idx="0">
                  <c:v>Energy</c:v>
                </c:pt>
              </c:strCache>
            </c:strRef>
          </c:tx>
          <c:spPr>
            <a:solidFill>
              <a:schemeClr val="accent1"/>
            </a:solidFill>
            <a:ln>
              <a:noFill/>
            </a:ln>
            <a:effectLst/>
          </c:spPr>
          <c:invertIfNegative val="0"/>
          <c:cat>
            <c:strRef>
              <c:f>Charts!$O$60:$O$61</c:f>
              <c:strCache>
                <c:ptCount val="2"/>
                <c:pt idx="0">
                  <c:v>ICF/UHERO</c:v>
                </c:pt>
                <c:pt idx="1">
                  <c:v>Projection Tool</c:v>
                </c:pt>
              </c:strCache>
            </c:strRef>
          </c:cat>
          <c:val>
            <c:numRef>
              <c:f>Charts!$P$60:$P$61</c:f>
              <c:numCache>
                <c:formatCode>0.00</c:formatCode>
                <c:ptCount val="2"/>
                <c:pt idx="0">
                  <c:v>12.158164331620341</c:v>
                </c:pt>
              </c:numCache>
            </c:numRef>
          </c:val>
          <c:extLst>
            <c:ext xmlns:c16="http://schemas.microsoft.com/office/drawing/2014/chart" uri="{C3380CC4-5D6E-409C-BE32-E72D297353CC}">
              <c16:uniqueId val="{00000001-7D22-47BC-9D51-8E59F0F0C4C9}"/>
            </c:ext>
          </c:extLst>
        </c:ser>
        <c:ser>
          <c:idx val="2"/>
          <c:order val="2"/>
          <c:tx>
            <c:strRef>
              <c:f>Charts!$R$50</c:f>
              <c:strCache>
                <c:ptCount val="1"/>
                <c:pt idx="0">
                  <c:v>AFOLU (Sources)</c:v>
                </c:pt>
              </c:strCache>
            </c:strRef>
          </c:tx>
          <c:spPr>
            <a:solidFill>
              <a:schemeClr val="accent4"/>
            </a:solidFill>
            <a:ln>
              <a:noFill/>
            </a:ln>
            <a:effectLst/>
          </c:spPr>
          <c:invertIfNegative val="0"/>
          <c:cat>
            <c:strRef>
              <c:f>Charts!$O$60:$O$61</c:f>
              <c:strCache>
                <c:ptCount val="2"/>
                <c:pt idx="0">
                  <c:v>ICF/UHERO</c:v>
                </c:pt>
                <c:pt idx="1">
                  <c:v>Projection Tool</c:v>
                </c:pt>
              </c:strCache>
            </c:strRef>
          </c:cat>
          <c:val>
            <c:numRef>
              <c:f>Charts!$R$60:$R$61</c:f>
              <c:numCache>
                <c:formatCode>0.00</c:formatCode>
                <c:ptCount val="2"/>
                <c:pt idx="0">
                  <c:v>0.9655080648242218</c:v>
                </c:pt>
              </c:numCache>
            </c:numRef>
          </c:val>
          <c:extLst>
            <c:ext xmlns:c16="http://schemas.microsoft.com/office/drawing/2014/chart" uri="{C3380CC4-5D6E-409C-BE32-E72D297353CC}">
              <c16:uniqueId val="{00000002-7D22-47BC-9D51-8E59F0F0C4C9}"/>
            </c:ext>
          </c:extLst>
        </c:ser>
        <c:ser>
          <c:idx val="1"/>
          <c:order val="3"/>
          <c:tx>
            <c:strRef>
              <c:f>Charts!$Q$50</c:f>
              <c:strCache>
                <c:ptCount val="1"/>
                <c:pt idx="0">
                  <c:v>IPPU</c:v>
                </c:pt>
              </c:strCache>
            </c:strRef>
          </c:tx>
          <c:spPr>
            <a:solidFill>
              <a:schemeClr val="accent2"/>
            </a:solidFill>
            <a:ln>
              <a:noFill/>
            </a:ln>
            <a:effectLst/>
          </c:spPr>
          <c:invertIfNegative val="0"/>
          <c:cat>
            <c:strRef>
              <c:f>Charts!$O$60:$O$61</c:f>
              <c:strCache>
                <c:ptCount val="2"/>
                <c:pt idx="0">
                  <c:v>ICF/UHERO</c:v>
                </c:pt>
                <c:pt idx="1">
                  <c:v>Projection Tool</c:v>
                </c:pt>
              </c:strCache>
            </c:strRef>
          </c:cat>
          <c:val>
            <c:numRef>
              <c:f>Charts!$Q$60:$Q$61</c:f>
              <c:numCache>
                <c:formatCode>0.00</c:formatCode>
                <c:ptCount val="2"/>
                <c:pt idx="0">
                  <c:v>0.24803135908872911</c:v>
                </c:pt>
              </c:numCache>
            </c:numRef>
          </c:val>
          <c:extLst>
            <c:ext xmlns:c16="http://schemas.microsoft.com/office/drawing/2014/chart" uri="{C3380CC4-5D6E-409C-BE32-E72D297353CC}">
              <c16:uniqueId val="{00000003-7D22-47BC-9D51-8E59F0F0C4C9}"/>
            </c:ext>
          </c:extLst>
        </c:ser>
        <c:ser>
          <c:idx val="3"/>
          <c:order val="4"/>
          <c:tx>
            <c:strRef>
              <c:f>Charts!$T$50</c:f>
              <c:strCache>
                <c:ptCount val="1"/>
                <c:pt idx="0">
                  <c:v>Waste</c:v>
                </c:pt>
              </c:strCache>
            </c:strRef>
          </c:tx>
          <c:spPr>
            <a:solidFill>
              <a:schemeClr val="accent5"/>
            </a:solidFill>
            <a:ln>
              <a:noFill/>
            </a:ln>
            <a:effectLst/>
          </c:spPr>
          <c:invertIfNegative val="0"/>
          <c:cat>
            <c:strRef>
              <c:f>Charts!$O$60:$O$61</c:f>
              <c:strCache>
                <c:ptCount val="2"/>
                <c:pt idx="0">
                  <c:v>ICF/UHERO</c:v>
                </c:pt>
                <c:pt idx="1">
                  <c:v>Projection Tool</c:v>
                </c:pt>
              </c:strCache>
            </c:strRef>
          </c:cat>
          <c:val>
            <c:numRef>
              <c:f>Charts!$T$60:$T$61</c:f>
              <c:numCache>
                <c:formatCode>0.00</c:formatCode>
                <c:ptCount val="2"/>
                <c:pt idx="0">
                  <c:v>0.48998044491575554</c:v>
                </c:pt>
              </c:numCache>
            </c:numRef>
          </c:val>
          <c:extLst>
            <c:ext xmlns:c16="http://schemas.microsoft.com/office/drawing/2014/chart" uri="{C3380CC4-5D6E-409C-BE32-E72D297353CC}">
              <c16:uniqueId val="{00000004-7D22-47BC-9D51-8E59F0F0C4C9}"/>
            </c:ext>
          </c:extLst>
        </c:ser>
        <c:ser>
          <c:idx val="4"/>
          <c:order val="5"/>
          <c:tx>
            <c:strRef>
              <c:f>Charts!$U$50</c:f>
              <c:strCache>
                <c:ptCount val="1"/>
                <c:pt idx="0">
                  <c:v>Energy</c:v>
                </c:pt>
              </c:strCache>
            </c:strRef>
          </c:tx>
          <c:spPr>
            <a:solidFill>
              <a:schemeClr val="accent1"/>
            </a:solidFill>
            <a:ln>
              <a:noFill/>
            </a:ln>
            <a:effectLst/>
          </c:spPr>
          <c:invertIfNegative val="0"/>
          <c:cat>
            <c:strRef>
              <c:f>Charts!$O$60:$O$61</c:f>
              <c:strCache>
                <c:ptCount val="2"/>
                <c:pt idx="0">
                  <c:v>ICF/UHERO</c:v>
                </c:pt>
                <c:pt idx="1">
                  <c:v>Projection Tool</c:v>
                </c:pt>
              </c:strCache>
            </c:strRef>
          </c:cat>
          <c:val>
            <c:numRef>
              <c:f>Charts!$U$60:$U$61</c:f>
              <c:numCache>
                <c:formatCode>0.00</c:formatCode>
                <c:ptCount val="2"/>
                <c:pt idx="1">
                  <c:v>13.759510109272597</c:v>
                </c:pt>
              </c:numCache>
            </c:numRef>
          </c:val>
          <c:extLst>
            <c:ext xmlns:c16="http://schemas.microsoft.com/office/drawing/2014/chart" uri="{C3380CC4-5D6E-409C-BE32-E72D297353CC}">
              <c16:uniqueId val="{00000005-7D22-47BC-9D51-8E59F0F0C4C9}"/>
            </c:ext>
          </c:extLst>
        </c:ser>
        <c:ser>
          <c:idx val="6"/>
          <c:order val="6"/>
          <c:tx>
            <c:strRef>
              <c:f>Charts!$W$50</c:f>
              <c:strCache>
                <c:ptCount val="1"/>
                <c:pt idx="0">
                  <c:v>AFOLU (Sources)</c:v>
                </c:pt>
              </c:strCache>
            </c:strRef>
          </c:tx>
          <c:spPr>
            <a:solidFill>
              <a:schemeClr val="accent4"/>
            </a:solidFill>
            <a:ln>
              <a:noFill/>
            </a:ln>
            <a:effectLst/>
          </c:spPr>
          <c:invertIfNegative val="0"/>
          <c:cat>
            <c:strRef>
              <c:f>Charts!$O$60:$O$61</c:f>
              <c:strCache>
                <c:ptCount val="2"/>
                <c:pt idx="0">
                  <c:v>ICF/UHERO</c:v>
                </c:pt>
                <c:pt idx="1">
                  <c:v>Projection Tool</c:v>
                </c:pt>
              </c:strCache>
            </c:strRef>
          </c:cat>
          <c:val>
            <c:numRef>
              <c:f>Charts!$W$60:$W$61</c:f>
              <c:numCache>
                <c:formatCode>0.00</c:formatCode>
                <c:ptCount val="2"/>
                <c:pt idx="1">
                  <c:v>0.36581616866079042</c:v>
                </c:pt>
              </c:numCache>
            </c:numRef>
          </c:val>
          <c:extLst>
            <c:ext xmlns:c16="http://schemas.microsoft.com/office/drawing/2014/chart" uri="{C3380CC4-5D6E-409C-BE32-E72D297353CC}">
              <c16:uniqueId val="{00000006-7D22-47BC-9D51-8E59F0F0C4C9}"/>
            </c:ext>
          </c:extLst>
        </c:ser>
        <c:ser>
          <c:idx val="5"/>
          <c:order val="7"/>
          <c:tx>
            <c:strRef>
              <c:f>Charts!$V$50</c:f>
              <c:strCache>
                <c:ptCount val="1"/>
                <c:pt idx="0">
                  <c:v>IPPU</c:v>
                </c:pt>
              </c:strCache>
            </c:strRef>
          </c:tx>
          <c:spPr>
            <a:solidFill>
              <a:schemeClr val="accent2"/>
            </a:solidFill>
            <a:ln>
              <a:noFill/>
            </a:ln>
            <a:effectLst/>
          </c:spPr>
          <c:invertIfNegative val="0"/>
          <c:cat>
            <c:strRef>
              <c:f>Charts!$O$60:$O$61</c:f>
              <c:strCache>
                <c:ptCount val="2"/>
                <c:pt idx="0">
                  <c:v>ICF/UHERO</c:v>
                </c:pt>
                <c:pt idx="1">
                  <c:v>Projection Tool</c:v>
                </c:pt>
              </c:strCache>
            </c:strRef>
          </c:cat>
          <c:val>
            <c:numRef>
              <c:f>Charts!$V$60:$V$61</c:f>
              <c:numCache>
                <c:formatCode>0.00</c:formatCode>
                <c:ptCount val="2"/>
                <c:pt idx="1">
                  <c:v>2.0977474558741984</c:v>
                </c:pt>
              </c:numCache>
            </c:numRef>
          </c:val>
          <c:extLst>
            <c:ext xmlns:c16="http://schemas.microsoft.com/office/drawing/2014/chart" uri="{C3380CC4-5D6E-409C-BE32-E72D297353CC}">
              <c16:uniqueId val="{00000007-7D22-47BC-9D51-8E59F0F0C4C9}"/>
            </c:ext>
          </c:extLst>
        </c:ser>
        <c:ser>
          <c:idx val="7"/>
          <c:order val="8"/>
          <c:tx>
            <c:strRef>
              <c:f>Charts!$Y$50</c:f>
              <c:strCache>
                <c:ptCount val="1"/>
                <c:pt idx="0">
                  <c:v>Waste</c:v>
                </c:pt>
              </c:strCache>
            </c:strRef>
          </c:tx>
          <c:spPr>
            <a:solidFill>
              <a:schemeClr val="accent5"/>
            </a:solidFill>
            <a:ln>
              <a:noFill/>
            </a:ln>
            <a:effectLst/>
          </c:spPr>
          <c:invertIfNegative val="0"/>
          <c:cat>
            <c:strRef>
              <c:f>Charts!$O$60:$O$61</c:f>
              <c:strCache>
                <c:ptCount val="2"/>
                <c:pt idx="0">
                  <c:v>ICF/UHERO</c:v>
                </c:pt>
                <c:pt idx="1">
                  <c:v>Projection Tool</c:v>
                </c:pt>
              </c:strCache>
            </c:strRef>
          </c:cat>
          <c:val>
            <c:numRef>
              <c:f>Charts!$Y$60:$Y$61</c:f>
              <c:numCache>
                <c:formatCode>0.00</c:formatCode>
                <c:ptCount val="2"/>
                <c:pt idx="1">
                  <c:v>1.1315480564110365</c:v>
                </c:pt>
              </c:numCache>
            </c:numRef>
          </c:val>
          <c:extLst>
            <c:ext xmlns:c16="http://schemas.microsoft.com/office/drawing/2014/chart" uri="{C3380CC4-5D6E-409C-BE32-E72D297353CC}">
              <c16:uniqueId val="{00000008-7D22-47BC-9D51-8E59F0F0C4C9}"/>
            </c:ext>
          </c:extLst>
        </c:ser>
        <c:dLbls>
          <c:showLegendKey val="0"/>
          <c:showVal val="0"/>
          <c:showCatName val="0"/>
          <c:showSerName val="0"/>
          <c:showPercent val="0"/>
          <c:showBubbleSize val="0"/>
        </c:dLbls>
        <c:gapWidth val="150"/>
        <c:overlap val="100"/>
        <c:axId val="898351416"/>
        <c:axId val="897932440"/>
      </c:barChart>
      <c:catAx>
        <c:axId val="898351416"/>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7932440"/>
        <c:crossesAt val="0"/>
        <c:auto val="1"/>
        <c:lblAlgn val="ctr"/>
        <c:lblOffset val="0"/>
        <c:noMultiLvlLbl val="0"/>
      </c:catAx>
      <c:valAx>
        <c:axId val="897932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r>
                  <a:rPr lang="en-US"/>
                  <a:t>MMT CO</a:t>
                </a:r>
                <a:r>
                  <a:rPr lang="en-US" baseline="-25000"/>
                  <a:t>2</a:t>
                </a:r>
                <a:r>
                  <a:rPr lang="en-US"/>
                  <a:t> Eq.</a:t>
                </a:r>
              </a:p>
            </c:rich>
          </c:tx>
          <c:layout>
            <c:manualLayout>
              <c:xMode val="edge"/>
              <c:yMode val="edge"/>
              <c:x val="2.5900657248646243E-2"/>
              <c:y val="0.379779501716227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351416"/>
        <c:crosses val="autoZero"/>
        <c:crossBetween val="between"/>
      </c:valAx>
      <c:spPr>
        <a:noFill/>
        <a:ln>
          <a:noFill/>
        </a:ln>
        <a:effectLst/>
      </c:spPr>
    </c:plotArea>
    <c:legend>
      <c:legendPos val="r"/>
      <c:legendEntry>
        <c:idx val="4"/>
        <c:delete val="1"/>
      </c:legendEntry>
      <c:legendEntry>
        <c:idx val="5"/>
        <c:delete val="1"/>
      </c:legendEntry>
      <c:legendEntry>
        <c:idx val="6"/>
        <c:delete val="1"/>
      </c:legendEntry>
      <c:legendEntry>
        <c:idx val="7"/>
        <c:delete val="1"/>
      </c:legendEntry>
      <c:overlay val="0"/>
      <c:spPr>
        <a:noFill/>
        <a:ln>
          <a:solidFill>
            <a:schemeClr val="tx2"/>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Calibri" panose="020F050202020403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99243749834301"/>
          <c:y val="4.7680970957954052E-2"/>
          <c:w val="0.66829863596595873"/>
          <c:h val="0.83322231420338966"/>
        </c:manualLayout>
      </c:layout>
      <c:barChart>
        <c:barDir val="col"/>
        <c:grouping val="stacked"/>
        <c:varyColors val="0"/>
        <c:ser>
          <c:idx val="8"/>
          <c:order val="0"/>
          <c:tx>
            <c:strRef>
              <c:f>Charts!$S$50</c:f>
              <c:strCache>
                <c:ptCount val="1"/>
                <c:pt idx="0">
                  <c:v>AFOLU (Sinks)</c:v>
                </c:pt>
              </c:strCache>
            </c:strRef>
          </c:tx>
          <c:spPr>
            <a:solidFill>
              <a:schemeClr val="accent6"/>
            </a:solidFill>
            <a:ln>
              <a:noFill/>
            </a:ln>
            <a:effectLst/>
          </c:spPr>
          <c:invertIfNegative val="0"/>
          <c:cat>
            <c:strRef>
              <c:f>Charts!$O$51:$O$52</c:f>
              <c:strCache>
                <c:ptCount val="2"/>
                <c:pt idx="0">
                  <c:v>ICF</c:v>
                </c:pt>
                <c:pt idx="1">
                  <c:v>SIT</c:v>
                </c:pt>
              </c:strCache>
            </c:strRef>
          </c:cat>
          <c:val>
            <c:numRef>
              <c:f>Charts!$S$51:$S$52</c:f>
              <c:numCache>
                <c:formatCode>General</c:formatCode>
                <c:ptCount val="2"/>
                <c:pt idx="0" formatCode="0.00">
                  <c:v>-2.4158860226756715</c:v>
                </c:pt>
              </c:numCache>
            </c:numRef>
          </c:val>
          <c:extLst>
            <c:ext xmlns:c16="http://schemas.microsoft.com/office/drawing/2014/chart" uri="{C3380CC4-5D6E-409C-BE32-E72D297353CC}">
              <c16:uniqueId val="{00000000-1165-42AD-916A-6DF010B42492}"/>
            </c:ext>
          </c:extLst>
        </c:ser>
        <c:ser>
          <c:idx val="0"/>
          <c:order val="1"/>
          <c:tx>
            <c:strRef>
              <c:f>Charts!$P$50</c:f>
              <c:strCache>
                <c:ptCount val="1"/>
                <c:pt idx="0">
                  <c:v>Energy</c:v>
                </c:pt>
              </c:strCache>
            </c:strRef>
          </c:tx>
          <c:spPr>
            <a:solidFill>
              <a:schemeClr val="accent1"/>
            </a:solidFill>
            <a:ln>
              <a:noFill/>
            </a:ln>
            <a:effectLst/>
          </c:spPr>
          <c:invertIfNegative val="0"/>
          <c:cat>
            <c:strRef>
              <c:f>Charts!$O$51:$O$52</c:f>
              <c:strCache>
                <c:ptCount val="2"/>
                <c:pt idx="0">
                  <c:v>ICF</c:v>
                </c:pt>
                <c:pt idx="1">
                  <c:v>SIT</c:v>
                </c:pt>
              </c:strCache>
            </c:strRef>
          </c:cat>
          <c:val>
            <c:numRef>
              <c:f>Charts!$P$51:$P$52</c:f>
              <c:numCache>
                <c:formatCode>General</c:formatCode>
                <c:ptCount val="2"/>
                <c:pt idx="0" formatCode="0.00">
                  <c:v>17.468579213118193</c:v>
                </c:pt>
              </c:numCache>
            </c:numRef>
          </c:val>
          <c:extLst>
            <c:ext xmlns:c16="http://schemas.microsoft.com/office/drawing/2014/chart" uri="{C3380CC4-5D6E-409C-BE32-E72D297353CC}">
              <c16:uniqueId val="{00000001-1165-42AD-916A-6DF010B42492}"/>
            </c:ext>
          </c:extLst>
        </c:ser>
        <c:ser>
          <c:idx val="2"/>
          <c:order val="2"/>
          <c:tx>
            <c:strRef>
              <c:f>Charts!$R$50</c:f>
              <c:strCache>
                <c:ptCount val="1"/>
                <c:pt idx="0">
                  <c:v>AFOLU (Sources)</c:v>
                </c:pt>
              </c:strCache>
            </c:strRef>
          </c:tx>
          <c:spPr>
            <a:solidFill>
              <a:schemeClr val="accent4"/>
            </a:solidFill>
            <a:ln>
              <a:noFill/>
            </a:ln>
            <a:effectLst/>
          </c:spPr>
          <c:invertIfNegative val="0"/>
          <c:cat>
            <c:strRef>
              <c:f>Charts!$O$51:$O$52</c:f>
              <c:strCache>
                <c:ptCount val="2"/>
                <c:pt idx="0">
                  <c:v>ICF</c:v>
                </c:pt>
                <c:pt idx="1">
                  <c:v>SIT</c:v>
                </c:pt>
              </c:strCache>
            </c:strRef>
          </c:cat>
          <c:val>
            <c:numRef>
              <c:f>Charts!$R$51:$R$52</c:f>
              <c:numCache>
                <c:formatCode>General</c:formatCode>
                <c:ptCount val="2"/>
                <c:pt idx="0" formatCode="0.00">
                  <c:v>1.2188125660352511</c:v>
                </c:pt>
              </c:numCache>
            </c:numRef>
          </c:val>
          <c:extLst>
            <c:ext xmlns:c16="http://schemas.microsoft.com/office/drawing/2014/chart" uri="{C3380CC4-5D6E-409C-BE32-E72D297353CC}">
              <c16:uniqueId val="{00000002-1165-42AD-916A-6DF010B42492}"/>
            </c:ext>
          </c:extLst>
        </c:ser>
        <c:ser>
          <c:idx val="1"/>
          <c:order val="3"/>
          <c:tx>
            <c:strRef>
              <c:f>Charts!$Q$50</c:f>
              <c:strCache>
                <c:ptCount val="1"/>
                <c:pt idx="0">
                  <c:v>IPPU</c:v>
                </c:pt>
              </c:strCache>
            </c:strRef>
          </c:tx>
          <c:spPr>
            <a:solidFill>
              <a:schemeClr val="accent2"/>
            </a:solidFill>
            <a:ln>
              <a:noFill/>
            </a:ln>
            <a:effectLst/>
          </c:spPr>
          <c:invertIfNegative val="0"/>
          <c:cat>
            <c:strRef>
              <c:f>Charts!$O$51:$O$52</c:f>
              <c:strCache>
                <c:ptCount val="2"/>
                <c:pt idx="0">
                  <c:v>ICF</c:v>
                </c:pt>
                <c:pt idx="1">
                  <c:v>SIT</c:v>
                </c:pt>
              </c:strCache>
            </c:strRef>
          </c:cat>
          <c:val>
            <c:numRef>
              <c:f>Charts!$Q$51:$Q$52</c:f>
              <c:numCache>
                <c:formatCode>General</c:formatCode>
                <c:ptCount val="2"/>
                <c:pt idx="0" formatCode="0.00">
                  <c:v>0.82254099319616092</c:v>
                </c:pt>
              </c:numCache>
            </c:numRef>
          </c:val>
          <c:extLst>
            <c:ext xmlns:c16="http://schemas.microsoft.com/office/drawing/2014/chart" uri="{C3380CC4-5D6E-409C-BE32-E72D297353CC}">
              <c16:uniqueId val="{00000003-1165-42AD-916A-6DF010B42492}"/>
            </c:ext>
          </c:extLst>
        </c:ser>
        <c:ser>
          <c:idx val="3"/>
          <c:order val="4"/>
          <c:tx>
            <c:strRef>
              <c:f>Charts!$T$50</c:f>
              <c:strCache>
                <c:ptCount val="1"/>
                <c:pt idx="0">
                  <c:v>Waste</c:v>
                </c:pt>
              </c:strCache>
            </c:strRef>
          </c:tx>
          <c:spPr>
            <a:solidFill>
              <a:schemeClr val="accent5"/>
            </a:solidFill>
            <a:ln>
              <a:noFill/>
            </a:ln>
            <a:effectLst/>
          </c:spPr>
          <c:invertIfNegative val="0"/>
          <c:cat>
            <c:strRef>
              <c:f>Charts!$O$51:$O$52</c:f>
              <c:strCache>
                <c:ptCount val="2"/>
                <c:pt idx="0">
                  <c:v>ICF</c:v>
                </c:pt>
                <c:pt idx="1">
                  <c:v>SIT</c:v>
                </c:pt>
              </c:strCache>
            </c:strRef>
          </c:cat>
          <c:val>
            <c:numRef>
              <c:f>Charts!$T$51:$T$52</c:f>
              <c:numCache>
                <c:formatCode>General</c:formatCode>
                <c:ptCount val="2"/>
                <c:pt idx="0" formatCode="0.00">
                  <c:v>0.40865782292546587</c:v>
                </c:pt>
              </c:numCache>
            </c:numRef>
          </c:val>
          <c:extLst>
            <c:ext xmlns:c16="http://schemas.microsoft.com/office/drawing/2014/chart" uri="{C3380CC4-5D6E-409C-BE32-E72D297353CC}">
              <c16:uniqueId val="{00000004-1165-42AD-916A-6DF010B42492}"/>
            </c:ext>
          </c:extLst>
        </c:ser>
        <c:ser>
          <c:idx val="4"/>
          <c:order val="5"/>
          <c:tx>
            <c:strRef>
              <c:f>Charts!$U$50</c:f>
              <c:strCache>
                <c:ptCount val="1"/>
                <c:pt idx="0">
                  <c:v>Energy</c:v>
                </c:pt>
              </c:strCache>
            </c:strRef>
          </c:tx>
          <c:spPr>
            <a:solidFill>
              <a:schemeClr val="accent1"/>
            </a:solidFill>
            <a:ln>
              <a:noFill/>
            </a:ln>
            <a:effectLst/>
          </c:spPr>
          <c:invertIfNegative val="0"/>
          <c:cat>
            <c:strRef>
              <c:f>Charts!$O$51:$O$52</c:f>
              <c:strCache>
                <c:ptCount val="2"/>
                <c:pt idx="0">
                  <c:v>ICF</c:v>
                </c:pt>
                <c:pt idx="1">
                  <c:v>SIT</c:v>
                </c:pt>
              </c:strCache>
            </c:strRef>
          </c:cat>
          <c:val>
            <c:numRef>
              <c:f>Charts!$U$51:$U$52</c:f>
              <c:numCache>
                <c:formatCode>0.00</c:formatCode>
                <c:ptCount val="2"/>
                <c:pt idx="1">
                  <c:v>15.695954658128702</c:v>
                </c:pt>
              </c:numCache>
            </c:numRef>
          </c:val>
          <c:extLst>
            <c:ext xmlns:c16="http://schemas.microsoft.com/office/drawing/2014/chart" uri="{C3380CC4-5D6E-409C-BE32-E72D297353CC}">
              <c16:uniqueId val="{00000005-1165-42AD-916A-6DF010B42492}"/>
            </c:ext>
          </c:extLst>
        </c:ser>
        <c:ser>
          <c:idx val="6"/>
          <c:order val="6"/>
          <c:tx>
            <c:strRef>
              <c:f>Charts!$W$50</c:f>
              <c:strCache>
                <c:ptCount val="1"/>
                <c:pt idx="0">
                  <c:v>AFOLU (Sources)</c:v>
                </c:pt>
              </c:strCache>
            </c:strRef>
          </c:tx>
          <c:spPr>
            <a:solidFill>
              <a:schemeClr val="accent4"/>
            </a:solidFill>
            <a:ln>
              <a:noFill/>
            </a:ln>
            <a:effectLst/>
          </c:spPr>
          <c:invertIfNegative val="0"/>
          <c:cat>
            <c:strRef>
              <c:f>Charts!$O$51:$O$52</c:f>
              <c:strCache>
                <c:ptCount val="2"/>
                <c:pt idx="0">
                  <c:v>ICF</c:v>
                </c:pt>
                <c:pt idx="1">
                  <c:v>SIT</c:v>
                </c:pt>
              </c:strCache>
            </c:strRef>
          </c:cat>
          <c:val>
            <c:numRef>
              <c:f>Charts!$W$51:$W$52</c:f>
              <c:numCache>
                <c:formatCode>0.00</c:formatCode>
                <c:ptCount val="2"/>
                <c:pt idx="1">
                  <c:v>1.2518668255728389</c:v>
                </c:pt>
              </c:numCache>
            </c:numRef>
          </c:val>
          <c:extLst>
            <c:ext xmlns:c16="http://schemas.microsoft.com/office/drawing/2014/chart" uri="{C3380CC4-5D6E-409C-BE32-E72D297353CC}">
              <c16:uniqueId val="{00000006-1165-42AD-916A-6DF010B42492}"/>
            </c:ext>
          </c:extLst>
        </c:ser>
        <c:ser>
          <c:idx val="5"/>
          <c:order val="7"/>
          <c:tx>
            <c:strRef>
              <c:f>Charts!$V$50</c:f>
              <c:strCache>
                <c:ptCount val="1"/>
                <c:pt idx="0">
                  <c:v>IPPU</c:v>
                </c:pt>
              </c:strCache>
            </c:strRef>
          </c:tx>
          <c:spPr>
            <a:solidFill>
              <a:schemeClr val="accent2"/>
            </a:solidFill>
            <a:ln>
              <a:noFill/>
            </a:ln>
            <a:effectLst/>
          </c:spPr>
          <c:invertIfNegative val="0"/>
          <c:cat>
            <c:strRef>
              <c:f>Charts!$O$51:$O$52</c:f>
              <c:strCache>
                <c:ptCount val="2"/>
                <c:pt idx="0">
                  <c:v>ICF</c:v>
                </c:pt>
                <c:pt idx="1">
                  <c:v>SIT</c:v>
                </c:pt>
              </c:strCache>
            </c:strRef>
          </c:cat>
          <c:val>
            <c:numRef>
              <c:f>Charts!$V$51:$V$52</c:f>
              <c:numCache>
                <c:formatCode>0.00</c:formatCode>
                <c:ptCount val="2"/>
                <c:pt idx="1">
                  <c:v>1.0685771674138227</c:v>
                </c:pt>
              </c:numCache>
            </c:numRef>
          </c:val>
          <c:extLst>
            <c:ext xmlns:c16="http://schemas.microsoft.com/office/drawing/2014/chart" uri="{C3380CC4-5D6E-409C-BE32-E72D297353CC}">
              <c16:uniqueId val="{00000007-1165-42AD-916A-6DF010B42492}"/>
            </c:ext>
          </c:extLst>
        </c:ser>
        <c:ser>
          <c:idx val="7"/>
          <c:order val="8"/>
          <c:tx>
            <c:strRef>
              <c:f>Charts!$Y$50</c:f>
              <c:strCache>
                <c:ptCount val="1"/>
                <c:pt idx="0">
                  <c:v>Waste</c:v>
                </c:pt>
              </c:strCache>
            </c:strRef>
          </c:tx>
          <c:spPr>
            <a:solidFill>
              <a:schemeClr val="accent5"/>
            </a:solidFill>
            <a:ln>
              <a:noFill/>
            </a:ln>
            <a:effectLst/>
          </c:spPr>
          <c:invertIfNegative val="0"/>
          <c:cat>
            <c:strRef>
              <c:f>Charts!$O$51:$O$52</c:f>
              <c:strCache>
                <c:ptCount val="2"/>
                <c:pt idx="0">
                  <c:v>ICF</c:v>
                </c:pt>
                <c:pt idx="1">
                  <c:v>SIT</c:v>
                </c:pt>
              </c:strCache>
            </c:strRef>
          </c:cat>
          <c:val>
            <c:numRef>
              <c:f>Charts!$Y$51:$Y$52</c:f>
              <c:numCache>
                <c:formatCode>0.00</c:formatCode>
                <c:ptCount val="2"/>
                <c:pt idx="1">
                  <c:v>1.3646966673126886</c:v>
                </c:pt>
              </c:numCache>
            </c:numRef>
          </c:val>
          <c:extLst>
            <c:ext xmlns:c16="http://schemas.microsoft.com/office/drawing/2014/chart" uri="{C3380CC4-5D6E-409C-BE32-E72D297353CC}">
              <c16:uniqueId val="{00000008-1165-42AD-916A-6DF010B42492}"/>
            </c:ext>
          </c:extLst>
        </c:ser>
        <c:dLbls>
          <c:showLegendKey val="0"/>
          <c:showVal val="0"/>
          <c:showCatName val="0"/>
          <c:showSerName val="0"/>
          <c:showPercent val="0"/>
          <c:showBubbleSize val="0"/>
        </c:dLbls>
        <c:gapWidth val="150"/>
        <c:overlap val="100"/>
        <c:axId val="898351416"/>
        <c:axId val="897932440"/>
      </c:barChart>
      <c:catAx>
        <c:axId val="898351416"/>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crossAx val="897932440"/>
        <c:crossesAt val="0"/>
        <c:auto val="1"/>
        <c:lblAlgn val="ctr"/>
        <c:lblOffset val="0"/>
        <c:noMultiLvlLbl val="0"/>
      </c:catAx>
      <c:valAx>
        <c:axId val="897932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r>
                  <a:rPr lang="en-US"/>
                  <a:t>MMT CO</a:t>
                </a:r>
                <a:r>
                  <a:rPr lang="en-US" baseline="-25000"/>
                  <a:t>2</a:t>
                </a:r>
                <a:r>
                  <a:rPr lang="en-US"/>
                  <a:t> Eq.</a:t>
                </a:r>
              </a:p>
            </c:rich>
          </c:tx>
          <c:layout>
            <c:manualLayout>
              <c:xMode val="edge"/>
              <c:yMode val="edge"/>
              <c:x val="2.5900657248646243E-2"/>
              <c:y val="0.37977950171622754"/>
            </c:manualLayout>
          </c:layout>
          <c:overlay val="0"/>
          <c:spPr>
            <a:noFill/>
            <a:ln>
              <a:noFill/>
            </a:ln>
            <a:effectLst/>
          </c:spPr>
          <c:txPr>
            <a:bodyPr rot="-54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crossAx val="898351416"/>
        <c:crosses val="autoZero"/>
        <c:crossBetween val="between"/>
      </c:valAx>
      <c:spPr>
        <a:noFill/>
        <a:ln>
          <a:noFill/>
        </a:ln>
        <a:effectLst/>
      </c:spPr>
    </c:plotArea>
    <c:legend>
      <c:legendPos val="r"/>
      <c:legendEntry>
        <c:idx val="4"/>
        <c:delete val="1"/>
      </c:legendEntry>
      <c:legendEntry>
        <c:idx val="5"/>
        <c:delete val="1"/>
      </c:legendEntry>
      <c:legendEntry>
        <c:idx val="6"/>
        <c:delete val="1"/>
      </c:legendEntry>
      <c:legendEntry>
        <c:idx val="7"/>
        <c:delete val="1"/>
      </c:legendEntry>
      <c:overlay val="0"/>
      <c:spPr>
        <a:noFill/>
        <a:ln>
          <a:noFill/>
        </a:ln>
        <a:effectLst/>
      </c:spPr>
      <c:txPr>
        <a:bodyPr rot="0" spcFirstLastPara="1" vertOverflow="ellipsis" vert="horz" wrap="square" anchor="ctr" anchorCtr="1"/>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en-US" sz="1000" b="0" i="0" u="none" strike="noStrike" kern="1200" baseline="0">
          <a:solidFill>
            <a:schemeClr val="tx1"/>
          </a:solidFill>
          <a:latin typeface="Calibri" panose="020F0502020204030204" pitchFamily="34" charset="0"/>
          <a:ea typeface="+mn-ea"/>
          <a:cs typeface="+mn-cs"/>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0"/>
          <c:order val="0"/>
          <c:tx>
            <c:strRef>
              <c:f>'Sector Summary'!$C$13</c:f>
              <c:strCache>
                <c:ptCount val="1"/>
                <c:pt idx="0">
                  <c:v>Energy</c:v>
                </c:pt>
              </c:strCache>
            </c:strRef>
          </c:tx>
          <c:spPr>
            <a:solidFill>
              <a:schemeClr val="accent1"/>
            </a:solidFill>
            <a:ln w="25400">
              <a:noFill/>
            </a:ln>
            <a:effectLst/>
          </c:spPr>
          <c:cat>
            <c:numRef>
              <c:f>'Sector Summary'!$D$5:$G$5</c:f>
              <c:numCache>
                <c:formatCode>General</c:formatCode>
                <c:ptCount val="4"/>
                <c:pt idx="0">
                  <c:v>2021</c:v>
                </c:pt>
                <c:pt idx="1">
                  <c:v>2025</c:v>
                </c:pt>
                <c:pt idx="2">
                  <c:v>2030</c:v>
                </c:pt>
                <c:pt idx="3">
                  <c:v>2045</c:v>
                </c:pt>
              </c:numCache>
            </c:numRef>
          </c:cat>
          <c:val>
            <c:numRef>
              <c:f>'Sector Summary'!$D$13:$G$13</c:f>
              <c:numCache>
                <c:formatCode>_(* #,##0.00_);_(* \(#,##0.00\);_(* "-"??_);_(@_)</c:formatCode>
                <c:ptCount val="4"/>
                <c:pt idx="0">
                  <c:v>15.695954658128702</c:v>
                </c:pt>
                <c:pt idx="1">
                  <c:v>14.779058054732069</c:v>
                </c:pt>
                <c:pt idx="2">
                  <c:v>14.460557043292553</c:v>
                </c:pt>
                <c:pt idx="3">
                  <c:v>13.759510109272597</c:v>
                </c:pt>
              </c:numCache>
            </c:numRef>
          </c:val>
          <c:extLst>
            <c:ext xmlns:c16="http://schemas.microsoft.com/office/drawing/2014/chart" uri="{C3380CC4-5D6E-409C-BE32-E72D297353CC}">
              <c16:uniqueId val="{00000000-3A2B-4335-B1BB-DD9CEF48E406}"/>
            </c:ext>
          </c:extLst>
        </c:ser>
        <c:ser>
          <c:idx val="1"/>
          <c:order val="1"/>
          <c:tx>
            <c:strRef>
              <c:f>'Sector Summary'!$C$14</c:f>
              <c:strCache>
                <c:ptCount val="1"/>
                <c:pt idx="0">
                  <c:v>IPPU</c:v>
                </c:pt>
              </c:strCache>
            </c:strRef>
          </c:tx>
          <c:spPr>
            <a:solidFill>
              <a:schemeClr val="accent2"/>
            </a:solidFill>
            <a:ln w="25400">
              <a:noFill/>
            </a:ln>
            <a:effectLst/>
          </c:spPr>
          <c:cat>
            <c:numRef>
              <c:f>'Sector Summary'!$D$5:$G$5</c:f>
              <c:numCache>
                <c:formatCode>General</c:formatCode>
                <c:ptCount val="4"/>
                <c:pt idx="0">
                  <c:v>2021</c:v>
                </c:pt>
                <c:pt idx="1">
                  <c:v>2025</c:v>
                </c:pt>
                <c:pt idx="2">
                  <c:v>2030</c:v>
                </c:pt>
                <c:pt idx="3">
                  <c:v>2045</c:v>
                </c:pt>
              </c:numCache>
            </c:numRef>
          </c:cat>
          <c:val>
            <c:numRef>
              <c:f>'Sector Summary'!$D$14:$G$14</c:f>
              <c:numCache>
                <c:formatCode>_(* #,##0.00_);_(* \(#,##0.00\);_(* "-"??_);_(@_)</c:formatCode>
                <c:ptCount val="4"/>
                <c:pt idx="0">
                  <c:v>1.0685771674138227</c:v>
                </c:pt>
                <c:pt idx="1">
                  <c:v>1.8220657074569293</c:v>
                </c:pt>
                <c:pt idx="2">
                  <c:v>2.0323485373819112</c:v>
                </c:pt>
                <c:pt idx="3">
                  <c:v>2.0977474558741984</c:v>
                </c:pt>
              </c:numCache>
            </c:numRef>
          </c:val>
          <c:extLst>
            <c:ext xmlns:c16="http://schemas.microsoft.com/office/drawing/2014/chart" uri="{C3380CC4-5D6E-409C-BE32-E72D297353CC}">
              <c16:uniqueId val="{00000001-3A2B-4335-B1BB-DD9CEF48E406}"/>
            </c:ext>
          </c:extLst>
        </c:ser>
        <c:ser>
          <c:idx val="2"/>
          <c:order val="2"/>
          <c:tx>
            <c:strRef>
              <c:f>'Sector Summary'!$C$15</c:f>
              <c:strCache>
                <c:ptCount val="1"/>
                <c:pt idx="0">
                  <c:v>AFOLU</c:v>
                </c:pt>
              </c:strCache>
            </c:strRef>
          </c:tx>
          <c:spPr>
            <a:solidFill>
              <a:schemeClr val="accent4"/>
            </a:solidFill>
            <a:ln w="25400">
              <a:noFill/>
            </a:ln>
            <a:effectLst/>
          </c:spPr>
          <c:cat>
            <c:numRef>
              <c:f>'Sector Summary'!$D$5:$G$5</c:f>
              <c:numCache>
                <c:formatCode>General</c:formatCode>
                <c:ptCount val="4"/>
                <c:pt idx="0">
                  <c:v>2021</c:v>
                </c:pt>
                <c:pt idx="1">
                  <c:v>2025</c:v>
                </c:pt>
                <c:pt idx="2">
                  <c:v>2030</c:v>
                </c:pt>
                <c:pt idx="3">
                  <c:v>2045</c:v>
                </c:pt>
              </c:numCache>
            </c:numRef>
          </c:cat>
          <c:val>
            <c:numRef>
              <c:f>'Sector Summary'!$D$15:$G$15</c:f>
              <c:numCache>
                <c:formatCode>_(* #,##0.00_);_(* \(#,##0.00\);_(* "-"??_);_(@_)</c:formatCode>
                <c:ptCount val="4"/>
                <c:pt idx="0">
                  <c:v>0.56544665440335218</c:v>
                </c:pt>
                <c:pt idx="1">
                  <c:v>0.43144186503937232</c:v>
                </c:pt>
                <c:pt idx="2">
                  <c:v>0.41503544094472739</c:v>
                </c:pt>
                <c:pt idx="3">
                  <c:v>0.36581616866079042</c:v>
                </c:pt>
              </c:numCache>
            </c:numRef>
          </c:val>
          <c:extLst>
            <c:ext xmlns:c16="http://schemas.microsoft.com/office/drawing/2014/chart" uri="{C3380CC4-5D6E-409C-BE32-E72D297353CC}">
              <c16:uniqueId val="{00000002-3A2B-4335-B1BB-DD9CEF48E406}"/>
            </c:ext>
          </c:extLst>
        </c:ser>
        <c:ser>
          <c:idx val="3"/>
          <c:order val="3"/>
          <c:tx>
            <c:strRef>
              <c:f>'Sector Summary'!$C$16</c:f>
              <c:strCache>
                <c:ptCount val="1"/>
                <c:pt idx="0">
                  <c:v>Waste</c:v>
                </c:pt>
              </c:strCache>
            </c:strRef>
          </c:tx>
          <c:spPr>
            <a:solidFill>
              <a:schemeClr val="accent5"/>
            </a:solidFill>
            <a:ln w="25400">
              <a:noFill/>
            </a:ln>
            <a:effectLst/>
          </c:spPr>
          <c:cat>
            <c:numRef>
              <c:f>'Sector Summary'!$D$5:$G$5</c:f>
              <c:numCache>
                <c:formatCode>General</c:formatCode>
                <c:ptCount val="4"/>
                <c:pt idx="0">
                  <c:v>2021</c:v>
                </c:pt>
                <c:pt idx="1">
                  <c:v>2025</c:v>
                </c:pt>
                <c:pt idx="2">
                  <c:v>2030</c:v>
                </c:pt>
                <c:pt idx="3">
                  <c:v>2045</c:v>
                </c:pt>
              </c:numCache>
            </c:numRef>
          </c:cat>
          <c:val>
            <c:numRef>
              <c:f>'Sector Summary'!$D$16:$G$16</c:f>
              <c:numCache>
                <c:formatCode>_(* #,##0.00_);_(* \(#,##0.00\);_(* "-"??_);_(@_)</c:formatCode>
                <c:ptCount val="4"/>
                <c:pt idx="0">
                  <c:v>1.3646966673126886</c:v>
                </c:pt>
                <c:pt idx="1">
                  <c:v>0.97740225350741106</c:v>
                </c:pt>
                <c:pt idx="2">
                  <c:v>1.0237406453865323</c:v>
                </c:pt>
                <c:pt idx="3">
                  <c:v>1.1315480564110365</c:v>
                </c:pt>
              </c:numCache>
            </c:numRef>
          </c:val>
          <c:extLst>
            <c:ext xmlns:c16="http://schemas.microsoft.com/office/drawing/2014/chart" uri="{C3380CC4-5D6E-409C-BE32-E72D297353CC}">
              <c16:uniqueId val="{00000003-3A2B-4335-B1BB-DD9CEF48E406}"/>
            </c:ext>
          </c:extLst>
        </c:ser>
        <c:dLbls>
          <c:showLegendKey val="0"/>
          <c:showVal val="0"/>
          <c:showCatName val="0"/>
          <c:showSerName val="0"/>
          <c:showPercent val="0"/>
          <c:showBubbleSize val="0"/>
        </c:dLbls>
        <c:axId val="664757376"/>
        <c:axId val="899855824"/>
      </c:areaChart>
      <c:catAx>
        <c:axId val="66475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9855824"/>
        <c:crosses val="autoZero"/>
        <c:auto val="1"/>
        <c:lblAlgn val="ctr"/>
        <c:lblOffset val="100"/>
        <c:noMultiLvlLbl val="0"/>
      </c:catAx>
      <c:valAx>
        <c:axId val="899855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475737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r>
              <a:rPr lang="en-US" sz="1400">
                <a:solidFill>
                  <a:sysClr val="windowText" lastClr="000000"/>
                </a:solidFill>
              </a:rPr>
              <a:t>Total</a:t>
            </a:r>
            <a:r>
              <a:rPr lang="en-US" sz="1400" baseline="0">
                <a:solidFill>
                  <a:sysClr val="windowText" lastClr="000000"/>
                </a:solidFill>
              </a:rPr>
              <a:t> Emissions</a:t>
            </a:r>
            <a:endParaRPr lang="en-US" sz="1400">
              <a:solidFill>
                <a:sysClr val="windowText" lastClr="000000"/>
              </a:solidFill>
            </a:endParaRPr>
          </a:p>
        </c:rich>
      </c:tx>
      <c:layout>
        <c:manualLayout>
          <c:xMode val="edge"/>
          <c:yMode val="edge"/>
          <c:x val="0.19040849073957991"/>
          <c:y val="3.497057133012275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endParaRPr lang="en-US"/>
        </a:p>
      </c:txPr>
    </c:title>
    <c:autoTitleDeleted val="0"/>
    <c:plotArea>
      <c:layout>
        <c:manualLayout>
          <c:layoutTarget val="inner"/>
          <c:xMode val="edge"/>
          <c:yMode val="edge"/>
          <c:x val="0.1137007874015748"/>
          <c:y val="0.11402834645669291"/>
          <c:w val="0.35558167258903534"/>
          <c:h val="0.65301392125984237"/>
        </c:manualLayout>
      </c:layout>
      <c:lineChart>
        <c:grouping val="standard"/>
        <c:varyColors val="0"/>
        <c:ser>
          <c:idx val="1"/>
          <c:order val="0"/>
          <c:tx>
            <c:strRef>
              <c:f>'Sector Summary'!$A$13</c:f>
              <c:strCache>
                <c:ptCount val="1"/>
                <c:pt idx="0">
                  <c:v>SIT/Projection Tool</c:v>
                </c:pt>
              </c:strCache>
            </c:strRef>
          </c:tx>
          <c:spPr>
            <a:ln w="25400" cap="rnd">
              <a:noFill/>
              <a:round/>
            </a:ln>
            <a:effectLst/>
          </c:spPr>
          <c:marker>
            <c:symbol val="dash"/>
            <c:size val="15"/>
            <c:spPr>
              <a:solidFill>
                <a:schemeClr val="accent5"/>
              </a:solidFill>
              <a:ln w="9525">
                <a:solidFill>
                  <a:schemeClr val="accent5"/>
                </a:solidFill>
              </a:ln>
              <a:effectLst/>
            </c:spPr>
          </c:marker>
          <c:cat>
            <c:numRef>
              <c:f>'Sector Summary'!$D$5:$G$5</c:f>
              <c:numCache>
                <c:formatCode>General</c:formatCode>
                <c:ptCount val="4"/>
                <c:pt idx="0">
                  <c:v>2021</c:v>
                </c:pt>
                <c:pt idx="1">
                  <c:v>2025</c:v>
                </c:pt>
                <c:pt idx="2">
                  <c:v>2030</c:v>
                </c:pt>
                <c:pt idx="3">
                  <c:v>2045</c:v>
                </c:pt>
              </c:numCache>
            </c:numRef>
          </c:cat>
          <c:val>
            <c:numRef>
              <c:f>'Sector Summary'!$J$9:$M$9</c:f>
              <c:numCache>
                <c:formatCode>0.00</c:formatCode>
                <c:ptCount val="4"/>
                <c:pt idx="0" formatCode="_(* #,##0.00_);_(* \(#,##0.00\);_(* &quot;-&quot;??_);_(@_)">
                  <c:v>19.381095318428056</c:v>
                </c:pt>
                <c:pt idx="1">
                  <c:v>18.009967880735779</c:v>
                </c:pt>
                <c:pt idx="2">
                  <c:v>17.931681667005723</c:v>
                </c:pt>
                <c:pt idx="3">
                  <c:v>17.354621790218619</c:v>
                </c:pt>
              </c:numCache>
            </c:numRef>
          </c:val>
          <c:smooth val="0"/>
          <c:extLst>
            <c:ext xmlns:c16="http://schemas.microsoft.com/office/drawing/2014/chart" uri="{C3380CC4-5D6E-409C-BE32-E72D297353CC}">
              <c16:uniqueId val="{00000000-3D47-4980-BCD4-297A2B235D7A}"/>
            </c:ext>
          </c:extLst>
        </c:ser>
        <c:ser>
          <c:idx val="0"/>
          <c:order val="1"/>
          <c:tx>
            <c:strRef>
              <c:f>'Sector Summary'!$A$7</c:f>
              <c:strCache>
                <c:ptCount val="1"/>
                <c:pt idx="0">
                  <c:v>ICF/UHERO</c:v>
                </c:pt>
              </c:strCache>
            </c:strRef>
          </c:tx>
          <c:spPr>
            <a:ln w="25400" cap="rnd">
              <a:noFill/>
              <a:round/>
            </a:ln>
            <a:effectLst/>
          </c:spPr>
          <c:marker>
            <c:symbol val="dash"/>
            <c:size val="15"/>
            <c:spPr>
              <a:solidFill>
                <a:schemeClr val="accent1"/>
              </a:solidFill>
              <a:ln w="9525">
                <a:solidFill>
                  <a:schemeClr val="accent1"/>
                </a:solidFill>
              </a:ln>
              <a:effectLst/>
            </c:spPr>
          </c:marker>
          <c:cat>
            <c:numRef>
              <c:f>'Sector Summary'!$D$5:$G$5</c:f>
              <c:numCache>
                <c:formatCode>General</c:formatCode>
                <c:ptCount val="4"/>
                <c:pt idx="0">
                  <c:v>2021</c:v>
                </c:pt>
                <c:pt idx="1">
                  <c:v>2025</c:v>
                </c:pt>
                <c:pt idx="2">
                  <c:v>2030</c:v>
                </c:pt>
                <c:pt idx="3">
                  <c:v>2045</c:v>
                </c:pt>
              </c:numCache>
            </c:numRef>
          </c:cat>
          <c:val>
            <c:numRef>
              <c:f>'Sector Summary'!$J$7:$M$7</c:f>
              <c:numCache>
                <c:formatCode>0.00</c:formatCode>
                <c:ptCount val="4"/>
                <c:pt idx="0" formatCode="_(* #,##0.00_);_(* \(#,##0.00\);_(* &quot;-&quot;??_);_(@_)">
                  <c:v>19.91859059527507</c:v>
                </c:pt>
                <c:pt idx="1">
                  <c:v>18.450113060453056</c:v>
                </c:pt>
                <c:pt idx="2">
                  <c:v>17.508134273634926</c:v>
                </c:pt>
                <c:pt idx="3">
                  <c:v>13.861684200449048</c:v>
                </c:pt>
              </c:numCache>
            </c:numRef>
          </c:val>
          <c:smooth val="0"/>
          <c:extLst>
            <c:ext xmlns:c16="http://schemas.microsoft.com/office/drawing/2014/chart" uri="{C3380CC4-5D6E-409C-BE32-E72D297353CC}">
              <c16:uniqueId val="{00000001-3D47-4980-BCD4-297A2B235D7A}"/>
            </c:ext>
          </c:extLst>
        </c:ser>
        <c:dLbls>
          <c:showLegendKey val="0"/>
          <c:showVal val="0"/>
          <c:showCatName val="0"/>
          <c:showSerName val="0"/>
          <c:showPercent val="0"/>
          <c:showBubbleSize val="0"/>
        </c:dLbls>
        <c:marker val="1"/>
        <c:smooth val="0"/>
        <c:axId val="838513576"/>
        <c:axId val="827157928"/>
      </c:lineChart>
      <c:catAx>
        <c:axId val="838513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27157928"/>
        <c:crosses val="autoZero"/>
        <c:auto val="1"/>
        <c:lblAlgn val="ctr"/>
        <c:lblOffset val="100"/>
        <c:noMultiLvlLbl val="0"/>
      </c:catAx>
      <c:valAx>
        <c:axId val="827157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lang="en-US" sz="1400" b="0" i="0" u="none" strike="noStrike" kern="1200" baseline="0">
                    <a:solidFill>
                      <a:sysClr val="windowText" lastClr="000000"/>
                    </a:solidFill>
                    <a:latin typeface="Calibri" panose="020F0502020204030204" pitchFamily="34" charset="0"/>
                    <a:ea typeface="+mn-ea"/>
                    <a:cs typeface="+mn-cs"/>
                  </a:defRPr>
                </a:pPr>
                <a:r>
                  <a:rPr lang="en-US" sz="1400" b="0" i="0" u="none" strike="noStrike" kern="1200" baseline="0">
                    <a:solidFill>
                      <a:sysClr val="windowText" lastClr="000000"/>
                    </a:solidFill>
                    <a:latin typeface="Calibri" panose="020F0502020204030204" pitchFamily="34" charset="0"/>
                    <a:ea typeface="+mn-ea"/>
                    <a:cs typeface="+mn-cs"/>
                  </a:rPr>
                  <a:t>MMT CO</a:t>
                </a:r>
                <a:r>
                  <a:rPr lang="en-US" sz="1400" b="0" i="0" u="none" strike="noStrike" kern="1200" baseline="-25000">
                    <a:solidFill>
                      <a:sysClr val="windowText" lastClr="000000"/>
                    </a:solidFill>
                    <a:latin typeface="Calibri" panose="020F0502020204030204" pitchFamily="34" charset="0"/>
                    <a:ea typeface="+mn-ea"/>
                    <a:cs typeface="+mn-cs"/>
                  </a:rPr>
                  <a:t>2</a:t>
                </a:r>
                <a:r>
                  <a:rPr lang="en-US" sz="1400" b="0" i="0" u="none" strike="noStrike" kern="1200" baseline="0">
                    <a:solidFill>
                      <a:sysClr val="windowText" lastClr="000000"/>
                    </a:solidFill>
                    <a:latin typeface="Calibri" panose="020F0502020204030204" pitchFamily="34" charset="0"/>
                    <a:ea typeface="+mn-ea"/>
                    <a:cs typeface="+mn-cs"/>
                  </a:rPr>
                  <a:t> Eq.</a:t>
                </a:r>
              </a:p>
            </c:rich>
          </c:tx>
          <c:layout>
            <c:manualLayout>
              <c:xMode val="edge"/>
              <c:yMode val="edge"/>
              <c:x val="2.7864449993028468E-2"/>
              <c:y val="0.3144333662163149"/>
            </c:manualLayout>
          </c:layout>
          <c:overlay val="0"/>
          <c:spPr>
            <a:noFill/>
            <a:ln>
              <a:noFill/>
            </a:ln>
            <a:effectLst/>
          </c:spPr>
          <c:txPr>
            <a:bodyPr rot="-5400000" spcFirstLastPara="1" vertOverflow="ellipsis" vert="horz" wrap="square" anchor="ctr" anchorCtr="1"/>
            <a:lstStyle/>
            <a:p>
              <a:pPr algn="ctr" rtl="0">
                <a:defRPr lang="en-US" sz="14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0"/>
        <c:majorTickMark val="none"/>
        <c:minorTickMark val="none"/>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38513576"/>
        <c:crosses val="autoZero"/>
        <c:crossBetween val="between"/>
      </c:valAx>
      <c:spPr>
        <a:noFill/>
        <a:ln>
          <a:solidFill>
            <a:schemeClr val="bg1">
              <a:lumMod val="85000"/>
            </a:schemeClr>
          </a:solidFill>
        </a:ln>
        <a:effectLst/>
      </c:spPr>
    </c:plotArea>
    <c:legend>
      <c:legendPos val="r"/>
      <c:layout>
        <c:manualLayout>
          <c:xMode val="edge"/>
          <c:yMode val="edge"/>
          <c:x val="0.29074702200686459"/>
          <c:y val="0.88942396273313518"/>
          <c:w val="0.418409213271418"/>
          <c:h val="8.0866837009612211E-2"/>
        </c:manualLayout>
      </c:layout>
      <c:overlay val="0"/>
      <c:spPr>
        <a:solidFill>
          <a:schemeClr val="bg1"/>
        </a:solidFill>
        <a:ln>
          <a:solidFill>
            <a:schemeClr val="bg2">
              <a:lumMod val="9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Calibri" panose="020F050202020403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r>
              <a:rPr lang="en-US" sz="1400">
                <a:solidFill>
                  <a:sysClr val="windowText" lastClr="000000"/>
                </a:solidFill>
              </a:rPr>
              <a:t>Net Emissions</a:t>
            </a:r>
          </a:p>
        </c:rich>
      </c:tx>
      <c:layout>
        <c:manualLayout>
          <c:xMode val="edge"/>
          <c:yMode val="edge"/>
          <c:x val="0.37160832332549415"/>
          <c:y val="2.218327674214656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endParaRPr lang="en-US"/>
        </a:p>
      </c:txPr>
    </c:title>
    <c:autoTitleDeleted val="0"/>
    <c:plotArea>
      <c:layout>
        <c:manualLayout>
          <c:layoutTarget val="inner"/>
          <c:xMode val="edge"/>
          <c:yMode val="edge"/>
          <c:x val="0.20845941731488565"/>
          <c:y val="0.11831385010561114"/>
          <c:w val="0.70357316944522252"/>
          <c:h val="0.73639401666453097"/>
        </c:manualLayout>
      </c:layout>
      <c:lineChart>
        <c:grouping val="standard"/>
        <c:varyColors val="0"/>
        <c:ser>
          <c:idx val="1"/>
          <c:order val="0"/>
          <c:tx>
            <c:strRef>
              <c:f>'Sector Summary'!$A$13</c:f>
              <c:strCache>
                <c:ptCount val="1"/>
                <c:pt idx="0">
                  <c:v>SIT/Projection Tool</c:v>
                </c:pt>
              </c:strCache>
            </c:strRef>
          </c:tx>
          <c:spPr>
            <a:ln w="28575" cap="rnd">
              <a:noFill/>
              <a:round/>
            </a:ln>
            <a:effectLst/>
          </c:spPr>
          <c:marker>
            <c:symbol val="dash"/>
            <c:size val="15"/>
            <c:spPr>
              <a:solidFill>
                <a:schemeClr val="accent5"/>
              </a:solidFill>
              <a:ln w="9525">
                <a:solidFill>
                  <a:schemeClr val="accent5"/>
                </a:solidFill>
              </a:ln>
              <a:effectLst/>
            </c:spPr>
          </c:marker>
          <c:cat>
            <c:numRef>
              <c:f>'Sector Summary'!$D$5:$G$5</c:f>
              <c:numCache>
                <c:formatCode>General</c:formatCode>
                <c:ptCount val="4"/>
                <c:pt idx="0">
                  <c:v>2021</c:v>
                </c:pt>
                <c:pt idx="1">
                  <c:v>2025</c:v>
                </c:pt>
                <c:pt idx="2">
                  <c:v>2030</c:v>
                </c:pt>
                <c:pt idx="3">
                  <c:v>2045</c:v>
                </c:pt>
              </c:numCache>
            </c:numRef>
          </c:cat>
          <c:val>
            <c:numRef>
              <c:f>'Sector Summary'!$D$17:$G$17</c:f>
              <c:numCache>
                <c:formatCode>_(* #,##0.00_);_(* \(#,##0.00\);_(* "-"??_);_(@_)</c:formatCode>
                <c:ptCount val="4"/>
                <c:pt idx="0">
                  <c:v>18.694675147258568</c:v>
                </c:pt>
                <c:pt idx="1">
                  <c:v>18.009967880735779</c:v>
                </c:pt>
                <c:pt idx="2">
                  <c:v>17.931681667005723</c:v>
                </c:pt>
                <c:pt idx="3">
                  <c:v>17.354621790218623</c:v>
                </c:pt>
              </c:numCache>
            </c:numRef>
          </c:val>
          <c:smooth val="0"/>
          <c:extLst>
            <c:ext xmlns:c16="http://schemas.microsoft.com/office/drawing/2014/chart" uri="{C3380CC4-5D6E-409C-BE32-E72D297353CC}">
              <c16:uniqueId val="{00000000-3D47-4980-BCD4-297A2B235D7A}"/>
            </c:ext>
          </c:extLst>
        </c:ser>
        <c:ser>
          <c:idx val="0"/>
          <c:order val="1"/>
          <c:tx>
            <c:strRef>
              <c:f>'Sector Summary'!$A$7</c:f>
              <c:strCache>
                <c:ptCount val="1"/>
                <c:pt idx="0">
                  <c:v>ICF/UHERO</c:v>
                </c:pt>
              </c:strCache>
            </c:strRef>
          </c:tx>
          <c:spPr>
            <a:ln w="28575" cap="rnd">
              <a:noFill/>
              <a:round/>
            </a:ln>
            <a:effectLst/>
          </c:spPr>
          <c:marker>
            <c:symbol val="dash"/>
            <c:size val="15"/>
            <c:spPr>
              <a:solidFill>
                <a:schemeClr val="accent1"/>
              </a:solidFill>
              <a:ln w="9525">
                <a:solidFill>
                  <a:schemeClr val="accent1"/>
                </a:solidFill>
              </a:ln>
              <a:effectLst/>
            </c:spPr>
          </c:marker>
          <c:cat>
            <c:numRef>
              <c:f>'Sector Summary'!$D$5:$G$5</c:f>
              <c:numCache>
                <c:formatCode>General</c:formatCode>
                <c:ptCount val="4"/>
                <c:pt idx="0">
                  <c:v>2021</c:v>
                </c:pt>
                <c:pt idx="1">
                  <c:v>2025</c:v>
                </c:pt>
                <c:pt idx="2">
                  <c:v>2030</c:v>
                </c:pt>
                <c:pt idx="3">
                  <c:v>2045</c:v>
                </c:pt>
              </c:numCache>
            </c:numRef>
          </c:cat>
          <c:val>
            <c:numRef>
              <c:f>'Sector Summary'!$D$11:$G$11</c:f>
              <c:numCache>
                <c:formatCode>_(* #,##0.00_);_(* \(#,##0.00\);_(* "-"??_);_(@_)</c:formatCode>
                <c:ptCount val="4"/>
                <c:pt idx="0">
                  <c:v>17.502704572599399</c:v>
                </c:pt>
                <c:pt idx="1">
                  <c:v>16.110717277023575</c:v>
                </c:pt>
                <c:pt idx="2">
                  <c:v>15.21188760533137</c:v>
                </c:pt>
                <c:pt idx="3">
                  <c:v>11.435716185711694</c:v>
                </c:pt>
              </c:numCache>
            </c:numRef>
          </c:val>
          <c:smooth val="0"/>
          <c:extLst>
            <c:ext xmlns:c16="http://schemas.microsoft.com/office/drawing/2014/chart" uri="{C3380CC4-5D6E-409C-BE32-E72D297353CC}">
              <c16:uniqueId val="{00000001-3D47-4980-BCD4-297A2B235D7A}"/>
            </c:ext>
          </c:extLst>
        </c:ser>
        <c:dLbls>
          <c:showLegendKey val="0"/>
          <c:showVal val="0"/>
          <c:showCatName val="0"/>
          <c:showSerName val="0"/>
          <c:showPercent val="0"/>
          <c:showBubbleSize val="0"/>
        </c:dLbls>
        <c:marker val="1"/>
        <c:smooth val="0"/>
        <c:axId val="899856608"/>
        <c:axId val="899857000"/>
      </c:lineChart>
      <c:catAx>
        <c:axId val="899856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9857000"/>
        <c:crosses val="autoZero"/>
        <c:auto val="1"/>
        <c:lblAlgn val="ctr"/>
        <c:lblOffset val="100"/>
        <c:noMultiLvlLbl val="0"/>
      </c:catAx>
      <c:valAx>
        <c:axId val="899857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Calibri" panose="020F0502020204030204" pitchFamily="34" charset="0"/>
                    <a:ea typeface="+mn-ea"/>
                    <a:cs typeface="+mn-cs"/>
                  </a:defRPr>
                </a:pPr>
                <a:r>
                  <a:rPr lang="en-US" sz="1400">
                    <a:solidFill>
                      <a:sysClr val="windowText" lastClr="000000"/>
                    </a:solidFill>
                  </a:rPr>
                  <a:t>MMT CO</a:t>
                </a:r>
                <a:r>
                  <a:rPr lang="en-US" sz="1400" baseline="-25000">
                    <a:solidFill>
                      <a:sysClr val="windowText" lastClr="000000"/>
                    </a:solidFill>
                  </a:rPr>
                  <a:t>2</a:t>
                </a:r>
                <a:r>
                  <a:rPr lang="en-US" sz="1400">
                    <a:solidFill>
                      <a:sysClr val="windowText" lastClr="000000"/>
                    </a:solidFill>
                  </a:rPr>
                  <a:t> Eq.</a:t>
                </a:r>
              </a:p>
            </c:rich>
          </c:tx>
          <c:layout>
            <c:manualLayout>
              <c:xMode val="edge"/>
              <c:yMode val="edge"/>
              <c:x val="5.0535682759853269E-2"/>
              <c:y val="0.35456168064581411"/>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0"/>
        <c:majorTickMark val="none"/>
        <c:minorTickMark val="none"/>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9856608"/>
        <c:crosses val="autoZero"/>
        <c:crossBetween val="between"/>
      </c:valAx>
      <c:spPr>
        <a:noFill/>
        <a:ln>
          <a:solidFill>
            <a:schemeClr val="bg1">
              <a:lumMod val="85000"/>
            </a:schemeClr>
          </a:solidFill>
        </a:ln>
        <a:effectLst/>
      </c:spPr>
    </c:plotArea>
    <c:plotVisOnly val="1"/>
    <c:dispBlanksAs val="gap"/>
    <c:showDLblsOverMax val="0"/>
  </c:chart>
  <c:spPr>
    <a:noFill/>
    <a:ln w="9525" cap="flat" cmpd="sng" algn="ctr">
      <a:noFill/>
      <a:round/>
    </a:ln>
    <a:effectLst/>
  </c:spPr>
  <c:txPr>
    <a:bodyPr/>
    <a:lstStyle/>
    <a:p>
      <a:pPr>
        <a:defRPr sz="1100">
          <a:latin typeface="Calibri" panose="020F050202020403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r>
              <a:rPr lang="en-US" sz="1400">
                <a:solidFill>
                  <a:sysClr val="windowText" lastClr="000000"/>
                </a:solidFill>
              </a:rPr>
              <a:t>Total</a:t>
            </a:r>
            <a:r>
              <a:rPr lang="en-US" sz="1400" baseline="0">
                <a:solidFill>
                  <a:sysClr val="windowText" lastClr="000000"/>
                </a:solidFill>
              </a:rPr>
              <a:t> Emissions</a:t>
            </a:r>
            <a:endParaRPr lang="en-US" sz="1400">
              <a:solidFill>
                <a:sysClr val="windowText" lastClr="000000"/>
              </a:solidFill>
            </a:endParaRPr>
          </a:p>
        </c:rich>
      </c:tx>
      <c:layout>
        <c:manualLayout>
          <c:xMode val="edge"/>
          <c:yMode val="edge"/>
          <c:x val="0.19040849073957991"/>
          <c:y val="3.497057133012275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endParaRPr lang="en-US"/>
        </a:p>
      </c:txPr>
    </c:title>
    <c:autoTitleDeleted val="0"/>
    <c:plotArea>
      <c:layout>
        <c:manualLayout>
          <c:layoutTarget val="inner"/>
          <c:xMode val="edge"/>
          <c:yMode val="edge"/>
          <c:x val="0.1137007874015748"/>
          <c:y val="0.11402834645669291"/>
          <c:w val="0.35558167258903534"/>
          <c:h val="0.65301392125984237"/>
        </c:manualLayout>
      </c:layout>
      <c:lineChart>
        <c:grouping val="standard"/>
        <c:varyColors val="0"/>
        <c:ser>
          <c:idx val="1"/>
          <c:order val="0"/>
          <c:tx>
            <c:strRef>
              <c:f>'Sector Summary'!$A$13</c:f>
              <c:strCache>
                <c:ptCount val="1"/>
                <c:pt idx="0">
                  <c:v>SIT/Projection Tool</c:v>
                </c:pt>
              </c:strCache>
            </c:strRef>
          </c:tx>
          <c:spPr>
            <a:ln w="25400" cap="rnd">
              <a:solidFill>
                <a:schemeClr val="accent5"/>
              </a:solidFill>
              <a:round/>
            </a:ln>
            <a:effectLst/>
          </c:spPr>
          <c:marker>
            <c:symbol val="square"/>
            <c:size val="5"/>
            <c:spPr>
              <a:solidFill>
                <a:schemeClr val="accent5"/>
              </a:solidFill>
              <a:ln w="9525">
                <a:solidFill>
                  <a:schemeClr val="accent5"/>
                </a:solidFill>
              </a:ln>
              <a:effectLst/>
            </c:spPr>
          </c:marker>
          <c:cat>
            <c:numRef>
              <c:f>'Sector Summary'!$D$5:$G$5</c:f>
              <c:numCache>
                <c:formatCode>General</c:formatCode>
                <c:ptCount val="4"/>
                <c:pt idx="0">
                  <c:v>2021</c:v>
                </c:pt>
                <c:pt idx="1">
                  <c:v>2025</c:v>
                </c:pt>
                <c:pt idx="2">
                  <c:v>2030</c:v>
                </c:pt>
                <c:pt idx="3">
                  <c:v>2045</c:v>
                </c:pt>
              </c:numCache>
            </c:numRef>
          </c:cat>
          <c:val>
            <c:numRef>
              <c:f>'Sector Summary'!$J$9:$M$9</c:f>
              <c:numCache>
                <c:formatCode>0.00</c:formatCode>
                <c:ptCount val="4"/>
                <c:pt idx="0" formatCode="_(* #,##0.00_);_(* \(#,##0.00\);_(* &quot;-&quot;??_);_(@_)">
                  <c:v>19.381095318428056</c:v>
                </c:pt>
                <c:pt idx="1">
                  <c:v>18.009967880735779</c:v>
                </c:pt>
                <c:pt idx="2">
                  <c:v>17.931681667005723</c:v>
                </c:pt>
                <c:pt idx="3">
                  <c:v>17.354621790218619</c:v>
                </c:pt>
              </c:numCache>
            </c:numRef>
          </c:val>
          <c:smooth val="0"/>
          <c:extLst>
            <c:ext xmlns:c16="http://schemas.microsoft.com/office/drawing/2014/chart" uri="{C3380CC4-5D6E-409C-BE32-E72D297353CC}">
              <c16:uniqueId val="{00000000-0627-4E8D-A8D5-64A679E8E37D}"/>
            </c:ext>
          </c:extLst>
        </c:ser>
        <c:ser>
          <c:idx val="0"/>
          <c:order val="1"/>
          <c:tx>
            <c:strRef>
              <c:f>'Sector Summary'!$A$7</c:f>
              <c:strCache>
                <c:ptCount val="1"/>
                <c:pt idx="0">
                  <c:v>ICF/UHERO</c:v>
                </c:pt>
              </c:strCache>
            </c:strRef>
          </c:tx>
          <c:spPr>
            <a:ln w="25400" cap="rnd">
              <a:solidFill>
                <a:schemeClr val="accent1"/>
              </a:solidFill>
              <a:round/>
            </a:ln>
            <a:effectLst/>
          </c:spPr>
          <c:marker>
            <c:symbol val="x"/>
            <c:size val="5"/>
            <c:spPr>
              <a:solidFill>
                <a:schemeClr val="accent1"/>
              </a:solidFill>
              <a:ln w="9525">
                <a:solidFill>
                  <a:schemeClr val="accent1"/>
                </a:solidFill>
              </a:ln>
              <a:effectLst/>
            </c:spPr>
          </c:marker>
          <c:cat>
            <c:numRef>
              <c:f>'Sector Summary'!$D$5:$G$5</c:f>
              <c:numCache>
                <c:formatCode>General</c:formatCode>
                <c:ptCount val="4"/>
                <c:pt idx="0">
                  <c:v>2021</c:v>
                </c:pt>
                <c:pt idx="1">
                  <c:v>2025</c:v>
                </c:pt>
                <c:pt idx="2">
                  <c:v>2030</c:v>
                </c:pt>
                <c:pt idx="3">
                  <c:v>2045</c:v>
                </c:pt>
              </c:numCache>
            </c:numRef>
          </c:cat>
          <c:val>
            <c:numRef>
              <c:f>'Sector Summary'!$J$7:$M$7</c:f>
              <c:numCache>
                <c:formatCode>0.00</c:formatCode>
                <c:ptCount val="4"/>
                <c:pt idx="0" formatCode="_(* #,##0.00_);_(* \(#,##0.00\);_(* &quot;-&quot;??_);_(@_)">
                  <c:v>19.91859059527507</c:v>
                </c:pt>
                <c:pt idx="1">
                  <c:v>18.450113060453056</c:v>
                </c:pt>
                <c:pt idx="2">
                  <c:v>17.508134273634926</c:v>
                </c:pt>
                <c:pt idx="3">
                  <c:v>13.861684200449048</c:v>
                </c:pt>
              </c:numCache>
            </c:numRef>
          </c:val>
          <c:smooth val="0"/>
          <c:extLst>
            <c:ext xmlns:c16="http://schemas.microsoft.com/office/drawing/2014/chart" uri="{C3380CC4-5D6E-409C-BE32-E72D297353CC}">
              <c16:uniqueId val="{00000001-0627-4E8D-A8D5-64A679E8E37D}"/>
            </c:ext>
          </c:extLst>
        </c:ser>
        <c:dLbls>
          <c:showLegendKey val="0"/>
          <c:showVal val="0"/>
          <c:showCatName val="0"/>
          <c:showSerName val="0"/>
          <c:showPercent val="0"/>
          <c:showBubbleSize val="0"/>
        </c:dLbls>
        <c:marker val="1"/>
        <c:smooth val="0"/>
        <c:axId val="838513576"/>
        <c:axId val="827157928"/>
      </c:lineChart>
      <c:catAx>
        <c:axId val="838513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27157928"/>
        <c:crosses val="autoZero"/>
        <c:auto val="1"/>
        <c:lblAlgn val="ctr"/>
        <c:lblOffset val="100"/>
        <c:noMultiLvlLbl val="0"/>
      </c:catAx>
      <c:valAx>
        <c:axId val="827157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lang="en-US" sz="1400" b="0" i="0" u="none" strike="noStrike" kern="1200" baseline="0">
                    <a:solidFill>
                      <a:sysClr val="windowText" lastClr="000000"/>
                    </a:solidFill>
                    <a:latin typeface="Calibri" panose="020F0502020204030204" pitchFamily="34" charset="0"/>
                    <a:ea typeface="+mn-ea"/>
                    <a:cs typeface="+mn-cs"/>
                  </a:defRPr>
                </a:pPr>
                <a:r>
                  <a:rPr lang="en-US" sz="1400" b="0" i="0" u="none" strike="noStrike" kern="1200" baseline="0">
                    <a:solidFill>
                      <a:sysClr val="windowText" lastClr="000000"/>
                    </a:solidFill>
                    <a:latin typeface="Calibri" panose="020F0502020204030204" pitchFamily="34" charset="0"/>
                    <a:ea typeface="+mn-ea"/>
                    <a:cs typeface="+mn-cs"/>
                  </a:rPr>
                  <a:t>MMT CO</a:t>
                </a:r>
                <a:r>
                  <a:rPr lang="en-US" sz="1400" b="0" i="0" u="none" strike="noStrike" kern="1200" baseline="-25000">
                    <a:solidFill>
                      <a:sysClr val="windowText" lastClr="000000"/>
                    </a:solidFill>
                    <a:latin typeface="Calibri" panose="020F0502020204030204" pitchFamily="34" charset="0"/>
                    <a:ea typeface="+mn-ea"/>
                    <a:cs typeface="+mn-cs"/>
                  </a:rPr>
                  <a:t>2</a:t>
                </a:r>
                <a:r>
                  <a:rPr lang="en-US" sz="1400" b="0" i="0" u="none" strike="noStrike" kern="1200" baseline="0">
                    <a:solidFill>
                      <a:sysClr val="windowText" lastClr="000000"/>
                    </a:solidFill>
                    <a:latin typeface="Calibri" panose="020F0502020204030204" pitchFamily="34" charset="0"/>
                    <a:ea typeface="+mn-ea"/>
                    <a:cs typeface="+mn-cs"/>
                  </a:rPr>
                  <a:t> Eq.</a:t>
                </a:r>
              </a:p>
            </c:rich>
          </c:tx>
          <c:layout>
            <c:manualLayout>
              <c:xMode val="edge"/>
              <c:yMode val="edge"/>
              <c:x val="2.7864449993028468E-2"/>
              <c:y val="0.3144333662163149"/>
            </c:manualLayout>
          </c:layout>
          <c:overlay val="0"/>
          <c:spPr>
            <a:noFill/>
            <a:ln>
              <a:noFill/>
            </a:ln>
            <a:effectLst/>
          </c:spPr>
          <c:txPr>
            <a:bodyPr rot="-5400000" spcFirstLastPara="1" vertOverflow="ellipsis" vert="horz" wrap="square" anchor="ctr" anchorCtr="1"/>
            <a:lstStyle/>
            <a:p>
              <a:pPr algn="ctr" rtl="0">
                <a:defRPr lang="en-US" sz="14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0"/>
        <c:majorTickMark val="none"/>
        <c:minorTickMark val="none"/>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38513576"/>
        <c:crosses val="autoZero"/>
        <c:crossBetween val="between"/>
      </c:valAx>
      <c:spPr>
        <a:noFill/>
        <a:ln>
          <a:solidFill>
            <a:schemeClr val="bg1">
              <a:lumMod val="85000"/>
            </a:schemeClr>
          </a:solidFill>
        </a:ln>
        <a:effectLst/>
      </c:spPr>
    </c:plotArea>
    <c:legend>
      <c:legendPos val="r"/>
      <c:layout>
        <c:manualLayout>
          <c:xMode val="edge"/>
          <c:yMode val="edge"/>
          <c:x val="0.26539621596635327"/>
          <c:y val="0.87373581653849419"/>
          <c:w val="0.44734339439492626"/>
          <c:h val="0.11057615340373429"/>
        </c:manualLayout>
      </c:layout>
      <c:overlay val="0"/>
      <c:spPr>
        <a:solidFill>
          <a:schemeClr val="bg1"/>
        </a:solidFill>
        <a:ln>
          <a:solidFill>
            <a:schemeClr val="bg2">
              <a:lumMod val="9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Calibri" panose="020F050202020403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r>
              <a:rPr lang="en-US" sz="1400">
                <a:solidFill>
                  <a:sysClr val="windowText" lastClr="000000"/>
                </a:solidFill>
              </a:rPr>
              <a:t>Net Emissions</a:t>
            </a:r>
          </a:p>
        </c:rich>
      </c:tx>
      <c:layout>
        <c:manualLayout>
          <c:xMode val="edge"/>
          <c:yMode val="edge"/>
          <c:x val="0.37160832332549415"/>
          <c:y val="2.218327674214656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Calibri" panose="020F0502020204030204" pitchFamily="34" charset="0"/>
              <a:ea typeface="+mn-ea"/>
              <a:cs typeface="+mn-cs"/>
            </a:defRPr>
          </a:pPr>
          <a:endParaRPr lang="en-US"/>
        </a:p>
      </c:txPr>
    </c:title>
    <c:autoTitleDeleted val="0"/>
    <c:plotArea>
      <c:layout>
        <c:manualLayout>
          <c:layoutTarget val="inner"/>
          <c:xMode val="edge"/>
          <c:yMode val="edge"/>
          <c:x val="0.20845941731488565"/>
          <c:y val="0.11831385010561114"/>
          <c:w val="0.70357316944522252"/>
          <c:h val="0.73639401666453097"/>
        </c:manualLayout>
      </c:layout>
      <c:lineChart>
        <c:grouping val="standard"/>
        <c:varyColors val="0"/>
        <c:ser>
          <c:idx val="1"/>
          <c:order val="0"/>
          <c:tx>
            <c:strRef>
              <c:f>'Sector Summary'!$A$13</c:f>
              <c:strCache>
                <c:ptCount val="1"/>
                <c:pt idx="0">
                  <c:v>SIT/Projection Tool</c:v>
                </c:pt>
              </c:strCache>
            </c:strRef>
          </c:tx>
          <c:spPr>
            <a:ln w="28575" cap="rnd">
              <a:solidFill>
                <a:schemeClr val="accent5"/>
              </a:solidFill>
              <a:round/>
            </a:ln>
            <a:effectLst/>
          </c:spPr>
          <c:marker>
            <c:symbol val="x"/>
            <c:size val="5"/>
            <c:spPr>
              <a:solidFill>
                <a:schemeClr val="accent5"/>
              </a:solidFill>
              <a:ln w="9525">
                <a:solidFill>
                  <a:schemeClr val="accent5"/>
                </a:solidFill>
              </a:ln>
              <a:effectLst/>
            </c:spPr>
          </c:marker>
          <c:cat>
            <c:numRef>
              <c:f>'Sector Summary'!$D$5:$G$5</c:f>
              <c:numCache>
                <c:formatCode>General</c:formatCode>
                <c:ptCount val="4"/>
                <c:pt idx="0">
                  <c:v>2021</c:v>
                </c:pt>
                <c:pt idx="1">
                  <c:v>2025</c:v>
                </c:pt>
                <c:pt idx="2">
                  <c:v>2030</c:v>
                </c:pt>
                <c:pt idx="3">
                  <c:v>2045</c:v>
                </c:pt>
              </c:numCache>
            </c:numRef>
          </c:cat>
          <c:val>
            <c:numRef>
              <c:f>'Sector Summary'!$D$17:$G$17</c:f>
              <c:numCache>
                <c:formatCode>_(* #,##0.00_);_(* \(#,##0.00\);_(* "-"??_);_(@_)</c:formatCode>
                <c:ptCount val="4"/>
                <c:pt idx="0">
                  <c:v>18.694675147258568</c:v>
                </c:pt>
                <c:pt idx="1">
                  <c:v>18.009967880735779</c:v>
                </c:pt>
                <c:pt idx="2">
                  <c:v>17.931681667005723</c:v>
                </c:pt>
                <c:pt idx="3">
                  <c:v>17.354621790218623</c:v>
                </c:pt>
              </c:numCache>
            </c:numRef>
          </c:val>
          <c:smooth val="0"/>
          <c:extLst>
            <c:ext xmlns:c16="http://schemas.microsoft.com/office/drawing/2014/chart" uri="{C3380CC4-5D6E-409C-BE32-E72D297353CC}">
              <c16:uniqueId val="{00000000-E5D3-425B-8E56-FDBFFBA5D0BE}"/>
            </c:ext>
          </c:extLst>
        </c:ser>
        <c:ser>
          <c:idx val="0"/>
          <c:order val="1"/>
          <c:tx>
            <c:strRef>
              <c:f>'Sector Summary'!$A$7</c:f>
              <c:strCache>
                <c:ptCount val="1"/>
                <c:pt idx="0">
                  <c:v>ICF/UHERO</c:v>
                </c:pt>
              </c:strCache>
            </c:strRef>
          </c:tx>
          <c:spPr>
            <a:ln w="28575" cap="rnd">
              <a:solidFill>
                <a:schemeClr val="accent1"/>
              </a:solidFill>
              <a:round/>
            </a:ln>
            <a:effectLst/>
          </c:spPr>
          <c:marker>
            <c:symbol val="x"/>
            <c:size val="5"/>
            <c:spPr>
              <a:solidFill>
                <a:schemeClr val="accent1"/>
              </a:solidFill>
              <a:ln w="9525">
                <a:solidFill>
                  <a:schemeClr val="accent1"/>
                </a:solidFill>
              </a:ln>
              <a:effectLst/>
            </c:spPr>
          </c:marker>
          <c:cat>
            <c:numRef>
              <c:f>'Sector Summary'!$D$5:$G$5</c:f>
              <c:numCache>
                <c:formatCode>General</c:formatCode>
                <c:ptCount val="4"/>
                <c:pt idx="0">
                  <c:v>2021</c:v>
                </c:pt>
                <c:pt idx="1">
                  <c:v>2025</c:v>
                </c:pt>
                <c:pt idx="2">
                  <c:v>2030</c:v>
                </c:pt>
                <c:pt idx="3">
                  <c:v>2045</c:v>
                </c:pt>
              </c:numCache>
            </c:numRef>
          </c:cat>
          <c:val>
            <c:numRef>
              <c:f>'Sector Summary'!$D$11:$G$11</c:f>
              <c:numCache>
                <c:formatCode>_(* #,##0.00_);_(* \(#,##0.00\);_(* "-"??_);_(@_)</c:formatCode>
                <c:ptCount val="4"/>
                <c:pt idx="0">
                  <c:v>17.502704572599399</c:v>
                </c:pt>
                <c:pt idx="1">
                  <c:v>16.110717277023575</c:v>
                </c:pt>
                <c:pt idx="2">
                  <c:v>15.21188760533137</c:v>
                </c:pt>
                <c:pt idx="3">
                  <c:v>11.435716185711694</c:v>
                </c:pt>
              </c:numCache>
            </c:numRef>
          </c:val>
          <c:smooth val="0"/>
          <c:extLst>
            <c:ext xmlns:c16="http://schemas.microsoft.com/office/drawing/2014/chart" uri="{C3380CC4-5D6E-409C-BE32-E72D297353CC}">
              <c16:uniqueId val="{00000001-E5D3-425B-8E56-FDBFFBA5D0BE}"/>
            </c:ext>
          </c:extLst>
        </c:ser>
        <c:dLbls>
          <c:showLegendKey val="0"/>
          <c:showVal val="0"/>
          <c:showCatName val="0"/>
          <c:showSerName val="0"/>
          <c:showPercent val="0"/>
          <c:showBubbleSize val="0"/>
        </c:dLbls>
        <c:marker val="1"/>
        <c:smooth val="0"/>
        <c:axId val="899856608"/>
        <c:axId val="899857000"/>
      </c:lineChart>
      <c:catAx>
        <c:axId val="899856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9857000"/>
        <c:crosses val="autoZero"/>
        <c:auto val="1"/>
        <c:lblAlgn val="ctr"/>
        <c:lblOffset val="100"/>
        <c:noMultiLvlLbl val="0"/>
      </c:catAx>
      <c:valAx>
        <c:axId val="899857000"/>
        <c:scaling>
          <c:orientation val="minMax"/>
          <c:max val="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Calibri" panose="020F0502020204030204" pitchFamily="34" charset="0"/>
                    <a:ea typeface="+mn-ea"/>
                    <a:cs typeface="+mn-cs"/>
                  </a:defRPr>
                </a:pPr>
                <a:r>
                  <a:rPr lang="en-US" sz="1400">
                    <a:solidFill>
                      <a:sysClr val="windowText" lastClr="000000"/>
                    </a:solidFill>
                  </a:rPr>
                  <a:t>MMT CO</a:t>
                </a:r>
                <a:r>
                  <a:rPr lang="en-US" sz="1400" baseline="-25000">
                    <a:solidFill>
                      <a:sysClr val="windowText" lastClr="000000"/>
                    </a:solidFill>
                  </a:rPr>
                  <a:t>2</a:t>
                </a:r>
                <a:r>
                  <a:rPr lang="en-US" sz="1400">
                    <a:solidFill>
                      <a:sysClr val="windowText" lastClr="000000"/>
                    </a:solidFill>
                  </a:rPr>
                  <a:t> Eq.</a:t>
                </a:r>
              </a:p>
            </c:rich>
          </c:tx>
          <c:layout>
            <c:manualLayout>
              <c:xMode val="edge"/>
              <c:yMode val="edge"/>
              <c:x val="5.0535682759853269E-2"/>
              <c:y val="0.35456168064581411"/>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0"/>
        <c:majorTickMark val="none"/>
        <c:minorTickMark val="none"/>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9856608"/>
        <c:crosses val="autoZero"/>
        <c:crossBetween val="between"/>
      </c:valAx>
      <c:spPr>
        <a:noFill/>
        <a:ln>
          <a:solidFill>
            <a:schemeClr val="bg1">
              <a:lumMod val="85000"/>
            </a:schemeClr>
          </a:solidFill>
        </a:ln>
        <a:effectLst/>
      </c:spPr>
    </c:plotArea>
    <c:plotVisOnly val="1"/>
    <c:dispBlanksAs val="gap"/>
    <c:showDLblsOverMax val="0"/>
  </c:chart>
  <c:spPr>
    <a:noFill/>
    <a:ln w="9525" cap="flat" cmpd="sng" algn="ctr">
      <a:noFill/>
      <a:round/>
    </a:ln>
    <a:effectLst/>
  </c:spPr>
  <c:txPr>
    <a:bodyPr/>
    <a:lstStyle/>
    <a:p>
      <a:pPr>
        <a:defRPr sz="1100">
          <a:latin typeface="Calibri" panose="020F050202020403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48672325050279"/>
          <c:y val="4.2983041753927101E-2"/>
          <c:w val="0.67149197259433491"/>
          <c:h val="0.86003030109041245"/>
        </c:manualLayout>
      </c:layout>
      <c:barChart>
        <c:barDir val="col"/>
        <c:grouping val="stacked"/>
        <c:varyColors val="0"/>
        <c:ser>
          <c:idx val="8"/>
          <c:order val="0"/>
          <c:tx>
            <c:strRef>
              <c:f>Charts!$U$4</c:f>
              <c:strCache>
                <c:ptCount val="1"/>
                <c:pt idx="0">
                  <c:v>AFOLU (Sinks)</c:v>
                </c:pt>
              </c:strCache>
            </c:strRef>
          </c:tx>
          <c:spPr>
            <a:solidFill>
              <a:schemeClr val="accent6"/>
            </a:solidFill>
            <a:ln>
              <a:noFill/>
            </a:ln>
            <a:effectLst/>
          </c:spPr>
          <c:invertIfNegative val="0"/>
          <c:cat>
            <c:strRef>
              <c:f>Charts!$L$5:$L$6</c:f>
              <c:strCache>
                <c:ptCount val="2"/>
                <c:pt idx="0">
                  <c:v>ICF Inventory</c:v>
                </c:pt>
                <c:pt idx="1">
                  <c:v>SIT</c:v>
                </c:pt>
              </c:strCache>
            </c:strRef>
          </c:cat>
          <c:val>
            <c:numRef>
              <c:f>Charts!$U$5:$U$6</c:f>
              <c:numCache>
                <c:formatCode>0.00</c:formatCode>
                <c:ptCount val="2"/>
                <c:pt idx="1">
                  <c:v>-0.68642017116948673</c:v>
                </c:pt>
              </c:numCache>
            </c:numRef>
          </c:val>
          <c:extLst>
            <c:ext xmlns:c16="http://schemas.microsoft.com/office/drawing/2014/chart" uri="{C3380CC4-5D6E-409C-BE32-E72D297353CC}">
              <c16:uniqueId val="{00000000-8A03-4B34-80AF-7B7F5A6D6111}"/>
            </c:ext>
          </c:extLst>
        </c:ser>
        <c:ser>
          <c:idx val="3"/>
          <c:order val="1"/>
          <c:tx>
            <c:strRef>
              <c:f>Charts!$P$4</c:f>
              <c:strCache>
                <c:ptCount val="1"/>
                <c:pt idx="0">
                  <c:v>AFOLU (Sinks)</c:v>
                </c:pt>
              </c:strCache>
            </c:strRef>
          </c:tx>
          <c:spPr>
            <a:solidFill>
              <a:schemeClr val="accent6"/>
            </a:solidFill>
            <a:ln>
              <a:noFill/>
            </a:ln>
            <a:effectLst/>
          </c:spPr>
          <c:invertIfNegative val="0"/>
          <c:cat>
            <c:strRef>
              <c:f>Charts!$L$5:$L$6</c:f>
              <c:strCache>
                <c:ptCount val="2"/>
                <c:pt idx="0">
                  <c:v>ICF Inventory</c:v>
                </c:pt>
                <c:pt idx="1">
                  <c:v>SIT</c:v>
                </c:pt>
              </c:strCache>
            </c:strRef>
          </c:cat>
          <c:val>
            <c:numRef>
              <c:f>Charts!$P$5:$P$6</c:f>
              <c:numCache>
                <c:formatCode>0.00</c:formatCode>
                <c:ptCount val="2"/>
                <c:pt idx="0">
                  <c:v>-2.4158860226756715</c:v>
                </c:pt>
              </c:numCache>
            </c:numRef>
          </c:val>
          <c:extLst>
            <c:ext xmlns:c16="http://schemas.microsoft.com/office/drawing/2014/chart" uri="{C3380CC4-5D6E-409C-BE32-E72D297353CC}">
              <c16:uniqueId val="{00000001-8A03-4B34-80AF-7B7F5A6D6111}"/>
            </c:ext>
          </c:extLst>
        </c:ser>
        <c:ser>
          <c:idx val="0"/>
          <c:order val="2"/>
          <c:tx>
            <c:strRef>
              <c:f>Charts!$M$4</c:f>
              <c:strCache>
                <c:ptCount val="1"/>
                <c:pt idx="0">
                  <c:v>Energy </c:v>
                </c:pt>
              </c:strCache>
            </c:strRef>
          </c:tx>
          <c:spPr>
            <a:solidFill>
              <a:schemeClr val="accent1"/>
            </a:solidFill>
            <a:ln>
              <a:noFill/>
            </a:ln>
            <a:effectLst/>
          </c:spPr>
          <c:invertIfNegative val="0"/>
          <c:cat>
            <c:strRef>
              <c:f>Charts!$L$5:$L$6</c:f>
              <c:strCache>
                <c:ptCount val="2"/>
                <c:pt idx="0">
                  <c:v>ICF Inventory</c:v>
                </c:pt>
                <c:pt idx="1">
                  <c:v>SIT</c:v>
                </c:pt>
              </c:strCache>
            </c:strRef>
          </c:cat>
          <c:val>
            <c:numRef>
              <c:f>Charts!$M$5:$M$6</c:f>
              <c:numCache>
                <c:formatCode>0.00</c:formatCode>
                <c:ptCount val="2"/>
                <c:pt idx="0">
                  <c:v>17.468579213118193</c:v>
                </c:pt>
              </c:numCache>
            </c:numRef>
          </c:val>
          <c:extLst>
            <c:ext xmlns:c16="http://schemas.microsoft.com/office/drawing/2014/chart" uri="{C3380CC4-5D6E-409C-BE32-E72D297353CC}">
              <c16:uniqueId val="{00000002-8A03-4B34-80AF-7B7F5A6D6111}"/>
            </c:ext>
          </c:extLst>
        </c:ser>
        <c:ser>
          <c:idx val="2"/>
          <c:order val="3"/>
          <c:tx>
            <c:strRef>
              <c:f>Charts!$O$4</c:f>
              <c:strCache>
                <c:ptCount val="1"/>
                <c:pt idx="0">
                  <c:v>AFOLU (Sources)</c:v>
                </c:pt>
              </c:strCache>
            </c:strRef>
          </c:tx>
          <c:spPr>
            <a:solidFill>
              <a:schemeClr val="accent4"/>
            </a:solidFill>
            <a:ln>
              <a:noFill/>
            </a:ln>
            <a:effectLst/>
          </c:spPr>
          <c:invertIfNegative val="0"/>
          <c:cat>
            <c:strRef>
              <c:f>Charts!$L$5:$L$6</c:f>
              <c:strCache>
                <c:ptCount val="2"/>
                <c:pt idx="0">
                  <c:v>ICF Inventory</c:v>
                </c:pt>
                <c:pt idx="1">
                  <c:v>SIT</c:v>
                </c:pt>
              </c:strCache>
            </c:strRef>
          </c:cat>
          <c:val>
            <c:numRef>
              <c:f>Charts!$O$5:$O$6</c:f>
              <c:numCache>
                <c:formatCode>0.00</c:formatCode>
                <c:ptCount val="2"/>
                <c:pt idx="0">
                  <c:v>1.2188125660352511</c:v>
                </c:pt>
              </c:numCache>
            </c:numRef>
          </c:val>
          <c:extLst>
            <c:ext xmlns:c16="http://schemas.microsoft.com/office/drawing/2014/chart" uri="{C3380CC4-5D6E-409C-BE32-E72D297353CC}">
              <c16:uniqueId val="{00000003-8A03-4B34-80AF-7B7F5A6D6111}"/>
            </c:ext>
          </c:extLst>
        </c:ser>
        <c:ser>
          <c:idx val="1"/>
          <c:order val="4"/>
          <c:tx>
            <c:strRef>
              <c:f>Charts!$N$4</c:f>
              <c:strCache>
                <c:ptCount val="1"/>
                <c:pt idx="0">
                  <c:v>IPPU</c:v>
                </c:pt>
              </c:strCache>
            </c:strRef>
          </c:tx>
          <c:spPr>
            <a:solidFill>
              <a:schemeClr val="accent2"/>
            </a:solidFill>
            <a:ln>
              <a:noFill/>
            </a:ln>
            <a:effectLst/>
          </c:spPr>
          <c:invertIfNegative val="0"/>
          <c:cat>
            <c:strRef>
              <c:f>Charts!$L$5:$L$6</c:f>
              <c:strCache>
                <c:ptCount val="2"/>
                <c:pt idx="0">
                  <c:v>ICF Inventory</c:v>
                </c:pt>
                <c:pt idx="1">
                  <c:v>SIT</c:v>
                </c:pt>
              </c:strCache>
            </c:strRef>
          </c:cat>
          <c:val>
            <c:numRef>
              <c:f>Charts!$N$5:$N$6</c:f>
              <c:numCache>
                <c:formatCode>0.00</c:formatCode>
                <c:ptCount val="2"/>
                <c:pt idx="0">
                  <c:v>0.82254099319616092</c:v>
                </c:pt>
              </c:numCache>
            </c:numRef>
          </c:val>
          <c:extLst>
            <c:ext xmlns:c16="http://schemas.microsoft.com/office/drawing/2014/chart" uri="{C3380CC4-5D6E-409C-BE32-E72D297353CC}">
              <c16:uniqueId val="{00000004-8A03-4B34-80AF-7B7F5A6D6111}"/>
            </c:ext>
          </c:extLst>
        </c:ser>
        <c:ser>
          <c:idx val="4"/>
          <c:order val="5"/>
          <c:tx>
            <c:strRef>
              <c:f>Charts!$Q$4</c:f>
              <c:strCache>
                <c:ptCount val="1"/>
                <c:pt idx="0">
                  <c:v>Waste</c:v>
                </c:pt>
              </c:strCache>
            </c:strRef>
          </c:tx>
          <c:spPr>
            <a:solidFill>
              <a:schemeClr val="accent5"/>
            </a:solidFill>
            <a:ln>
              <a:noFill/>
            </a:ln>
            <a:effectLst/>
          </c:spPr>
          <c:invertIfNegative val="0"/>
          <c:cat>
            <c:strRef>
              <c:f>Charts!$L$5:$L$6</c:f>
              <c:strCache>
                <c:ptCount val="2"/>
                <c:pt idx="0">
                  <c:v>ICF Inventory</c:v>
                </c:pt>
                <c:pt idx="1">
                  <c:v>SIT</c:v>
                </c:pt>
              </c:strCache>
            </c:strRef>
          </c:cat>
          <c:val>
            <c:numRef>
              <c:f>Charts!$Q$5:$Q$6</c:f>
              <c:numCache>
                <c:formatCode>0.00</c:formatCode>
                <c:ptCount val="2"/>
                <c:pt idx="0">
                  <c:v>0.40865782292546587</c:v>
                </c:pt>
              </c:numCache>
            </c:numRef>
          </c:val>
          <c:extLst>
            <c:ext xmlns:c16="http://schemas.microsoft.com/office/drawing/2014/chart" uri="{C3380CC4-5D6E-409C-BE32-E72D297353CC}">
              <c16:uniqueId val="{00000005-8A03-4B34-80AF-7B7F5A6D6111}"/>
            </c:ext>
          </c:extLst>
        </c:ser>
        <c:ser>
          <c:idx val="5"/>
          <c:order val="6"/>
          <c:tx>
            <c:strRef>
              <c:f>Charts!$R$4</c:f>
              <c:strCache>
                <c:ptCount val="1"/>
                <c:pt idx="0">
                  <c:v>Energy </c:v>
                </c:pt>
              </c:strCache>
            </c:strRef>
          </c:tx>
          <c:spPr>
            <a:solidFill>
              <a:schemeClr val="accent1"/>
            </a:solidFill>
            <a:ln>
              <a:noFill/>
            </a:ln>
            <a:effectLst/>
          </c:spPr>
          <c:invertIfNegative val="0"/>
          <c:cat>
            <c:strRef>
              <c:f>Charts!$L$5:$L$6</c:f>
              <c:strCache>
                <c:ptCount val="2"/>
                <c:pt idx="0">
                  <c:v>ICF Inventory</c:v>
                </c:pt>
                <c:pt idx="1">
                  <c:v>SIT</c:v>
                </c:pt>
              </c:strCache>
            </c:strRef>
          </c:cat>
          <c:val>
            <c:numRef>
              <c:f>Charts!$R$5:$R$6</c:f>
              <c:numCache>
                <c:formatCode>0.00</c:formatCode>
                <c:ptCount val="2"/>
                <c:pt idx="1">
                  <c:v>15.695954658128702</c:v>
                </c:pt>
              </c:numCache>
            </c:numRef>
          </c:val>
          <c:extLst>
            <c:ext xmlns:c16="http://schemas.microsoft.com/office/drawing/2014/chart" uri="{C3380CC4-5D6E-409C-BE32-E72D297353CC}">
              <c16:uniqueId val="{00000006-8A03-4B34-80AF-7B7F5A6D6111}"/>
            </c:ext>
          </c:extLst>
        </c:ser>
        <c:ser>
          <c:idx val="7"/>
          <c:order val="7"/>
          <c:tx>
            <c:strRef>
              <c:f>Charts!$T$4</c:f>
              <c:strCache>
                <c:ptCount val="1"/>
                <c:pt idx="0">
                  <c:v>AFOLU (Sources)</c:v>
                </c:pt>
              </c:strCache>
            </c:strRef>
          </c:tx>
          <c:spPr>
            <a:solidFill>
              <a:schemeClr val="accent4"/>
            </a:solidFill>
            <a:ln>
              <a:noFill/>
            </a:ln>
            <a:effectLst/>
          </c:spPr>
          <c:invertIfNegative val="0"/>
          <c:cat>
            <c:strRef>
              <c:f>Charts!$L$5:$L$6</c:f>
              <c:strCache>
                <c:ptCount val="2"/>
                <c:pt idx="0">
                  <c:v>ICF Inventory</c:v>
                </c:pt>
                <c:pt idx="1">
                  <c:v>SIT</c:v>
                </c:pt>
              </c:strCache>
            </c:strRef>
          </c:cat>
          <c:val>
            <c:numRef>
              <c:f>Charts!$T$5:$T$6</c:f>
              <c:numCache>
                <c:formatCode>0.00</c:formatCode>
                <c:ptCount val="2"/>
                <c:pt idx="1">
                  <c:v>1.2518668255728389</c:v>
                </c:pt>
              </c:numCache>
            </c:numRef>
          </c:val>
          <c:extLst>
            <c:ext xmlns:c16="http://schemas.microsoft.com/office/drawing/2014/chart" uri="{C3380CC4-5D6E-409C-BE32-E72D297353CC}">
              <c16:uniqueId val="{00000007-8A03-4B34-80AF-7B7F5A6D6111}"/>
            </c:ext>
          </c:extLst>
        </c:ser>
        <c:ser>
          <c:idx val="6"/>
          <c:order val="8"/>
          <c:tx>
            <c:strRef>
              <c:f>Charts!$S$4</c:f>
              <c:strCache>
                <c:ptCount val="1"/>
                <c:pt idx="0">
                  <c:v>IPPU</c:v>
                </c:pt>
              </c:strCache>
            </c:strRef>
          </c:tx>
          <c:spPr>
            <a:solidFill>
              <a:schemeClr val="accent2"/>
            </a:solidFill>
            <a:ln>
              <a:noFill/>
            </a:ln>
            <a:effectLst/>
          </c:spPr>
          <c:invertIfNegative val="0"/>
          <c:cat>
            <c:strRef>
              <c:f>Charts!$L$5:$L$6</c:f>
              <c:strCache>
                <c:ptCount val="2"/>
                <c:pt idx="0">
                  <c:v>ICF Inventory</c:v>
                </c:pt>
                <c:pt idx="1">
                  <c:v>SIT</c:v>
                </c:pt>
              </c:strCache>
            </c:strRef>
          </c:cat>
          <c:val>
            <c:numRef>
              <c:f>Charts!$S$5:$S$6</c:f>
              <c:numCache>
                <c:formatCode>0.00</c:formatCode>
                <c:ptCount val="2"/>
                <c:pt idx="1">
                  <c:v>1.0685771674138227</c:v>
                </c:pt>
              </c:numCache>
            </c:numRef>
          </c:val>
          <c:extLst>
            <c:ext xmlns:c16="http://schemas.microsoft.com/office/drawing/2014/chart" uri="{C3380CC4-5D6E-409C-BE32-E72D297353CC}">
              <c16:uniqueId val="{00000008-8A03-4B34-80AF-7B7F5A6D6111}"/>
            </c:ext>
          </c:extLst>
        </c:ser>
        <c:ser>
          <c:idx val="9"/>
          <c:order val="9"/>
          <c:tx>
            <c:strRef>
              <c:f>Charts!$V$4</c:f>
              <c:strCache>
                <c:ptCount val="1"/>
                <c:pt idx="0">
                  <c:v>Waste</c:v>
                </c:pt>
              </c:strCache>
            </c:strRef>
          </c:tx>
          <c:spPr>
            <a:solidFill>
              <a:schemeClr val="accent5"/>
            </a:solidFill>
            <a:ln>
              <a:noFill/>
            </a:ln>
            <a:effectLst/>
          </c:spPr>
          <c:invertIfNegative val="0"/>
          <c:cat>
            <c:strRef>
              <c:f>Charts!$L$5:$L$6</c:f>
              <c:strCache>
                <c:ptCount val="2"/>
                <c:pt idx="0">
                  <c:v>ICF Inventory</c:v>
                </c:pt>
                <c:pt idx="1">
                  <c:v>SIT</c:v>
                </c:pt>
              </c:strCache>
            </c:strRef>
          </c:cat>
          <c:val>
            <c:numRef>
              <c:f>Charts!$V$5:$V$6</c:f>
              <c:numCache>
                <c:formatCode>0.00</c:formatCode>
                <c:ptCount val="2"/>
                <c:pt idx="1">
                  <c:v>1.3646966673126886</c:v>
                </c:pt>
              </c:numCache>
            </c:numRef>
          </c:val>
          <c:extLst>
            <c:ext xmlns:c16="http://schemas.microsoft.com/office/drawing/2014/chart" uri="{C3380CC4-5D6E-409C-BE32-E72D297353CC}">
              <c16:uniqueId val="{00000009-8A03-4B34-80AF-7B7F5A6D6111}"/>
            </c:ext>
          </c:extLst>
        </c:ser>
        <c:dLbls>
          <c:showLegendKey val="0"/>
          <c:showVal val="0"/>
          <c:showCatName val="0"/>
          <c:showSerName val="0"/>
          <c:showPercent val="0"/>
          <c:showBubbleSize val="0"/>
        </c:dLbls>
        <c:gapWidth val="150"/>
        <c:overlap val="100"/>
        <c:axId val="898631112"/>
        <c:axId val="898631504"/>
      </c:barChart>
      <c:catAx>
        <c:axId val="898631112"/>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631504"/>
        <c:crossesAt val="0"/>
        <c:auto val="1"/>
        <c:lblAlgn val="ctr"/>
        <c:lblOffset val="0"/>
        <c:noMultiLvlLbl val="0"/>
      </c:catAx>
      <c:valAx>
        <c:axId val="8986315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r>
                  <a:rPr lang="en-US"/>
                  <a:t>MMT CO</a:t>
                </a:r>
                <a:r>
                  <a:rPr lang="en-US" baseline="-25000"/>
                  <a:t>2</a:t>
                </a:r>
                <a:r>
                  <a:rPr lang="en-US"/>
                  <a:t> Eq.</a:t>
                </a:r>
              </a:p>
            </c:rich>
          </c:tx>
          <c:layout>
            <c:manualLayout>
              <c:xMode val="edge"/>
              <c:yMode val="edge"/>
              <c:x val="1.7316070956935492E-2"/>
              <c:y val="0.3333780809015074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631112"/>
        <c:crosses val="autoZero"/>
        <c:crossBetween val="between"/>
      </c:valAx>
      <c:spPr>
        <a:noFill/>
        <a:ln w="0">
          <a:noFill/>
        </a:ln>
        <a:effectLst/>
      </c:spPr>
    </c:plotArea>
    <c:legend>
      <c:legendPos val="r"/>
      <c:legendEntry>
        <c:idx val="3"/>
        <c:delete val="1"/>
      </c:legendEntry>
      <c:legendEntry>
        <c:idx val="4"/>
        <c:delete val="1"/>
      </c:legendEntry>
      <c:legendEntry>
        <c:idx val="5"/>
        <c:delete val="1"/>
      </c:legendEntry>
      <c:legendEntry>
        <c:idx val="6"/>
        <c:delete val="1"/>
      </c:legendEntry>
      <c:legendEntry>
        <c:idx val="8"/>
        <c:delete val="1"/>
      </c:legendEntry>
      <c:layout>
        <c:manualLayout>
          <c:xMode val="edge"/>
          <c:yMode val="edge"/>
          <c:x val="0.80378821965436142"/>
          <c:y val="0.32885279583954447"/>
          <c:w val="0.18322476735862564"/>
          <c:h val="0.33067970162266302"/>
        </c:manualLayout>
      </c:layout>
      <c:overlay val="0"/>
      <c:spPr>
        <a:noFill/>
        <a:ln>
          <a:solidFill>
            <a:schemeClr val="tx2"/>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Calibri" panose="020F050202020403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48672325050279"/>
          <c:y val="4.3539292882507331E-2"/>
          <c:w val="0.67149197259433491"/>
          <c:h val="0.85821892851628845"/>
        </c:manualLayout>
      </c:layout>
      <c:barChart>
        <c:barDir val="col"/>
        <c:grouping val="stacked"/>
        <c:varyColors val="0"/>
        <c:ser>
          <c:idx val="0"/>
          <c:order val="0"/>
          <c:tx>
            <c:strRef>
              <c:f>Charts!$M$4</c:f>
              <c:strCache>
                <c:ptCount val="1"/>
                <c:pt idx="0">
                  <c:v>Energy </c:v>
                </c:pt>
              </c:strCache>
            </c:strRef>
          </c:tx>
          <c:spPr>
            <a:solidFill>
              <a:schemeClr val="accent1"/>
            </a:solidFill>
            <a:ln>
              <a:noFill/>
            </a:ln>
            <a:effectLst/>
          </c:spPr>
          <c:invertIfNegative val="0"/>
          <c:cat>
            <c:strRef>
              <c:f>Charts!$L$5:$L$6</c:f>
              <c:strCache>
                <c:ptCount val="2"/>
                <c:pt idx="0">
                  <c:v>ICF Inventory</c:v>
                </c:pt>
                <c:pt idx="1">
                  <c:v>SIT</c:v>
                </c:pt>
              </c:strCache>
            </c:strRef>
          </c:cat>
          <c:val>
            <c:numRef>
              <c:f>Charts!$M$5:$M$6</c:f>
              <c:numCache>
                <c:formatCode>0.00</c:formatCode>
                <c:ptCount val="2"/>
                <c:pt idx="0">
                  <c:v>17.468579213118193</c:v>
                </c:pt>
              </c:numCache>
            </c:numRef>
          </c:val>
          <c:extLst>
            <c:ext xmlns:c16="http://schemas.microsoft.com/office/drawing/2014/chart" uri="{C3380CC4-5D6E-409C-BE32-E72D297353CC}">
              <c16:uniqueId val="{00000000-9E5F-4002-9B0D-3439E82361FB}"/>
            </c:ext>
          </c:extLst>
        </c:ser>
        <c:ser>
          <c:idx val="1"/>
          <c:order val="1"/>
          <c:tx>
            <c:strRef>
              <c:f>Charts!$N$4</c:f>
              <c:strCache>
                <c:ptCount val="1"/>
                <c:pt idx="0">
                  <c:v>IPPU</c:v>
                </c:pt>
              </c:strCache>
            </c:strRef>
          </c:tx>
          <c:spPr>
            <a:solidFill>
              <a:schemeClr val="accent2"/>
            </a:solidFill>
            <a:ln>
              <a:noFill/>
            </a:ln>
            <a:effectLst/>
          </c:spPr>
          <c:invertIfNegative val="0"/>
          <c:cat>
            <c:strRef>
              <c:f>Charts!$L$5:$L$6</c:f>
              <c:strCache>
                <c:ptCount val="2"/>
                <c:pt idx="0">
                  <c:v>ICF Inventory</c:v>
                </c:pt>
                <c:pt idx="1">
                  <c:v>SIT</c:v>
                </c:pt>
              </c:strCache>
            </c:strRef>
          </c:cat>
          <c:val>
            <c:numRef>
              <c:f>Charts!$N$5:$N$6</c:f>
              <c:numCache>
                <c:formatCode>0.00</c:formatCode>
                <c:ptCount val="2"/>
                <c:pt idx="0">
                  <c:v>0.82254099319616092</c:v>
                </c:pt>
              </c:numCache>
            </c:numRef>
          </c:val>
          <c:extLst>
            <c:ext xmlns:c16="http://schemas.microsoft.com/office/drawing/2014/chart" uri="{C3380CC4-5D6E-409C-BE32-E72D297353CC}">
              <c16:uniqueId val="{00000001-9E5F-4002-9B0D-3439E82361FB}"/>
            </c:ext>
          </c:extLst>
        </c:ser>
        <c:ser>
          <c:idx val="4"/>
          <c:order val="3"/>
          <c:tx>
            <c:strRef>
              <c:f>Charts!$Q$4</c:f>
              <c:strCache>
                <c:ptCount val="1"/>
                <c:pt idx="0">
                  <c:v>Waste</c:v>
                </c:pt>
              </c:strCache>
            </c:strRef>
          </c:tx>
          <c:spPr>
            <a:solidFill>
              <a:schemeClr val="accent5"/>
            </a:solidFill>
            <a:ln>
              <a:noFill/>
            </a:ln>
            <a:effectLst/>
          </c:spPr>
          <c:invertIfNegative val="0"/>
          <c:cat>
            <c:strRef>
              <c:f>Charts!$L$5:$L$6</c:f>
              <c:strCache>
                <c:ptCount val="2"/>
                <c:pt idx="0">
                  <c:v>ICF Inventory</c:v>
                </c:pt>
                <c:pt idx="1">
                  <c:v>SIT</c:v>
                </c:pt>
              </c:strCache>
            </c:strRef>
          </c:cat>
          <c:val>
            <c:numRef>
              <c:f>Charts!$Q$5:$Q$6</c:f>
              <c:numCache>
                <c:formatCode>0.00</c:formatCode>
                <c:ptCount val="2"/>
                <c:pt idx="0">
                  <c:v>0.40865782292546587</c:v>
                </c:pt>
              </c:numCache>
            </c:numRef>
          </c:val>
          <c:extLst>
            <c:ext xmlns:c16="http://schemas.microsoft.com/office/drawing/2014/chart" uri="{C3380CC4-5D6E-409C-BE32-E72D297353CC}">
              <c16:uniqueId val="{00000002-9E5F-4002-9B0D-3439E82361FB}"/>
            </c:ext>
          </c:extLst>
        </c:ser>
        <c:ser>
          <c:idx val="5"/>
          <c:order val="4"/>
          <c:tx>
            <c:strRef>
              <c:f>Charts!$R$4</c:f>
              <c:strCache>
                <c:ptCount val="1"/>
                <c:pt idx="0">
                  <c:v>Energy </c:v>
                </c:pt>
              </c:strCache>
            </c:strRef>
          </c:tx>
          <c:spPr>
            <a:solidFill>
              <a:schemeClr val="accent1"/>
            </a:solidFill>
            <a:ln>
              <a:noFill/>
            </a:ln>
            <a:effectLst/>
          </c:spPr>
          <c:invertIfNegative val="0"/>
          <c:cat>
            <c:strRef>
              <c:f>Charts!$L$5:$L$6</c:f>
              <c:strCache>
                <c:ptCount val="2"/>
                <c:pt idx="0">
                  <c:v>ICF Inventory</c:v>
                </c:pt>
                <c:pt idx="1">
                  <c:v>SIT</c:v>
                </c:pt>
              </c:strCache>
            </c:strRef>
          </c:cat>
          <c:val>
            <c:numRef>
              <c:f>Charts!$R$5:$R$6</c:f>
              <c:numCache>
                <c:formatCode>0.00</c:formatCode>
                <c:ptCount val="2"/>
                <c:pt idx="1">
                  <c:v>15.695954658128702</c:v>
                </c:pt>
              </c:numCache>
            </c:numRef>
          </c:val>
          <c:extLst>
            <c:ext xmlns:c16="http://schemas.microsoft.com/office/drawing/2014/chart" uri="{C3380CC4-5D6E-409C-BE32-E72D297353CC}">
              <c16:uniqueId val="{00000003-9E5F-4002-9B0D-3439E82361FB}"/>
            </c:ext>
          </c:extLst>
        </c:ser>
        <c:ser>
          <c:idx val="6"/>
          <c:order val="5"/>
          <c:tx>
            <c:strRef>
              <c:f>Charts!$S$4</c:f>
              <c:strCache>
                <c:ptCount val="1"/>
                <c:pt idx="0">
                  <c:v>IPPU</c:v>
                </c:pt>
              </c:strCache>
            </c:strRef>
          </c:tx>
          <c:spPr>
            <a:solidFill>
              <a:schemeClr val="accent2"/>
            </a:solidFill>
            <a:ln>
              <a:noFill/>
            </a:ln>
            <a:effectLst/>
          </c:spPr>
          <c:invertIfNegative val="0"/>
          <c:cat>
            <c:strRef>
              <c:f>Charts!$L$5:$L$6</c:f>
              <c:strCache>
                <c:ptCount val="2"/>
                <c:pt idx="0">
                  <c:v>ICF Inventory</c:v>
                </c:pt>
                <c:pt idx="1">
                  <c:v>SIT</c:v>
                </c:pt>
              </c:strCache>
            </c:strRef>
          </c:cat>
          <c:val>
            <c:numRef>
              <c:f>Charts!$S$5:$S$6</c:f>
              <c:numCache>
                <c:formatCode>0.00</c:formatCode>
                <c:ptCount val="2"/>
                <c:pt idx="1">
                  <c:v>1.0685771674138227</c:v>
                </c:pt>
              </c:numCache>
            </c:numRef>
          </c:val>
          <c:extLst>
            <c:ext xmlns:c16="http://schemas.microsoft.com/office/drawing/2014/chart" uri="{C3380CC4-5D6E-409C-BE32-E72D297353CC}">
              <c16:uniqueId val="{00000004-9E5F-4002-9B0D-3439E82361FB}"/>
            </c:ext>
          </c:extLst>
        </c:ser>
        <c:ser>
          <c:idx val="9"/>
          <c:order val="7"/>
          <c:tx>
            <c:strRef>
              <c:f>Charts!$V$4</c:f>
              <c:strCache>
                <c:ptCount val="1"/>
                <c:pt idx="0">
                  <c:v>Waste</c:v>
                </c:pt>
              </c:strCache>
            </c:strRef>
          </c:tx>
          <c:spPr>
            <a:solidFill>
              <a:schemeClr val="accent5"/>
            </a:solidFill>
            <a:ln>
              <a:noFill/>
            </a:ln>
            <a:effectLst/>
          </c:spPr>
          <c:invertIfNegative val="0"/>
          <c:cat>
            <c:strRef>
              <c:f>Charts!$L$5:$L$6</c:f>
              <c:strCache>
                <c:ptCount val="2"/>
                <c:pt idx="0">
                  <c:v>ICF Inventory</c:v>
                </c:pt>
                <c:pt idx="1">
                  <c:v>SIT</c:v>
                </c:pt>
              </c:strCache>
            </c:strRef>
          </c:cat>
          <c:val>
            <c:numRef>
              <c:f>Charts!$V$5:$V$6</c:f>
              <c:numCache>
                <c:formatCode>0.00</c:formatCode>
                <c:ptCount val="2"/>
                <c:pt idx="1">
                  <c:v>1.3646966673126886</c:v>
                </c:pt>
              </c:numCache>
            </c:numRef>
          </c:val>
          <c:extLst>
            <c:ext xmlns:c16="http://schemas.microsoft.com/office/drawing/2014/chart" uri="{C3380CC4-5D6E-409C-BE32-E72D297353CC}">
              <c16:uniqueId val="{00000005-9E5F-4002-9B0D-3439E82361FB}"/>
            </c:ext>
          </c:extLst>
        </c:ser>
        <c:ser>
          <c:idx val="2"/>
          <c:order val="8"/>
          <c:tx>
            <c:strRef>
              <c:f>Charts!$O$4</c:f>
              <c:strCache>
                <c:ptCount val="1"/>
                <c:pt idx="0">
                  <c:v>AFOLU (Sources)</c:v>
                </c:pt>
              </c:strCache>
            </c:strRef>
          </c:tx>
          <c:spPr>
            <a:solidFill>
              <a:schemeClr val="accent4"/>
            </a:solidFill>
            <a:ln>
              <a:noFill/>
            </a:ln>
            <a:effectLst/>
          </c:spPr>
          <c:invertIfNegative val="0"/>
          <c:cat>
            <c:strRef>
              <c:f>Charts!$L$5:$L$6</c:f>
              <c:strCache>
                <c:ptCount val="2"/>
                <c:pt idx="0">
                  <c:v>ICF Inventory</c:v>
                </c:pt>
                <c:pt idx="1">
                  <c:v>SIT</c:v>
                </c:pt>
              </c:strCache>
            </c:strRef>
          </c:cat>
          <c:val>
            <c:numRef>
              <c:f>Charts!$O$5:$O$6</c:f>
              <c:numCache>
                <c:formatCode>0.00</c:formatCode>
                <c:ptCount val="2"/>
                <c:pt idx="0">
                  <c:v>1.2188125660352511</c:v>
                </c:pt>
              </c:numCache>
            </c:numRef>
          </c:val>
          <c:extLst>
            <c:ext xmlns:c16="http://schemas.microsoft.com/office/drawing/2014/chart" uri="{C3380CC4-5D6E-409C-BE32-E72D297353CC}">
              <c16:uniqueId val="{00000006-9E5F-4002-9B0D-3439E82361FB}"/>
            </c:ext>
          </c:extLst>
        </c:ser>
        <c:ser>
          <c:idx val="7"/>
          <c:order val="9"/>
          <c:tx>
            <c:strRef>
              <c:f>Charts!$T$4</c:f>
              <c:strCache>
                <c:ptCount val="1"/>
                <c:pt idx="0">
                  <c:v>AFOLU (Sources)</c:v>
                </c:pt>
              </c:strCache>
            </c:strRef>
          </c:tx>
          <c:spPr>
            <a:solidFill>
              <a:schemeClr val="accent4"/>
            </a:solidFill>
            <a:ln>
              <a:noFill/>
            </a:ln>
            <a:effectLst/>
          </c:spPr>
          <c:invertIfNegative val="0"/>
          <c:cat>
            <c:strRef>
              <c:f>Charts!$L$5:$L$6</c:f>
              <c:strCache>
                <c:ptCount val="2"/>
                <c:pt idx="0">
                  <c:v>ICF Inventory</c:v>
                </c:pt>
                <c:pt idx="1">
                  <c:v>SIT</c:v>
                </c:pt>
              </c:strCache>
            </c:strRef>
          </c:cat>
          <c:val>
            <c:numRef>
              <c:f>Charts!$T$5:$T$6</c:f>
              <c:numCache>
                <c:formatCode>0.00</c:formatCode>
                <c:ptCount val="2"/>
                <c:pt idx="1">
                  <c:v>1.2518668255728389</c:v>
                </c:pt>
              </c:numCache>
            </c:numRef>
          </c:val>
          <c:extLst>
            <c:ext xmlns:c16="http://schemas.microsoft.com/office/drawing/2014/chart" uri="{C3380CC4-5D6E-409C-BE32-E72D297353CC}">
              <c16:uniqueId val="{00000007-9E5F-4002-9B0D-3439E82361FB}"/>
            </c:ext>
          </c:extLst>
        </c:ser>
        <c:dLbls>
          <c:showLegendKey val="0"/>
          <c:showVal val="0"/>
          <c:showCatName val="0"/>
          <c:showSerName val="0"/>
          <c:showPercent val="0"/>
          <c:showBubbleSize val="0"/>
        </c:dLbls>
        <c:gapWidth val="150"/>
        <c:overlap val="100"/>
        <c:axId val="898632288"/>
        <c:axId val="898632680"/>
        <c:extLst>
          <c:ext xmlns:c15="http://schemas.microsoft.com/office/drawing/2012/chart" uri="{02D57815-91ED-43cb-92C2-25804820EDAC}">
            <c15:filteredBarSeries>
              <c15:ser>
                <c:idx val="3"/>
                <c:order val="2"/>
                <c:tx>
                  <c:strRef>
                    <c:extLst>
                      <c:ext uri="{02D57815-91ED-43cb-92C2-25804820EDAC}">
                        <c15:formulaRef>
                          <c15:sqref>Charts!$P$4</c15:sqref>
                        </c15:formulaRef>
                      </c:ext>
                    </c:extLst>
                    <c:strCache>
                      <c:ptCount val="1"/>
                      <c:pt idx="0">
                        <c:v>AFOLU (Sinks)</c:v>
                      </c:pt>
                    </c:strCache>
                  </c:strRef>
                </c:tx>
                <c:spPr>
                  <a:solidFill>
                    <a:schemeClr val="accent6"/>
                  </a:solidFill>
                  <a:ln>
                    <a:noFill/>
                  </a:ln>
                  <a:effectLst/>
                </c:spPr>
                <c:invertIfNegative val="0"/>
                <c:cat>
                  <c:strRef>
                    <c:extLst>
                      <c:ext uri="{02D57815-91ED-43cb-92C2-25804820EDAC}">
                        <c15:formulaRef>
                          <c15:sqref>Charts!$L$5:$L$6</c15:sqref>
                        </c15:formulaRef>
                      </c:ext>
                    </c:extLst>
                    <c:strCache>
                      <c:ptCount val="2"/>
                      <c:pt idx="0">
                        <c:v>ICF Inventory</c:v>
                      </c:pt>
                      <c:pt idx="1">
                        <c:v>SIT</c:v>
                      </c:pt>
                    </c:strCache>
                  </c:strRef>
                </c:cat>
                <c:val>
                  <c:numRef>
                    <c:extLst>
                      <c:ext uri="{02D57815-91ED-43cb-92C2-25804820EDAC}">
                        <c15:formulaRef>
                          <c15:sqref>Charts!$P$5:$P$6</c15:sqref>
                        </c15:formulaRef>
                      </c:ext>
                    </c:extLst>
                    <c:numCache>
                      <c:formatCode>0.00</c:formatCode>
                      <c:ptCount val="2"/>
                      <c:pt idx="0">
                        <c:v>-2.4158860226756715</c:v>
                      </c:pt>
                    </c:numCache>
                  </c:numRef>
                </c:val>
                <c:extLst>
                  <c:ext xmlns:c16="http://schemas.microsoft.com/office/drawing/2014/chart" uri="{C3380CC4-5D6E-409C-BE32-E72D297353CC}">
                    <c16:uniqueId val="{00000008-9E5F-4002-9B0D-3439E82361FB}"/>
                  </c:ext>
                </c:extLst>
              </c15:ser>
            </c15:filteredBarSeries>
            <c15:filteredBarSeries>
              <c15:ser>
                <c:idx val="8"/>
                <c:order val="6"/>
                <c:tx>
                  <c:strRef>
                    <c:extLst xmlns:c15="http://schemas.microsoft.com/office/drawing/2012/chart">
                      <c:ext xmlns:c15="http://schemas.microsoft.com/office/drawing/2012/chart" uri="{02D57815-91ED-43cb-92C2-25804820EDAC}">
                        <c15:formulaRef>
                          <c15:sqref>Charts!$U$4</c15:sqref>
                        </c15:formulaRef>
                      </c:ext>
                    </c:extLst>
                    <c:strCache>
                      <c:ptCount val="1"/>
                      <c:pt idx="0">
                        <c:v>AFOLU (Sinks)</c:v>
                      </c:pt>
                    </c:strCache>
                  </c:strRef>
                </c:tx>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Charts!$L$5:$L$6</c15:sqref>
                        </c15:formulaRef>
                      </c:ext>
                    </c:extLst>
                    <c:strCache>
                      <c:ptCount val="2"/>
                      <c:pt idx="0">
                        <c:v>ICF Inventory</c:v>
                      </c:pt>
                      <c:pt idx="1">
                        <c:v>SIT</c:v>
                      </c:pt>
                    </c:strCache>
                  </c:strRef>
                </c:cat>
                <c:val>
                  <c:numRef>
                    <c:extLst xmlns:c15="http://schemas.microsoft.com/office/drawing/2012/chart">
                      <c:ext xmlns:c15="http://schemas.microsoft.com/office/drawing/2012/chart" uri="{02D57815-91ED-43cb-92C2-25804820EDAC}">
                        <c15:formulaRef>
                          <c15:sqref>Charts!$U$5:$U$6</c15:sqref>
                        </c15:formulaRef>
                      </c:ext>
                    </c:extLst>
                    <c:numCache>
                      <c:formatCode>0.00</c:formatCode>
                      <c:ptCount val="2"/>
                      <c:pt idx="1">
                        <c:v>-0.68642017116948673</c:v>
                      </c:pt>
                    </c:numCache>
                  </c:numRef>
                </c:val>
                <c:extLst xmlns:c15="http://schemas.microsoft.com/office/drawing/2012/chart">
                  <c:ext xmlns:c16="http://schemas.microsoft.com/office/drawing/2014/chart" uri="{C3380CC4-5D6E-409C-BE32-E72D297353CC}">
                    <c16:uniqueId val="{00000009-9E5F-4002-9B0D-3439E82361FB}"/>
                  </c:ext>
                </c:extLst>
              </c15:ser>
            </c15:filteredBarSeries>
          </c:ext>
        </c:extLst>
      </c:barChart>
      <c:catAx>
        <c:axId val="898632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632680"/>
        <c:crossesAt val="-5"/>
        <c:auto val="1"/>
        <c:lblAlgn val="ctr"/>
        <c:lblOffset val="100"/>
        <c:noMultiLvlLbl val="0"/>
      </c:catAx>
      <c:valAx>
        <c:axId val="898632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r>
                  <a:rPr lang="en-US"/>
                  <a:t>GHG Emissions (MMT CO</a:t>
                </a:r>
                <a:r>
                  <a:rPr lang="en-US" baseline="-25000"/>
                  <a:t>2</a:t>
                </a:r>
                <a:r>
                  <a:rPr lang="en-US"/>
                  <a:t> Eq.)</a:t>
                </a:r>
              </a:p>
            </c:rich>
          </c:tx>
          <c:layout>
            <c:manualLayout>
              <c:xMode val="edge"/>
              <c:yMode val="edge"/>
              <c:x val="1.5151515151515152E-2"/>
              <c:y val="0.2106070711749266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632288"/>
        <c:crosses val="autoZero"/>
        <c:crossBetween val="between"/>
      </c:valAx>
      <c:spPr>
        <a:noFill/>
        <a:ln>
          <a:noFill/>
        </a:ln>
        <a:effectLst/>
      </c:spPr>
    </c:plotArea>
    <c:legend>
      <c:legendPos val="r"/>
      <c:legendEntry>
        <c:idx val="1"/>
        <c:delete val="1"/>
      </c:legendEntry>
      <c:legendEntry>
        <c:idx val="4"/>
        <c:delete val="1"/>
      </c:legendEntry>
      <c:legendEntry>
        <c:idx val="5"/>
        <c:delete val="1"/>
      </c:legendEntry>
      <c:legendEntry>
        <c:idx val="6"/>
        <c:delete val="1"/>
      </c:legendEntry>
      <c:overlay val="0"/>
      <c:spPr>
        <a:noFill/>
        <a:ln>
          <a:solidFill>
            <a:schemeClr val="tx2"/>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Calibri" panose="020F050202020403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99243749834301"/>
          <c:y val="4.7680970957954052E-2"/>
          <c:w val="0.67250739017471295"/>
          <c:h val="0.72422457475591906"/>
        </c:manualLayout>
      </c:layout>
      <c:barChart>
        <c:barDir val="col"/>
        <c:grouping val="stacked"/>
        <c:varyColors val="0"/>
        <c:ser>
          <c:idx val="8"/>
          <c:order val="0"/>
          <c:tx>
            <c:strRef>
              <c:f>Charts!$S$50</c:f>
              <c:strCache>
                <c:ptCount val="1"/>
                <c:pt idx="0">
                  <c:v>AFOLU (Sinks)</c:v>
                </c:pt>
              </c:strCache>
            </c:strRef>
          </c:tx>
          <c:spPr>
            <a:solidFill>
              <a:schemeClr val="accent6"/>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Charts!$S$50:$S$61</c15:sqref>
                  </c15:fullRef>
                </c:ext>
              </c:extLst>
              <c:f>Charts!$S$51:$S$61</c:f>
              <c:numCache>
                <c:formatCode>0.00</c:formatCode>
                <c:ptCount val="11"/>
                <c:pt idx="0">
                  <c:v>-2.4158860226756715</c:v>
                </c:pt>
                <c:pt idx="3">
                  <c:v>-2.3393957834294841</c:v>
                </c:pt>
                <c:pt idx="6">
                  <c:v>-2.296246668303553</c:v>
                </c:pt>
                <c:pt idx="9">
                  <c:v>-2.4259680147373537</c:v>
                </c:pt>
              </c:numCache>
            </c:numRef>
          </c:val>
          <c:extLst>
            <c:ext xmlns:c16="http://schemas.microsoft.com/office/drawing/2014/chart" uri="{C3380CC4-5D6E-409C-BE32-E72D297353CC}">
              <c16:uniqueId val="{00000000-16D4-4646-9D5A-66F8FE768B71}"/>
            </c:ext>
          </c:extLst>
        </c:ser>
        <c:ser>
          <c:idx val="0"/>
          <c:order val="1"/>
          <c:tx>
            <c:strRef>
              <c:f>Charts!$P$50</c:f>
              <c:strCache>
                <c:ptCount val="1"/>
                <c:pt idx="0">
                  <c:v>Energy</c:v>
                </c:pt>
              </c:strCache>
            </c:strRef>
          </c:tx>
          <c:spPr>
            <a:solidFill>
              <a:schemeClr val="accent1"/>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Charts!$P$50:$P$61</c15:sqref>
                  </c15:fullRef>
                </c:ext>
              </c:extLst>
              <c:f>Charts!$P$51:$P$61</c:f>
              <c:numCache>
                <c:formatCode>0.00</c:formatCode>
                <c:ptCount val="11"/>
                <c:pt idx="0">
                  <c:v>17.468579213118193</c:v>
                </c:pt>
                <c:pt idx="3">
                  <c:v>16.027811502938793</c:v>
                </c:pt>
                <c:pt idx="6">
                  <c:v>15.297530264605211</c:v>
                </c:pt>
                <c:pt idx="9">
                  <c:v>12.158164331620341</c:v>
                </c:pt>
              </c:numCache>
            </c:numRef>
          </c:val>
          <c:extLst>
            <c:ext xmlns:c16="http://schemas.microsoft.com/office/drawing/2014/chart" uri="{C3380CC4-5D6E-409C-BE32-E72D297353CC}">
              <c16:uniqueId val="{00000001-16D4-4646-9D5A-66F8FE768B71}"/>
            </c:ext>
          </c:extLst>
        </c:ser>
        <c:ser>
          <c:idx val="1"/>
          <c:order val="2"/>
          <c:tx>
            <c:strRef>
              <c:f>Charts!$Q$50</c:f>
              <c:strCache>
                <c:ptCount val="1"/>
                <c:pt idx="0">
                  <c:v>IPPU</c:v>
                </c:pt>
              </c:strCache>
            </c:strRef>
          </c:tx>
          <c:spPr>
            <a:solidFill>
              <a:schemeClr val="accent2"/>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Charts!$Q$50:$Q$61</c15:sqref>
                  </c15:fullRef>
                </c:ext>
              </c:extLst>
              <c:f>Charts!$Q$51:$Q$61</c:f>
              <c:numCache>
                <c:formatCode>0.00</c:formatCode>
                <c:ptCount val="11"/>
                <c:pt idx="0">
                  <c:v>0.82254099319616092</c:v>
                </c:pt>
                <c:pt idx="3">
                  <c:v>0.76626538524406551</c:v>
                </c:pt>
                <c:pt idx="6">
                  <c:v>0.62092194180044502</c:v>
                </c:pt>
                <c:pt idx="9">
                  <c:v>0.24803135908872911</c:v>
                </c:pt>
              </c:numCache>
            </c:numRef>
          </c:val>
          <c:extLst>
            <c:ext xmlns:c16="http://schemas.microsoft.com/office/drawing/2014/chart" uri="{C3380CC4-5D6E-409C-BE32-E72D297353CC}">
              <c16:uniqueId val="{00000002-16D4-4646-9D5A-66F8FE768B71}"/>
            </c:ext>
          </c:extLst>
        </c:ser>
        <c:ser>
          <c:idx val="3"/>
          <c:order val="3"/>
          <c:tx>
            <c:strRef>
              <c:f>Charts!$T$50</c:f>
              <c:strCache>
                <c:ptCount val="1"/>
                <c:pt idx="0">
                  <c:v>Waste</c:v>
                </c:pt>
              </c:strCache>
            </c:strRef>
          </c:tx>
          <c:spPr>
            <a:solidFill>
              <a:schemeClr val="accent5"/>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Charts!$T$50:$T$61</c15:sqref>
                  </c15:fullRef>
                </c:ext>
              </c:extLst>
              <c:f>Charts!$T$51:$T$61</c:f>
              <c:numCache>
                <c:formatCode>0.00</c:formatCode>
                <c:ptCount val="11"/>
                <c:pt idx="0">
                  <c:v>0.40865782292546587</c:v>
                </c:pt>
                <c:pt idx="3">
                  <c:v>0.42933090431339527</c:v>
                </c:pt>
                <c:pt idx="6">
                  <c:v>0.43409831157426293</c:v>
                </c:pt>
                <c:pt idx="9">
                  <c:v>0.48998044491575554</c:v>
                </c:pt>
              </c:numCache>
            </c:numRef>
          </c:val>
          <c:extLst>
            <c:ext xmlns:c16="http://schemas.microsoft.com/office/drawing/2014/chart" uri="{C3380CC4-5D6E-409C-BE32-E72D297353CC}">
              <c16:uniqueId val="{00000003-16D4-4646-9D5A-66F8FE768B71}"/>
            </c:ext>
          </c:extLst>
        </c:ser>
        <c:ser>
          <c:idx val="4"/>
          <c:order val="4"/>
          <c:tx>
            <c:strRef>
              <c:f>Charts!$U$50</c:f>
              <c:strCache>
                <c:ptCount val="1"/>
                <c:pt idx="0">
                  <c:v>Energy</c:v>
                </c:pt>
              </c:strCache>
            </c:strRef>
          </c:tx>
          <c:spPr>
            <a:solidFill>
              <a:schemeClr val="accent1"/>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Charts!$U$50:$U$61</c15:sqref>
                  </c15:fullRef>
                </c:ext>
              </c:extLst>
              <c:f>Charts!$U$51:$U$61</c:f>
              <c:numCache>
                <c:formatCode>General</c:formatCode>
                <c:ptCount val="11"/>
                <c:pt idx="1" formatCode="0.00">
                  <c:v>15.695954658128702</c:v>
                </c:pt>
                <c:pt idx="4" formatCode="0.00">
                  <c:v>14.779058054732069</c:v>
                </c:pt>
                <c:pt idx="7" formatCode="0.00">
                  <c:v>14.460557043292553</c:v>
                </c:pt>
                <c:pt idx="10" formatCode="0.00">
                  <c:v>13.759510109272597</c:v>
                </c:pt>
              </c:numCache>
            </c:numRef>
          </c:val>
          <c:extLst>
            <c:ext xmlns:c16="http://schemas.microsoft.com/office/drawing/2014/chart" uri="{C3380CC4-5D6E-409C-BE32-E72D297353CC}">
              <c16:uniqueId val="{00000004-16D4-4646-9D5A-66F8FE768B71}"/>
            </c:ext>
          </c:extLst>
        </c:ser>
        <c:ser>
          <c:idx val="5"/>
          <c:order val="5"/>
          <c:tx>
            <c:strRef>
              <c:f>Charts!$V$50</c:f>
              <c:strCache>
                <c:ptCount val="1"/>
                <c:pt idx="0">
                  <c:v>IPPU</c:v>
                </c:pt>
              </c:strCache>
            </c:strRef>
          </c:tx>
          <c:spPr>
            <a:solidFill>
              <a:schemeClr val="accent2"/>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Charts!$V$50:$V$61</c15:sqref>
                  </c15:fullRef>
                </c:ext>
              </c:extLst>
              <c:f>Charts!$V$51:$V$61</c:f>
              <c:numCache>
                <c:formatCode>General</c:formatCode>
                <c:ptCount val="11"/>
                <c:pt idx="1" formatCode="0.00">
                  <c:v>1.0685771674138227</c:v>
                </c:pt>
                <c:pt idx="4" formatCode="0.00">
                  <c:v>1.8220657074569293</c:v>
                </c:pt>
                <c:pt idx="7" formatCode="0.00">
                  <c:v>2.0323485373819112</c:v>
                </c:pt>
                <c:pt idx="10" formatCode="0.00">
                  <c:v>2.0977474558741984</c:v>
                </c:pt>
              </c:numCache>
            </c:numRef>
          </c:val>
          <c:extLst>
            <c:ext xmlns:c16="http://schemas.microsoft.com/office/drawing/2014/chart" uri="{C3380CC4-5D6E-409C-BE32-E72D297353CC}">
              <c16:uniqueId val="{00000005-16D4-4646-9D5A-66F8FE768B71}"/>
            </c:ext>
          </c:extLst>
        </c:ser>
        <c:ser>
          <c:idx val="7"/>
          <c:order val="6"/>
          <c:tx>
            <c:strRef>
              <c:f>Charts!$Y$50</c:f>
              <c:strCache>
                <c:ptCount val="1"/>
                <c:pt idx="0">
                  <c:v>Waste</c:v>
                </c:pt>
              </c:strCache>
            </c:strRef>
          </c:tx>
          <c:spPr>
            <a:solidFill>
              <a:schemeClr val="accent5"/>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Charts!$Y$50:$Y$61</c15:sqref>
                  </c15:fullRef>
                </c:ext>
              </c:extLst>
              <c:f>Charts!$Y$51:$Y$61</c:f>
              <c:numCache>
                <c:formatCode>General</c:formatCode>
                <c:ptCount val="11"/>
                <c:pt idx="1" formatCode="0.00">
                  <c:v>1.3646966673126886</c:v>
                </c:pt>
                <c:pt idx="4" formatCode="0.00">
                  <c:v>0.97740225350741106</c:v>
                </c:pt>
                <c:pt idx="7" formatCode="0.00">
                  <c:v>1.0237406453865323</c:v>
                </c:pt>
                <c:pt idx="10" formatCode="0.00">
                  <c:v>1.1315480564110365</c:v>
                </c:pt>
              </c:numCache>
            </c:numRef>
          </c:val>
          <c:extLst>
            <c:ext xmlns:c16="http://schemas.microsoft.com/office/drawing/2014/chart" uri="{C3380CC4-5D6E-409C-BE32-E72D297353CC}">
              <c16:uniqueId val="{00000006-16D4-4646-9D5A-66F8FE768B71}"/>
            </c:ext>
          </c:extLst>
        </c:ser>
        <c:ser>
          <c:idx val="2"/>
          <c:order val="7"/>
          <c:tx>
            <c:strRef>
              <c:f>Charts!$R$50</c:f>
              <c:strCache>
                <c:ptCount val="1"/>
                <c:pt idx="0">
                  <c:v>AFOLU (Sources)</c:v>
                </c:pt>
              </c:strCache>
            </c:strRef>
          </c:tx>
          <c:spPr>
            <a:solidFill>
              <a:schemeClr val="accent4"/>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Charts!$R$50:$R$61</c15:sqref>
                  </c15:fullRef>
                </c:ext>
              </c:extLst>
              <c:f>Charts!$R$51:$R$61</c:f>
              <c:numCache>
                <c:formatCode>0.00</c:formatCode>
                <c:ptCount val="11"/>
                <c:pt idx="0">
                  <c:v>1.2188125660352511</c:v>
                </c:pt>
                <c:pt idx="3">
                  <c:v>1.2267052679568071</c:v>
                </c:pt>
                <c:pt idx="6">
                  <c:v>1.1555837556550042</c:v>
                </c:pt>
                <c:pt idx="9">
                  <c:v>0.9655080648242218</c:v>
                </c:pt>
              </c:numCache>
            </c:numRef>
          </c:val>
          <c:extLst>
            <c:ext xmlns:c16="http://schemas.microsoft.com/office/drawing/2014/chart" uri="{C3380CC4-5D6E-409C-BE32-E72D297353CC}">
              <c16:uniqueId val="{00000007-16D4-4646-9D5A-66F8FE768B71}"/>
            </c:ext>
          </c:extLst>
        </c:ser>
        <c:ser>
          <c:idx val="6"/>
          <c:order val="8"/>
          <c:tx>
            <c:strRef>
              <c:f>Charts!$W$50</c:f>
              <c:strCache>
                <c:ptCount val="1"/>
                <c:pt idx="0">
                  <c:v>AFOLU (Sources)</c:v>
                </c:pt>
              </c:strCache>
            </c:strRef>
          </c:tx>
          <c:spPr>
            <a:solidFill>
              <a:schemeClr val="accent4"/>
            </a:solidFill>
            <a:ln>
              <a:noFill/>
            </a:ln>
            <a:effectLst/>
          </c:spPr>
          <c:invertIfNegative val="0"/>
          <c:cat>
            <c:strRef>
              <c:extLst>
                <c:ext xmlns:c15="http://schemas.microsoft.com/office/drawing/2012/chart" uri="{02D57815-91ED-43cb-92C2-25804820EDAC}">
                  <c15:fullRef>
                    <c15:sqref>Charts!$O$50:$O$61</c15:sqref>
                  </c15:fullRef>
                </c:ext>
              </c:extLst>
              <c:f>Charts!$O$51:$O$61</c:f>
              <c:strCache>
                <c:ptCount val="11"/>
                <c:pt idx="0">
                  <c:v>ICF</c:v>
                </c:pt>
                <c:pt idx="1">
                  <c:v>SIT</c:v>
                </c:pt>
                <c:pt idx="3">
                  <c:v>ICF/UHERO</c:v>
                </c:pt>
                <c:pt idx="4">
                  <c:v>Projection Tool</c:v>
                </c:pt>
                <c:pt idx="6">
                  <c:v>ICF/UHERO</c:v>
                </c:pt>
                <c:pt idx="7">
                  <c:v>Projection Tool</c:v>
                </c:pt>
                <c:pt idx="9">
                  <c:v>ICF/UHERO</c:v>
                </c:pt>
                <c:pt idx="10">
                  <c:v>Projection Tool</c:v>
                </c:pt>
              </c:strCache>
            </c:strRef>
          </c:cat>
          <c:val>
            <c:numRef>
              <c:extLst>
                <c:ext xmlns:c15="http://schemas.microsoft.com/office/drawing/2012/chart" uri="{02D57815-91ED-43cb-92C2-25804820EDAC}">
                  <c15:fullRef>
                    <c15:sqref>Charts!$W$50:$W$61</c15:sqref>
                  </c15:fullRef>
                </c:ext>
              </c:extLst>
              <c:f>Charts!$W$51:$W$61</c:f>
              <c:numCache>
                <c:formatCode>General</c:formatCode>
                <c:ptCount val="11"/>
                <c:pt idx="1" formatCode="0.00">
                  <c:v>1.2518668255728389</c:v>
                </c:pt>
                <c:pt idx="4" formatCode="0.00">
                  <c:v>0.43144186503937237</c:v>
                </c:pt>
                <c:pt idx="7" formatCode="0.00">
                  <c:v>0.41503544094472739</c:v>
                </c:pt>
                <c:pt idx="10" formatCode="0.00">
                  <c:v>0.36581616866079042</c:v>
                </c:pt>
              </c:numCache>
            </c:numRef>
          </c:val>
          <c:extLst>
            <c:ext xmlns:c16="http://schemas.microsoft.com/office/drawing/2014/chart" uri="{C3380CC4-5D6E-409C-BE32-E72D297353CC}">
              <c16:uniqueId val="{00000008-16D4-4646-9D5A-66F8FE768B71}"/>
            </c:ext>
          </c:extLst>
        </c:ser>
        <c:dLbls>
          <c:showLegendKey val="0"/>
          <c:showVal val="0"/>
          <c:showCatName val="0"/>
          <c:showSerName val="0"/>
          <c:showPercent val="0"/>
          <c:showBubbleSize val="0"/>
        </c:dLbls>
        <c:gapWidth val="60"/>
        <c:overlap val="100"/>
        <c:axId val="898350240"/>
        <c:axId val="898350632"/>
      </c:barChart>
      <c:catAx>
        <c:axId val="898350240"/>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1500000" spcFirstLastPara="1" vertOverflow="ellipsis"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350632"/>
        <c:crossesAt val="0"/>
        <c:auto val="1"/>
        <c:lblAlgn val="ctr"/>
        <c:lblOffset val="0"/>
        <c:noMultiLvlLbl val="0"/>
      </c:catAx>
      <c:valAx>
        <c:axId val="898350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r>
                  <a:rPr lang="en-US" sz="1100"/>
                  <a:t>GHG Emissions (MMT CO</a:t>
                </a:r>
                <a:r>
                  <a:rPr lang="en-US" sz="1100" baseline="-25000"/>
                  <a:t>2</a:t>
                </a:r>
                <a:r>
                  <a:rPr lang="en-US" sz="1100"/>
                  <a:t> Eq.)</a:t>
                </a:r>
              </a:p>
            </c:rich>
          </c:tx>
          <c:layout>
            <c:manualLayout>
              <c:xMode val="edge"/>
              <c:yMode val="edge"/>
              <c:x val="2.5900718116347234E-2"/>
              <c:y val="0.2558131520977831"/>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898350240"/>
        <c:crosses val="autoZero"/>
        <c:crossBetween val="between"/>
      </c:valAx>
      <c:spPr>
        <a:noFill/>
        <a:ln>
          <a:noFill/>
        </a:ln>
        <a:effectLst/>
      </c:spPr>
    </c:plotArea>
    <c:legend>
      <c:legendPos val="r"/>
      <c:legendEntry>
        <c:idx val="1"/>
        <c:delete val="1"/>
      </c:legendEntry>
      <c:legendEntry>
        <c:idx val="5"/>
        <c:delete val="1"/>
      </c:legendEntry>
      <c:legendEntry>
        <c:idx val="6"/>
        <c:delete val="1"/>
      </c:legendEntry>
      <c:legendEntry>
        <c:idx val="7"/>
        <c:delete val="1"/>
      </c:legendEntry>
      <c:overlay val="0"/>
      <c:spPr>
        <a:noFill/>
        <a:ln>
          <a:solidFill>
            <a:schemeClr val="tx2"/>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Calibri" panose="020F050202020403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oneCellAnchor>
    <xdr:from>
      <xdr:col>4</xdr:col>
      <xdr:colOff>76199</xdr:colOff>
      <xdr:row>2</xdr:row>
      <xdr:rowOff>132791</xdr:rowOff>
    </xdr:from>
    <xdr:ext cx="703729" cy="629210"/>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21139" y="490931"/>
          <a:ext cx="703729" cy="629210"/>
        </a:xfrm>
        <a:prstGeom prst="rect">
          <a:avLst/>
        </a:prstGeom>
      </xdr:spPr>
    </xdr:pic>
    <xdr:clientData/>
  </xdr:oneCellAnchor>
  <xdr:oneCellAnchor>
    <xdr:from>
      <xdr:col>3</xdr:col>
      <xdr:colOff>183778</xdr:colOff>
      <xdr:row>2</xdr:row>
      <xdr:rowOff>114860</xdr:rowOff>
    </xdr:from>
    <xdr:ext cx="647699" cy="665070"/>
    <xdr:pic>
      <xdr:nvPicPr>
        <xdr:cNvPr id="3" name="Picture 2" descr="Image result for state of hawaii department of health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68598" y="473000"/>
          <a:ext cx="647699" cy="66507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12</xdr:col>
      <xdr:colOff>620395</xdr:colOff>
      <xdr:row>19</xdr:row>
      <xdr:rowOff>35560</xdr:rowOff>
    </xdr:from>
    <xdr:to>
      <xdr:col>21</xdr:col>
      <xdr:colOff>409575</xdr:colOff>
      <xdr:row>36</xdr:row>
      <xdr:rowOff>40640</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609600</xdr:colOff>
      <xdr:row>38</xdr:row>
      <xdr:rowOff>28575</xdr:rowOff>
    </xdr:from>
    <xdr:to>
      <xdr:col>21</xdr:col>
      <xdr:colOff>398780</xdr:colOff>
      <xdr:row>54</xdr:row>
      <xdr:rowOff>92710</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476250</xdr:colOff>
      <xdr:row>21</xdr:row>
      <xdr:rowOff>138794</xdr:rowOff>
    </xdr:from>
    <xdr:to>
      <xdr:col>10</xdr:col>
      <xdr:colOff>565149</xdr:colOff>
      <xdr:row>44</xdr:row>
      <xdr:rowOff>14516</xdr:rowOff>
    </xdr:to>
    <xdr:grpSp>
      <xdr:nvGrpSpPr>
        <xdr:cNvPr id="4" name="Group 3">
          <a:extLst>
            <a:ext uri="{FF2B5EF4-FFF2-40B4-BE49-F238E27FC236}">
              <a16:creationId xmlns:a16="http://schemas.microsoft.com/office/drawing/2014/main" id="{FA01CAFB-383F-283E-7BC9-090489E4710C}"/>
            </a:ext>
          </a:extLst>
        </xdr:cNvPr>
        <xdr:cNvGrpSpPr/>
      </xdr:nvGrpSpPr>
      <xdr:grpSpPr>
        <a:xfrm>
          <a:off x="828675" y="4015469"/>
          <a:ext cx="7013574" cy="4047672"/>
          <a:chOff x="1235428" y="3522628"/>
          <a:chExt cx="7658765" cy="3642368"/>
        </a:xfrm>
      </xdr:grpSpPr>
      <xdr:graphicFrame macro="">
        <xdr:nvGraphicFramePr>
          <xdr:cNvPr id="7" name="Chart 6">
            <a:extLst>
              <a:ext uri="{FF2B5EF4-FFF2-40B4-BE49-F238E27FC236}">
                <a16:creationId xmlns:a16="http://schemas.microsoft.com/office/drawing/2014/main" id="{00000000-0008-0000-0400-000007000000}"/>
              </a:ext>
            </a:extLst>
          </xdr:cNvPr>
          <xdr:cNvGraphicFramePr>
            <a:graphicFrameLocks/>
          </xdr:cNvGraphicFramePr>
        </xdr:nvGraphicFramePr>
        <xdr:xfrm>
          <a:off x="1235428" y="3522628"/>
          <a:ext cx="7658765" cy="3642368"/>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4744545" y="3579216"/>
          <a:ext cx="4117182" cy="3187062"/>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xdr:col>
      <xdr:colOff>514350</xdr:colOff>
      <xdr:row>44</xdr:row>
      <xdr:rowOff>152400</xdr:rowOff>
    </xdr:from>
    <xdr:to>
      <xdr:col>10</xdr:col>
      <xdr:colOff>603249</xdr:colOff>
      <xdr:row>67</xdr:row>
      <xdr:rowOff>37647</xdr:rowOff>
    </xdr:to>
    <xdr:grpSp>
      <xdr:nvGrpSpPr>
        <xdr:cNvPr id="6" name="Group 5">
          <a:extLst>
            <a:ext uri="{FF2B5EF4-FFF2-40B4-BE49-F238E27FC236}">
              <a16:creationId xmlns:a16="http://schemas.microsoft.com/office/drawing/2014/main" id="{373B5A70-CBA8-4F7E-96D4-A55A52EA16B5}"/>
            </a:ext>
          </a:extLst>
        </xdr:cNvPr>
        <xdr:cNvGrpSpPr/>
      </xdr:nvGrpSpPr>
      <xdr:grpSpPr>
        <a:xfrm>
          <a:off x="866775" y="8201025"/>
          <a:ext cx="7013574" cy="4047672"/>
          <a:chOff x="1235428" y="3522628"/>
          <a:chExt cx="7658765" cy="3642368"/>
        </a:xfrm>
      </xdr:grpSpPr>
      <xdr:graphicFrame macro="">
        <xdr:nvGraphicFramePr>
          <xdr:cNvPr id="8" name="Chart 7">
            <a:extLst>
              <a:ext uri="{FF2B5EF4-FFF2-40B4-BE49-F238E27FC236}">
                <a16:creationId xmlns:a16="http://schemas.microsoft.com/office/drawing/2014/main" id="{56EE73CA-DE60-F72C-B90C-16A066923ED1}"/>
              </a:ext>
            </a:extLst>
          </xdr:cNvPr>
          <xdr:cNvGraphicFramePr>
            <a:graphicFrameLocks/>
          </xdr:cNvGraphicFramePr>
        </xdr:nvGraphicFramePr>
        <xdr:xfrm>
          <a:off x="1235428" y="3522628"/>
          <a:ext cx="7658765" cy="3642368"/>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9" name="Chart 8">
            <a:extLst>
              <a:ext uri="{FF2B5EF4-FFF2-40B4-BE49-F238E27FC236}">
                <a16:creationId xmlns:a16="http://schemas.microsoft.com/office/drawing/2014/main" id="{38C42552-0250-8425-06F3-D3DA5B76276E}"/>
              </a:ext>
            </a:extLst>
          </xdr:cNvPr>
          <xdr:cNvGraphicFramePr>
            <a:graphicFrameLocks/>
          </xdr:cNvGraphicFramePr>
        </xdr:nvGraphicFramePr>
        <xdr:xfrm>
          <a:off x="4744545" y="3579216"/>
          <a:ext cx="4117182" cy="3187062"/>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2</xdr:col>
      <xdr:colOff>342900</xdr:colOff>
      <xdr:row>20</xdr:row>
      <xdr:rowOff>152400</xdr:rowOff>
    </xdr:from>
    <xdr:to>
      <xdr:col>11</xdr:col>
      <xdr:colOff>180975</xdr:colOff>
      <xdr:row>44</xdr:row>
      <xdr:rowOff>85725</xdr:rowOff>
    </xdr:to>
    <xdr:sp macro="" textlink="">
      <xdr:nvSpPr>
        <xdr:cNvPr id="10" name="Rectangle 9">
          <a:extLst>
            <a:ext uri="{FF2B5EF4-FFF2-40B4-BE49-F238E27FC236}">
              <a16:creationId xmlns:a16="http://schemas.microsoft.com/office/drawing/2014/main" id="{D012CB46-5858-771D-A48D-7B5B2A3E244F}"/>
            </a:ext>
          </a:extLst>
        </xdr:cNvPr>
        <xdr:cNvSpPr/>
      </xdr:nvSpPr>
      <xdr:spPr>
        <a:xfrm>
          <a:off x="695325" y="3848100"/>
          <a:ext cx="7448550" cy="4286250"/>
        </a:xfrm>
        <a:prstGeom prst="rect">
          <a:avLst/>
        </a:prstGeom>
        <a:solidFill>
          <a:schemeClr val="bg1"/>
        </a:solidFill>
        <a:ln w="12700" cmpd="sng">
          <a:solidFill>
            <a:schemeClr val="bg1"/>
          </a:solidFill>
        </a:ln>
        <a:effectLst/>
      </xdr:spPr>
      <xdr:style>
        <a:lnRef idx="2">
          <a:schemeClr val="accent2"/>
        </a:lnRef>
        <a:fillRef idx="1">
          <a:schemeClr val="lt1"/>
        </a:fillRef>
        <a:effectRef idx="0">
          <a:schemeClr val="accent2"/>
        </a:effectRef>
        <a:fontRef idx="minor">
          <a:schemeClr val="dk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endParaRPr lang="en-US" sz="1100" kern="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55520</xdr:colOff>
      <xdr:row>3</xdr:row>
      <xdr:rowOff>60416</xdr:rowOff>
    </xdr:from>
    <xdr:to>
      <xdr:col>8</xdr:col>
      <xdr:colOff>547554</xdr:colOff>
      <xdr:row>21</xdr:row>
      <xdr:rowOff>106136</xdr:rowOff>
    </xdr:to>
    <xdr:graphicFrame macro="">
      <xdr:nvGraphicFramePr>
        <xdr:cNvPr id="10"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198121</xdr:colOff>
      <xdr:row>25</xdr:row>
      <xdr:rowOff>43543</xdr:rowOff>
    </xdr:from>
    <xdr:to>
      <xdr:col>9</xdr:col>
      <xdr:colOff>30481</xdr:colOff>
      <xdr:row>43</xdr:row>
      <xdr:rowOff>119743</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231766</xdr:colOff>
      <xdr:row>48</xdr:row>
      <xdr:rowOff>62818</xdr:rowOff>
    </xdr:from>
    <xdr:to>
      <xdr:col>12</xdr:col>
      <xdr:colOff>298077</xdr:colOff>
      <xdr:row>71</xdr:row>
      <xdr:rowOff>55469</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102325</xdr:colOff>
      <xdr:row>94</xdr:row>
      <xdr:rowOff>37012</xdr:rowOff>
    </xdr:from>
    <xdr:to>
      <xdr:col>9</xdr:col>
      <xdr:colOff>101236</xdr:colOff>
      <xdr:row>112</xdr:row>
      <xdr:rowOff>1</xdr:rowOff>
    </xdr:to>
    <xdr:graphicFrame macro="">
      <xdr:nvGraphicFramePr>
        <xdr:cNvPr id="7" name="Chart 6">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190500</xdr:colOff>
      <xdr:row>74</xdr:row>
      <xdr:rowOff>85725</xdr:rowOff>
    </xdr:from>
    <xdr:to>
      <xdr:col>18</xdr:col>
      <xdr:colOff>336005</xdr:colOff>
      <xdr:row>92</xdr:row>
      <xdr:rowOff>45539</xdr:rowOff>
    </xdr:to>
    <xdr:graphicFrame macro="">
      <xdr:nvGraphicFramePr>
        <xdr:cNvPr id="5" name="Chart 4">
          <a:extLst>
            <a:ext uri="{FF2B5EF4-FFF2-40B4-BE49-F238E27FC236}">
              <a16:creationId xmlns:a16="http://schemas.microsoft.com/office/drawing/2014/main" id="{7680D110-84AE-4FCB-AF90-0E34163637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190500</xdr:colOff>
      <xdr:row>94</xdr:row>
      <xdr:rowOff>38100</xdr:rowOff>
    </xdr:from>
    <xdr:to>
      <xdr:col>18</xdr:col>
      <xdr:colOff>336005</xdr:colOff>
      <xdr:row>112</xdr:row>
      <xdr:rowOff>1089</xdr:rowOff>
    </xdr:to>
    <xdr:graphicFrame macro="">
      <xdr:nvGraphicFramePr>
        <xdr:cNvPr id="8" name="Chart 7">
          <a:extLst>
            <a:ext uri="{FF2B5EF4-FFF2-40B4-BE49-F238E27FC236}">
              <a16:creationId xmlns:a16="http://schemas.microsoft.com/office/drawing/2014/main" id="{FC0559AE-DC00-4ED9-A5A7-11B8E3FBCA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100853</xdr:colOff>
      <xdr:row>74</xdr:row>
      <xdr:rowOff>33618</xdr:rowOff>
    </xdr:from>
    <xdr:to>
      <xdr:col>8</xdr:col>
      <xdr:colOff>537710</xdr:colOff>
      <xdr:row>91</xdr:row>
      <xdr:rowOff>172726</xdr:rowOff>
    </xdr:to>
    <xdr:graphicFrame macro="">
      <xdr:nvGraphicFramePr>
        <xdr:cNvPr id="2" name="Chart 1">
          <a:extLst>
            <a:ext uri="{FF2B5EF4-FFF2-40B4-BE49-F238E27FC236}">
              <a16:creationId xmlns:a16="http://schemas.microsoft.com/office/drawing/2014/main" id="{BE2344EE-0F4E-4DFD-A074-9BED6D07B1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0.32494</cdr:x>
      <cdr:y>0.90988</cdr:y>
    </cdr:from>
    <cdr:to>
      <cdr:x>0.39822</cdr:x>
      <cdr:y>0.99471</cdr:y>
    </cdr:to>
    <cdr:sp macro="" textlink="">
      <cdr:nvSpPr>
        <cdr:cNvPr id="2" name="TextBox 1"/>
        <cdr:cNvSpPr txBox="1"/>
      </cdr:nvSpPr>
      <cdr:spPr>
        <a:xfrm xmlns:a="http://schemas.openxmlformats.org/drawingml/2006/main">
          <a:off x="2785091" y="4333916"/>
          <a:ext cx="628084" cy="404061"/>
        </a:xfrm>
        <a:prstGeom xmlns:a="http://schemas.openxmlformats.org/drawingml/2006/main" prst="rect">
          <a:avLst/>
        </a:prstGeom>
      </cdr:spPr>
      <cdr:txBody>
        <a:bodyPr xmlns:a="http://schemas.openxmlformats.org/drawingml/2006/main" vertOverflow="clip" wrap="none" lIns="0" tIns="0" rIns="0" bIns="0" rtlCol="0">
          <a:noAutofit/>
        </a:bodyPr>
        <a:lstStyle xmlns:a="http://schemas.openxmlformats.org/drawingml/2006/main"/>
        <a:p xmlns:a="http://schemas.openxmlformats.org/drawingml/2006/main">
          <a:pPr marL="0" indent="0">
            <a:spcBef>
              <a:spcPts val="1200"/>
            </a:spcBef>
            <a:spcAft>
              <a:spcPts val="0"/>
            </a:spcAft>
            <a:buNone/>
          </a:pPr>
          <a:r>
            <a:rPr lang="en-US" sz="1200" dirty="0" err="1">
              <a:solidFill>
                <a:schemeClr val="tx1">
                  <a:lumMod val="65000"/>
                  <a:lumOff val="35000"/>
                </a:schemeClr>
              </a:solidFill>
              <a:latin typeface="Calibri" panose="020F0502020204030204" pitchFamily="34" charset="0"/>
            </a:rPr>
            <a:t>2025</a:t>
          </a:r>
        </a:p>
      </cdr:txBody>
    </cdr:sp>
  </cdr:relSizeAnchor>
  <cdr:relSizeAnchor xmlns:cdr="http://schemas.openxmlformats.org/drawingml/2006/chartDrawing">
    <cdr:from>
      <cdr:x>0.23249</cdr:x>
      <cdr:y>0.91368</cdr:y>
    </cdr:from>
    <cdr:to>
      <cdr:x>0.30577</cdr:x>
      <cdr:y>0.99852</cdr:y>
    </cdr:to>
    <cdr:sp macro="" textlink="">
      <cdr:nvSpPr>
        <cdr:cNvPr id="3" name="TextBox 1"/>
        <cdr:cNvSpPr txBox="1"/>
      </cdr:nvSpPr>
      <cdr:spPr>
        <a:xfrm xmlns:a="http://schemas.openxmlformats.org/drawingml/2006/main">
          <a:off x="1928704" y="3915340"/>
          <a:ext cx="607924" cy="363561"/>
        </a:xfrm>
        <a:prstGeom xmlns:a="http://schemas.openxmlformats.org/drawingml/2006/main" prst="rect">
          <a:avLst/>
        </a:prstGeom>
      </cdr:spPr>
      <cdr:txBody>
        <a:bodyPr xmlns:a="http://schemas.openxmlformats.org/drawingml/2006/main" wrap="non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spcBef>
              <a:spcPts val="1200"/>
            </a:spcBef>
            <a:spcAft>
              <a:spcPts val="0"/>
            </a:spcAft>
            <a:buNone/>
          </a:pPr>
          <a:endParaRPr lang="en-US" sz="1200" dirty="0" err="1">
            <a:solidFill>
              <a:schemeClr val="tx1">
                <a:lumMod val="65000"/>
                <a:lumOff val="35000"/>
              </a:schemeClr>
            </a:solidFill>
            <a:latin typeface="Calibri" panose="020F0502020204030204" pitchFamily="34" charset="0"/>
          </a:endParaRPr>
        </a:p>
      </cdr:txBody>
    </cdr:sp>
  </cdr:relSizeAnchor>
  <cdr:relSizeAnchor xmlns:cdr="http://schemas.openxmlformats.org/drawingml/2006/chartDrawing">
    <cdr:from>
      <cdr:x>0.51159</cdr:x>
      <cdr:y>0.91302</cdr:y>
    </cdr:from>
    <cdr:to>
      <cdr:x>0.58487</cdr:x>
      <cdr:y>0.99785</cdr:y>
    </cdr:to>
    <cdr:sp macro="" textlink="">
      <cdr:nvSpPr>
        <cdr:cNvPr id="4" name="TextBox 1">
          <a:extLst xmlns:a="http://schemas.openxmlformats.org/drawingml/2006/main">
            <a:ext uri="{FF2B5EF4-FFF2-40B4-BE49-F238E27FC236}">
              <a16:creationId xmlns:a16="http://schemas.microsoft.com/office/drawing/2014/main" id="{CC705D0F-F3B2-C74D-A4FA-6B4251B91C75}"/>
            </a:ext>
          </a:extLst>
        </cdr:cNvPr>
        <cdr:cNvSpPr txBox="1"/>
      </cdr:nvSpPr>
      <cdr:spPr>
        <a:xfrm xmlns:a="http://schemas.openxmlformats.org/drawingml/2006/main">
          <a:off x="4384808" y="4348858"/>
          <a:ext cx="628084" cy="404061"/>
        </a:xfrm>
        <a:prstGeom xmlns:a="http://schemas.openxmlformats.org/drawingml/2006/main" prst="rect">
          <a:avLst/>
        </a:prstGeom>
      </cdr:spPr>
      <cdr:txBody>
        <a:bodyPr xmlns:a="http://schemas.openxmlformats.org/drawingml/2006/main" wrap="non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spcBef>
              <a:spcPts val="1200"/>
            </a:spcBef>
            <a:spcAft>
              <a:spcPts val="0"/>
            </a:spcAft>
            <a:buNone/>
          </a:pPr>
          <a:r>
            <a:rPr lang="en-US" sz="1200" dirty="0" err="1">
              <a:solidFill>
                <a:schemeClr val="tx1">
                  <a:lumMod val="65000"/>
                  <a:lumOff val="35000"/>
                </a:schemeClr>
              </a:solidFill>
              <a:latin typeface="Calibri" panose="020F0502020204030204" pitchFamily="34" charset="0"/>
            </a:rPr>
            <a:t>2030</a:t>
          </a:r>
        </a:p>
      </cdr:txBody>
    </cdr:sp>
  </cdr:relSizeAnchor>
  <cdr:relSizeAnchor xmlns:cdr="http://schemas.openxmlformats.org/drawingml/2006/chartDrawing">
    <cdr:from>
      <cdr:x>0.70686</cdr:x>
      <cdr:y>0.91517</cdr:y>
    </cdr:from>
    <cdr:to>
      <cdr:x>0.78014</cdr:x>
      <cdr:y>1</cdr:y>
    </cdr:to>
    <cdr:sp macro="" textlink="">
      <cdr:nvSpPr>
        <cdr:cNvPr id="5" name="TextBox 1">
          <a:extLst xmlns:a="http://schemas.openxmlformats.org/drawingml/2006/main">
            <a:ext uri="{FF2B5EF4-FFF2-40B4-BE49-F238E27FC236}">
              <a16:creationId xmlns:a16="http://schemas.microsoft.com/office/drawing/2014/main" id="{1841492A-45D6-D6B3-0673-76EE0699D0ED}"/>
            </a:ext>
          </a:extLst>
        </cdr:cNvPr>
        <cdr:cNvSpPr txBox="1"/>
      </cdr:nvSpPr>
      <cdr:spPr>
        <a:xfrm xmlns:a="http://schemas.openxmlformats.org/drawingml/2006/main">
          <a:off x="6058533" y="4359121"/>
          <a:ext cx="628084" cy="404061"/>
        </a:xfrm>
        <a:prstGeom xmlns:a="http://schemas.openxmlformats.org/drawingml/2006/main" prst="rect">
          <a:avLst/>
        </a:prstGeom>
      </cdr:spPr>
      <cdr:txBody>
        <a:bodyPr xmlns:a="http://schemas.openxmlformats.org/drawingml/2006/main" wrap="non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spcBef>
              <a:spcPts val="1200"/>
            </a:spcBef>
            <a:spcAft>
              <a:spcPts val="0"/>
            </a:spcAft>
            <a:buNone/>
          </a:pPr>
          <a:r>
            <a:rPr lang="en-US" sz="1200" dirty="0" err="1">
              <a:solidFill>
                <a:schemeClr val="tx1">
                  <a:lumMod val="65000"/>
                  <a:lumOff val="35000"/>
                </a:schemeClr>
              </a:solidFill>
              <a:latin typeface="Calibri" panose="020F0502020204030204" pitchFamily="34" charset="0"/>
            </a:rPr>
            <a:t>2045</a:t>
          </a:r>
        </a:p>
      </cdr:txBody>
    </cdr:sp>
  </cdr:relSizeAnchor>
  <cdr:relSizeAnchor xmlns:cdr="http://schemas.openxmlformats.org/drawingml/2006/chartDrawing">
    <cdr:from>
      <cdr:x>0.15149</cdr:x>
      <cdr:y>0.91093</cdr:y>
    </cdr:from>
    <cdr:to>
      <cdr:x>0.22477</cdr:x>
      <cdr:y>0.99576</cdr:y>
    </cdr:to>
    <cdr:sp macro="" textlink="">
      <cdr:nvSpPr>
        <cdr:cNvPr id="6" name="TextBox 1">
          <a:extLst xmlns:a="http://schemas.openxmlformats.org/drawingml/2006/main">
            <a:ext uri="{FF2B5EF4-FFF2-40B4-BE49-F238E27FC236}">
              <a16:creationId xmlns:a16="http://schemas.microsoft.com/office/drawing/2014/main" id="{FABBEF05-47CF-9AA2-0F0F-AC11FE3B5983}"/>
            </a:ext>
          </a:extLst>
        </cdr:cNvPr>
        <cdr:cNvSpPr txBox="1"/>
      </cdr:nvSpPr>
      <cdr:spPr>
        <a:xfrm xmlns:a="http://schemas.openxmlformats.org/drawingml/2006/main">
          <a:off x="1298388" y="4338917"/>
          <a:ext cx="628084" cy="404061"/>
        </a:xfrm>
        <a:prstGeom xmlns:a="http://schemas.openxmlformats.org/drawingml/2006/main" prst="rect">
          <a:avLst/>
        </a:prstGeom>
      </cdr:spPr>
      <cdr:txBody>
        <a:bodyPr xmlns:a="http://schemas.openxmlformats.org/drawingml/2006/main" wrap="non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spcBef>
              <a:spcPts val="1200"/>
            </a:spcBef>
            <a:spcAft>
              <a:spcPts val="0"/>
            </a:spcAft>
            <a:buNone/>
          </a:pPr>
          <a:r>
            <a:rPr lang="en-US" sz="1200" dirty="0" err="1">
              <a:solidFill>
                <a:schemeClr val="tx1">
                  <a:lumMod val="65000"/>
                  <a:lumOff val="35000"/>
                </a:schemeClr>
              </a:solidFill>
              <a:latin typeface="Calibri" panose="020F0502020204030204" pitchFamily="34" charset="0"/>
            </a:rPr>
            <a:t>2021</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2019%20Inventory/State%20Inventory%20Tool/Modules/Projection%20Tool%20to%202019_11_14.xlsm" TargetMode="External"/><Relationship Id="rId1" Type="http://schemas.openxmlformats.org/officeDocument/2006/relationships/externalLinkPath" Target="Modules/Projection%20Tool%20to%202019_11_14.xlsm"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Hawaii%20Inventory%20Summary%20with%20Projections_2022%20v1.xlsm" TargetMode="External"/><Relationship Id="rId1" Type="http://schemas.openxmlformats.org/officeDocument/2006/relationships/externalLinkPath" Target="/teams/HawaiiInventory/Shared%20Documents/Project%20Year%203%20-%202024/Inventory%20Spreadsheets/Hawaii%20Inventory%20Summary%20with%20Projections_2022%20v1.xlsm"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2/State%20Inventory%20Tool/SITComparison2019.xlsx" TargetMode="External"/><Relationship Id="rId1" Type="http://schemas.openxmlformats.org/officeDocument/2006/relationships/externalLinkPath" Target="SITComparison2019.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2/State%20Inventory%20Tool/SITComparison2020.xlsx" TargetMode="External"/><Relationship Id="rId1" Type="http://schemas.openxmlformats.org/officeDocument/2006/relationships/externalLinkPath" Target="/teams/HawaiiInventory/Shared%20Documents/Project%20Year%202/State%20Inventory%20Tool/SITComparison2020.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Modules/synthesis-tool_11_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HawaiiInventory/Shared%20Documents/2019%20Inventory/Inventory%20Spreadsheets/Agriculture_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eams/HawaiiInventory/Shared%20Documents/2019%20Inventory/Inventory%20Spreadsheets/Energy_2019%20Invento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HI%20GHG%20Inv\SIT\synthesis_tool.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ommon/Common/Hawaii%20GHG%20Inventory/2017%20Updates%20for%20Hawaii%20GHG%20Inventory/State%20Inventory%20Tool/SIT/Summary%20Files/Projection%20Tool%20to%202015%20v2.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2/Inventory%20Spreadsheets/Hawaii%20Inventory%20Summary_2021.xlsm" TargetMode="External"/><Relationship Id="rId1" Type="http://schemas.openxmlformats.org/officeDocument/2006/relationships/externalLinkPath" Target="/teams/HawaiiInventory/Shared%20Documents/Project%20Year%202/Inventory%20Spreadsheets/Hawaii%20Inventory%20Summary_2021.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Common/Common/Hawaii%20GHG%20Inventory/2017%20Updates%20for%20Hawaii%20GHG%20Inventory/Hawaii%20Inventory%20Summary_10-25-17.xlsm"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State%20Inventory%20Tool/Modules/Synthesis%20Tool.xlsm" TargetMode="External"/><Relationship Id="rId1" Type="http://schemas.openxmlformats.org/officeDocument/2006/relationships/externalLinkPath" Target="Modules/Synthesis%20Tool.xlsm"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State%20Inventory%20Tool/Modules/NEW%20Projection%20Tool%20from%202020%20to%202050.xlsm" TargetMode="External"/><Relationship Id="rId1" Type="http://schemas.openxmlformats.org/officeDocument/2006/relationships/externalLinkPath" Target="Modules/NEW%20Projection%20Tool%20from%202020%20to%20205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sheetName val="Projected Consumption"/>
      <sheetName val="Projected Population"/>
      <sheetName val="Livestock Population"/>
      <sheetName val="CO2FFC"/>
      <sheetName val="Stationary N2O"/>
      <sheetName val="Stationary CH4"/>
      <sheetName val="Electricity Consumption"/>
      <sheetName val="Mobile Combustion"/>
      <sheetName val="Coal Mining"/>
      <sheetName val="NG&amp;P"/>
      <sheetName val="IP"/>
      <sheetName val="Enteric Fermentation"/>
      <sheetName val="Manure Management"/>
      <sheetName val="Rice Cultivation"/>
      <sheetName val="Ag Soils"/>
      <sheetName val="Liming"/>
      <sheetName val="Urea"/>
      <sheetName val="Ag Residue Burning"/>
      <sheetName val="Waste Start"/>
      <sheetName val="State Disposal"/>
      <sheetName val="FOD Calculations"/>
      <sheetName val="Flaring &amp; LFGTE"/>
      <sheetName val="Waste Combustion"/>
      <sheetName val="WasteResults"/>
      <sheetName val="Wastewater"/>
      <sheetName val="Summary by Gas"/>
      <sheetName val="Summary by Sector"/>
      <sheetName val="Gas Intensity"/>
      <sheetName val="Methodology"/>
      <sheetName val="animal data"/>
      <sheetName val="AgSoilsData"/>
      <sheetName val="Liming and Urea Data"/>
      <sheetName val="RegionalFFConsumption"/>
      <sheetName val="Mobile Data"/>
      <sheetName val="DataSheet1"/>
      <sheetName val="Population"/>
      <sheetName val="State WIP"/>
      <sheetName val="MSW Landfilled"/>
      <sheetName val="MSW Generated"/>
      <sheetName val="Flaring &amp; LFGTE Data"/>
      <sheetName val="FFFactors"/>
      <sheetName val="MMFactors"/>
      <sheetName val="GSP from BEA"/>
      <sheetName val="Abandoned Data"/>
      <sheetName val="EntFermEFs"/>
      <sheetName val="Lists"/>
      <sheetName val="PhotoCredits"/>
      <sheetName val="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Checker Dashboard"/>
      <sheetName val="List of Tables"/>
      <sheetName val="List of Figures"/>
      <sheetName val="Data by County"/>
      <sheetName val="Summary"/>
      <sheetName val="County Summary"/>
      <sheetName val="Summary by Gas"/>
      <sheetName val="Summary Charts"/>
      <sheetName val="Gas Rankings"/>
      <sheetName val="Trends"/>
      <sheetName val="Energy"/>
      <sheetName val="IPPU"/>
      <sheetName val="Summary by County"/>
      <sheetName val="Energy_Old"/>
      <sheetName val="IPPU_Old"/>
      <sheetName val="AFOLU-old"/>
      <sheetName val="Waste_Old"/>
      <sheetName val="AFOLU"/>
      <sheetName val="Waste"/>
      <sheetName val="HAR Facilities"/>
      <sheetName val="LULUCF Realignment (US GHGI)"/>
      <sheetName val="AR4 Comparison - Summary by Gas"/>
      <sheetName val="AR4 Comparison - Gas Ranking"/>
      <sheetName val="Source Tables"/>
      <sheetName val="2021 Comparison"/>
      <sheetName val="Projections"/>
      <sheetName val="Projections Figures"/>
      <sheetName val="Projections by County"/>
      <sheetName val="HAR Facilities Projections"/>
      <sheetName val="Lists"/>
    </sheetNames>
    <sheetDataSet>
      <sheetData sheetId="0"/>
      <sheetData sheetId="1"/>
      <sheetData sheetId="2"/>
      <sheetData sheetId="3"/>
      <sheetData sheetId="4"/>
      <sheetData sheetId="5">
        <row r="7">
          <cell r="C7">
            <v>20.251257599779994</v>
          </cell>
          <cell r="D7">
            <v>22.715306490739916</v>
          </cell>
          <cell r="E7">
            <v>24.343858321951469</v>
          </cell>
          <cell r="F7">
            <v>19.375280697967483</v>
          </cell>
          <cell r="G7">
            <v>18.499404414473062</v>
          </cell>
          <cell r="H7">
            <v>18.51935409634239</v>
          </cell>
          <cell r="I7">
            <v>18.973897898104948</v>
          </cell>
          <cell r="J7">
            <v>19.232441794513395</v>
          </cell>
          <cell r="K7">
            <v>19.454666446589403</v>
          </cell>
          <cell r="L7">
            <v>14.655612270109017</v>
          </cell>
          <cell r="M7">
            <v>17.468579213118193</v>
          </cell>
          <cell r="N7">
            <v>17.954076093811533</v>
          </cell>
        </row>
        <row r="8">
          <cell r="C8">
            <v>8.472128060368501</v>
          </cell>
          <cell r="D8">
            <v>9.5603755141311666</v>
          </cell>
          <cell r="E8">
            <v>9.3675882667940424</v>
          </cell>
          <cell r="F8">
            <v>8.8867120868758249</v>
          </cell>
          <cell r="G8">
            <v>8.1591309014046427</v>
          </cell>
          <cell r="H8">
            <v>7.955210154378916</v>
          </cell>
          <cell r="I8">
            <v>8.0863735586886243</v>
          </cell>
          <cell r="J8">
            <v>8.1582887273987943</v>
          </cell>
          <cell r="K8">
            <v>8.3238999969011243</v>
          </cell>
          <cell r="L8">
            <v>7.2872033288295404</v>
          </cell>
          <cell r="M8">
            <v>7.4373625145819</v>
          </cell>
          <cell r="N8">
            <v>7.438371127677466</v>
          </cell>
        </row>
        <row r="9">
          <cell r="C9">
            <v>6.3808324374043757</v>
          </cell>
          <cell r="D9">
            <v>8.3289956095381328</v>
          </cell>
          <cell r="E9">
            <v>8.3103906677543442</v>
          </cell>
          <cell r="F9">
            <v>7.8598545627031351</v>
          </cell>
          <cell r="G9">
            <v>7.1124087783676408</v>
          </cell>
          <cell r="H9">
            <v>7.011943052124102</v>
          </cell>
          <cell r="I9">
            <v>6.9988246728835817</v>
          </cell>
          <cell r="J9">
            <v>7.1141462460497102</v>
          </cell>
          <cell r="K9">
            <v>7.2092013074145429</v>
          </cell>
          <cell r="L9">
            <v>6.4784023686245238</v>
          </cell>
          <cell r="M9">
            <v>6.3788080147116792</v>
          </cell>
          <cell r="N9">
            <v>6.3721053726191599</v>
          </cell>
        </row>
        <row r="10">
          <cell r="C10">
            <v>4.6041948145032832E-2</v>
          </cell>
          <cell r="D10">
            <v>6.7077369170951029E-2</v>
          </cell>
          <cell r="E10">
            <v>6.1428642177176196E-2</v>
          </cell>
          <cell r="F10">
            <v>8.9734491418404089E-2</v>
          </cell>
          <cell r="G10">
            <v>6.2076204244895725E-2</v>
          </cell>
          <cell r="H10">
            <v>7.3563925724040968E-2</v>
          </cell>
          <cell r="I10">
            <v>6.6700667007841358E-2</v>
          </cell>
          <cell r="J10">
            <v>5.9132178063566299E-2</v>
          </cell>
          <cell r="K10">
            <v>5.9625137394030782E-2</v>
          </cell>
          <cell r="L10">
            <v>5.9398898766507981E-2</v>
          </cell>
          <cell r="M10">
            <v>6.6823561930683825E-2</v>
          </cell>
          <cell r="N10">
            <v>6.4701683324033157E-2</v>
          </cell>
        </row>
        <row r="11">
          <cell r="C11">
            <v>0.75959856980507368</v>
          </cell>
          <cell r="D11">
            <v>0.35659142564562646</v>
          </cell>
          <cell r="E11">
            <v>0.30285635487283386</v>
          </cell>
          <cell r="F11">
            <v>0.3723246068609416</v>
          </cell>
          <cell r="G11">
            <v>0.47489342817396824</v>
          </cell>
          <cell r="H11">
            <v>0.4771365864310676</v>
          </cell>
          <cell r="I11">
            <v>0.54447415220636541</v>
          </cell>
          <cell r="J11">
            <v>0.55665547392706716</v>
          </cell>
          <cell r="K11">
            <v>0.6022890906358076</v>
          </cell>
          <cell r="L11">
            <v>0.49913337076268716</v>
          </cell>
          <cell r="M11">
            <v>0.55618353734531434</v>
          </cell>
          <cell r="N11">
            <v>0.55245745535287794</v>
          </cell>
        </row>
        <row r="12">
          <cell r="C12">
            <v>1.2856551050140195</v>
          </cell>
          <cell r="D12">
            <v>0.80771110977645444</v>
          </cell>
          <cell r="E12">
            <v>0.6929126019896894</v>
          </cell>
          <cell r="F12">
            <v>0.56479842589334484</v>
          </cell>
          <cell r="G12">
            <v>0.50975249061813832</v>
          </cell>
          <cell r="H12">
            <v>0.39256659009970529</v>
          </cell>
          <cell r="I12">
            <v>0.47637406659083659</v>
          </cell>
          <cell r="J12">
            <v>0.42835482935845076</v>
          </cell>
          <cell r="K12">
            <v>0.45278446145674223</v>
          </cell>
          <cell r="L12">
            <v>0.25026869067582169</v>
          </cell>
          <cell r="M12">
            <v>0.43554740059422342</v>
          </cell>
          <cell r="N12">
            <v>0.44910661638139443</v>
          </cell>
        </row>
        <row r="13">
          <cell r="C13">
            <v>11.131238136174881</v>
          </cell>
          <cell r="D13">
            <v>12.582644182902651</v>
          </cell>
          <cell r="E13">
            <v>14.395817531452312</v>
          </cell>
          <cell r="F13">
            <v>9.9223252375804503</v>
          </cell>
          <cell r="G13">
            <v>9.7180375277747899</v>
          </cell>
          <cell r="H13">
            <v>9.961377757216006</v>
          </cell>
          <cell r="I13">
            <v>10.306043756397624</v>
          </cell>
          <cell r="J13">
            <v>10.458506070069575</v>
          </cell>
          <cell r="K13">
            <v>10.688505111188405</v>
          </cell>
          <cell r="L13">
            <v>6.9572018089674517</v>
          </cell>
          <cell r="M13">
            <v>9.5932102045807248</v>
          </cell>
          <cell r="N13">
            <v>10.117115196159775</v>
          </cell>
        </row>
        <row r="14">
          <cell r="C14">
            <v>3.7139022605821248</v>
          </cell>
          <cell r="D14">
            <v>5.0390169316626583</v>
          </cell>
          <cell r="E14">
            <v>5.1414139977324931</v>
          </cell>
          <cell r="F14">
            <v>4.1952429774580944</v>
          </cell>
          <cell r="G14">
            <v>4.2899948852499667</v>
          </cell>
          <cell r="H14">
            <v>4.2185612705421898</v>
          </cell>
          <cell r="I14">
            <v>4.1606506398211458</v>
          </cell>
          <cell r="J14">
            <v>4.10292565740348</v>
          </cell>
          <cell r="K14">
            <v>4.053322015590644</v>
          </cell>
          <cell r="L14">
            <v>3.1280491944981468</v>
          </cell>
          <cell r="M14">
            <v>3.4990862695470137</v>
          </cell>
          <cell r="N14">
            <v>3.4740862458147377</v>
          </cell>
        </row>
        <row r="15">
          <cell r="C15">
            <v>1.5346350211857034</v>
          </cell>
          <cell r="D15">
            <v>0.36958144129258774</v>
          </cell>
          <cell r="E15">
            <v>2.8050885317633072</v>
          </cell>
          <cell r="F15">
            <v>0.57762174818711465</v>
          </cell>
          <cell r="G15">
            <v>0.28417290124766537</v>
          </cell>
          <cell r="H15">
            <v>0.401977854217412</v>
          </cell>
          <cell r="I15">
            <v>0.48689947463149219</v>
          </cell>
          <cell r="J15">
            <v>0.40163759759973561</v>
          </cell>
          <cell r="K15">
            <v>0.63135926145659205</v>
          </cell>
          <cell r="L15">
            <v>0.33561493679554516</v>
          </cell>
          <cell r="M15">
            <v>0.5237073884066622</v>
          </cell>
          <cell r="N15">
            <v>0.648260831636565</v>
          </cell>
        </row>
        <row r="16">
          <cell r="C16">
            <v>3.6931008432374504</v>
          </cell>
          <cell r="D16">
            <v>6.1315306722254679</v>
          </cell>
          <cell r="E16">
            <v>4.862400461000095</v>
          </cell>
          <cell r="F16">
            <v>3.9770991793023249</v>
          </cell>
          <cell r="G16">
            <v>4.289232815624259</v>
          </cell>
          <cell r="H16">
            <v>4.3773605588531481</v>
          </cell>
          <cell r="I16">
            <v>4.6102661746024545</v>
          </cell>
          <cell r="J16">
            <v>4.7751015760577076</v>
          </cell>
          <cell r="K16">
            <v>4.9585236928503562</v>
          </cell>
          <cell r="L16">
            <v>2.7254067635379013</v>
          </cell>
          <cell r="M16">
            <v>4.5836396259451453</v>
          </cell>
          <cell r="N16">
            <v>4.9045219794058745</v>
          </cell>
        </row>
        <row r="17">
          <cell r="C17">
            <v>1.416911857746882</v>
          </cell>
          <cell r="D17">
            <v>1.0269414309124087</v>
          </cell>
          <cell r="E17">
            <v>0.80013838864671949</v>
          </cell>
          <cell r="F17">
            <v>0.6640788530764592</v>
          </cell>
          <cell r="G17">
            <v>0.80419831448886636</v>
          </cell>
          <cell r="H17">
            <v>0.79755546716491255</v>
          </cell>
          <cell r="I17">
            <v>0.84988934682889505</v>
          </cell>
          <cell r="J17">
            <v>0.86230613573243176</v>
          </cell>
          <cell r="K17">
            <v>0.88087641639582692</v>
          </cell>
          <cell r="L17">
            <v>0.44736456425330223</v>
          </cell>
          <cell r="M17">
            <v>0.66601331312315604</v>
          </cell>
          <cell r="N17">
            <v>0.76931857995618558</v>
          </cell>
        </row>
        <row r="18">
          <cell r="C18">
            <v>0.77268815342272001</v>
          </cell>
          <cell r="D18">
            <v>1.5573706809531636E-2</v>
          </cell>
          <cell r="E18">
            <v>0.78677615230969888</v>
          </cell>
          <cell r="F18">
            <v>0.50828247955645811</v>
          </cell>
          <cell r="G18">
            <v>5.0438611164035599E-2</v>
          </cell>
          <cell r="H18">
            <v>0.1659226064383422</v>
          </cell>
          <cell r="I18">
            <v>0.19833812051363667</v>
          </cell>
          <cell r="J18">
            <v>0.3165351032762207</v>
          </cell>
          <cell r="K18">
            <v>0.16442372489498533</v>
          </cell>
          <cell r="L18">
            <v>0.32076634988255565</v>
          </cell>
          <cell r="M18">
            <v>0.32076360755874761</v>
          </cell>
          <cell r="N18">
            <v>0.32092755934641165</v>
          </cell>
        </row>
        <row r="19">
          <cell r="C19">
            <v>0.1752110975563925</v>
          </cell>
          <cell r="D19">
            <v>0.14558665189042641</v>
          </cell>
          <cell r="E19">
            <v>0.15206271381801792</v>
          </cell>
          <cell r="F19">
            <v>0.19077893000000001</v>
          </cell>
          <cell r="G19">
            <v>0.26894360499999997</v>
          </cell>
          <cell r="H19">
            <v>0.26821798499999999</v>
          </cell>
          <cell r="I19">
            <v>0.22528147999999998</v>
          </cell>
          <cell r="J19">
            <v>0.26458955000000001</v>
          </cell>
          <cell r="K19">
            <v>0.28419578000000001</v>
          </cell>
          <cell r="L19">
            <v>0.27886960999999999</v>
          </cell>
          <cell r="M19">
            <v>0.29644514</v>
          </cell>
          <cell r="N19">
            <v>0.26217053499999998</v>
          </cell>
        </row>
        <row r="20">
          <cell r="C20">
            <v>0.43054102983301645</v>
          </cell>
          <cell r="D20">
            <v>0.38723567464622682</v>
          </cell>
          <cell r="E20">
            <v>0.38690023020267894</v>
          </cell>
          <cell r="F20">
            <v>0.32407211397177793</v>
          </cell>
          <cell r="G20">
            <v>0.30765014802101248</v>
          </cell>
          <cell r="H20">
            <v>0.29344403783766754</v>
          </cell>
          <cell r="I20">
            <v>0.30771372391050372</v>
          </cell>
          <cell r="J20">
            <v>0.30159846129341705</v>
          </cell>
          <cell r="K20">
            <v>0.1154716185649888</v>
          </cell>
          <cell r="L20">
            <v>9.6545583088134379E-2</v>
          </cell>
          <cell r="M20">
            <v>0.10282526646764538</v>
          </cell>
          <cell r="N20">
            <v>9.7245172693818466E-2</v>
          </cell>
        </row>
        <row r="21">
          <cell r="C21">
            <v>4.2139275847201313E-2</v>
          </cell>
          <cell r="D21">
            <v>3.9464467169444649E-2</v>
          </cell>
          <cell r="E21">
            <v>4.148957968441816E-2</v>
          </cell>
          <cell r="F21">
            <v>5.1392329539430043E-2</v>
          </cell>
          <cell r="G21">
            <v>4.5642232272615456E-2</v>
          </cell>
          <cell r="H21">
            <v>4.1104161909800201E-2</v>
          </cell>
          <cell r="I21">
            <v>4.8485379108198015E-2</v>
          </cell>
          <cell r="J21">
            <v>4.9458985751609286E-2</v>
          </cell>
          <cell r="K21">
            <v>4.2593939934881704E-2</v>
          </cell>
          <cell r="L21">
            <v>3.5791939223891019E-2</v>
          </cell>
          <cell r="M21">
            <v>3.8736087487927368E-2</v>
          </cell>
          <cell r="N21">
            <v>3.9174062280477033E-2</v>
          </cell>
        </row>
        <row r="22">
          <cell r="C22">
            <v>1.5602412167848689</v>
          </cell>
          <cell r="D22">
            <v>2.2275661794675741</v>
          </cell>
          <cell r="E22">
            <v>1.0872230631135229</v>
          </cell>
          <cell r="F22">
            <v>1.3130262466377913</v>
          </cell>
          <cell r="G22">
            <v>1.5591697447379775</v>
          </cell>
          <cell r="H22">
            <v>1.5491703481264461</v>
          </cell>
          <cell r="I22">
            <v>1.7628932351359841</v>
          </cell>
          <cell r="J22">
            <v>1.7750379458810353</v>
          </cell>
          <cell r="K22">
            <v>1.6452847347560382</v>
          </cell>
          <cell r="L22">
            <v>0.68614902746052653</v>
          </cell>
          <cell r="M22">
            <v>0.39764301632216609</v>
          </cell>
          <cell r="N22">
            <v>0.83455676352263108</v>
          </cell>
        </row>
        <row r="23">
          <cell r="C23">
            <v>2.4334858800000001</v>
          </cell>
          <cell r="D23">
            <v>1.0377156106488969</v>
          </cell>
          <cell r="E23">
            <v>0.88242288460899565</v>
          </cell>
          <cell r="F23">
            <v>1.2439717383448818</v>
          </cell>
          <cell r="G23">
            <v>1.4064523258631698</v>
          </cell>
          <cell r="H23">
            <v>1.5050271866022022</v>
          </cell>
          <cell r="I23">
            <v>1.2799754220166253</v>
          </cell>
          <cell r="J23">
            <v>1.2996172424471735</v>
          </cell>
          <cell r="K23">
            <v>1.2477173178633367</v>
          </cell>
          <cell r="L23">
            <v>1.1568550530998527</v>
          </cell>
          <cell r="M23">
            <v>1.1814597728024561</v>
          </cell>
          <cell r="N23">
            <v>1.1932446122764324</v>
          </cell>
        </row>
        <row r="24">
          <cell r="C24">
            <v>0.1784310288701379</v>
          </cell>
          <cell r="D24">
            <v>0.49607151333986138</v>
          </cell>
          <cell r="E24">
            <v>0.55153559617907688</v>
          </cell>
          <cell r="F24">
            <v>0.66627127361184513</v>
          </cell>
          <cell r="G24">
            <v>0.78628331328252699</v>
          </cell>
          <cell r="H24">
            <v>0.79268744787572876</v>
          </cell>
          <cell r="I24">
            <v>0.79508686459472289</v>
          </cell>
          <cell r="J24">
            <v>0.80176392239191707</v>
          </cell>
          <cell r="K24">
            <v>0.81970154664644956</v>
          </cell>
          <cell r="L24">
            <v>0.76354237197288033</v>
          </cell>
          <cell r="M24">
            <v>0.82254099319616092</v>
          </cell>
          <cell r="N24">
            <v>0.85362438612636726</v>
          </cell>
        </row>
        <row r="25">
          <cell r="C25">
            <v>0.10146173274</v>
          </cell>
          <cell r="D25">
            <v>0</v>
          </cell>
          <cell r="E25">
            <v>0</v>
          </cell>
          <cell r="F25">
            <v>0</v>
          </cell>
          <cell r="G25">
            <v>0</v>
          </cell>
          <cell r="H25">
            <v>0</v>
          </cell>
          <cell r="I25">
            <v>0</v>
          </cell>
          <cell r="J25">
            <v>0</v>
          </cell>
          <cell r="K25">
            <v>0</v>
          </cell>
          <cell r="L25">
            <v>0</v>
          </cell>
          <cell r="M25">
            <v>0</v>
          </cell>
          <cell r="N25">
            <v>0</v>
          </cell>
        </row>
        <row r="26">
          <cell r="C26">
            <v>1.2951478637102558E-3</v>
          </cell>
          <cell r="D26">
            <v>0.46181603711610286</v>
          </cell>
          <cell r="E26">
            <v>0.52285565538432743</v>
          </cell>
          <cell r="F26">
            <v>0.64547087176434959</v>
          </cell>
          <cell r="G26">
            <v>0.77304586812249565</v>
          </cell>
          <cell r="H26">
            <v>0.7793621591247043</v>
          </cell>
          <cell r="I26">
            <v>0.78208292023898507</v>
          </cell>
          <cell r="J26">
            <v>0.78992219245559414</v>
          </cell>
          <cell r="K26">
            <v>0.80497522367442997</v>
          </cell>
          <cell r="L26">
            <v>0.74999641597544886</v>
          </cell>
          <cell r="M26">
            <v>0.80883125144920998</v>
          </cell>
          <cell r="N26">
            <v>0.8421778373758072</v>
          </cell>
        </row>
        <row r="27">
          <cell r="C27">
            <v>7.567414826642764E-2</v>
          </cell>
          <cell r="D27">
            <v>3.4255476223758498E-2</v>
          </cell>
          <cell r="E27">
            <v>2.8679940794749489E-2</v>
          </cell>
          <cell r="F27">
            <v>2.080040184749557E-2</v>
          </cell>
          <cell r="G27">
            <v>1.3237445160031301E-2</v>
          </cell>
          <cell r="H27">
            <v>1.3325288751024419E-2</v>
          </cell>
          <cell r="I27">
            <v>1.3003944355737818E-2</v>
          </cell>
          <cell r="J27">
            <v>1.184172993632295E-2</v>
          </cell>
          <cell r="K27">
            <v>1.4726322972019588E-2</v>
          </cell>
          <cell r="L27">
            <v>1.3545955997431502E-2</v>
          </cell>
          <cell r="M27">
            <v>1.3709741746950988E-2</v>
          </cell>
          <cell r="N27">
            <v>1.1446548750560042E-2</v>
          </cell>
        </row>
        <row r="28">
          <cell r="C28">
            <v>1.465883213785462</v>
          </cell>
          <cell r="D28">
            <v>1.09593545677245</v>
          </cell>
          <cell r="E28">
            <v>1.1798889046581953</v>
          </cell>
          <cell r="F28">
            <v>1.0765883314495419</v>
          </cell>
          <cell r="G28">
            <v>1.0907652390736438</v>
          </cell>
          <cell r="H28">
            <v>1.0769083880996695</v>
          </cell>
          <cell r="I28">
            <v>1.006189803046021</v>
          </cell>
          <cell r="J28">
            <v>1.2486369918423792</v>
          </cell>
          <cell r="K28">
            <v>1.0560903639858534</v>
          </cell>
          <cell r="L28">
            <v>1.1040296867177117</v>
          </cell>
          <cell r="M28">
            <v>1.2188125660352511</v>
          </cell>
          <cell r="N28">
            <v>1.1135646045413246</v>
          </cell>
        </row>
        <row r="29">
          <cell r="C29">
            <v>0.34690839966999681</v>
          </cell>
          <cell r="D29">
            <v>0.31459709689434667</v>
          </cell>
          <cell r="E29">
            <v>0.32282219790846511</v>
          </cell>
          <cell r="F29">
            <v>0.29984182333062753</v>
          </cell>
          <cell r="G29">
            <v>0.26322146658682949</v>
          </cell>
          <cell r="H29">
            <v>0.2763101598348528</v>
          </cell>
          <cell r="I29">
            <v>0.28244201727303575</v>
          </cell>
          <cell r="J29">
            <v>0.28420171241992087</v>
          </cell>
          <cell r="K29">
            <v>0.28531619411418696</v>
          </cell>
          <cell r="L29">
            <v>0.2790545068103521</v>
          </cell>
          <cell r="M29">
            <v>0.27115162436356888</v>
          </cell>
          <cell r="N29">
            <v>0.2916672218564843</v>
          </cell>
        </row>
        <row r="30">
          <cell r="C30">
            <v>0.13955804024661386</v>
          </cell>
          <cell r="D30">
            <v>5.0222207742855449E-2</v>
          </cell>
          <cell r="E30">
            <v>3.6358359856461769E-2</v>
          </cell>
          <cell r="F30">
            <v>2.4402809393351821E-2</v>
          </cell>
          <cell r="G30">
            <v>2.3329505123837496E-2</v>
          </cell>
          <cell r="H30">
            <v>2.3237448148766569E-2</v>
          </cell>
          <cell r="I30">
            <v>2.4079502759393214E-2</v>
          </cell>
          <cell r="J30">
            <v>2.2782478770727803E-2</v>
          </cell>
          <cell r="K30">
            <v>1.6760888145179485E-2</v>
          </cell>
          <cell r="L30">
            <v>1.4171436968455079E-2</v>
          </cell>
          <cell r="M30">
            <v>1.3579763713116182E-2</v>
          </cell>
          <cell r="N30">
            <v>7.7301492922150199E-3</v>
          </cell>
        </row>
        <row r="31">
          <cell r="C31">
            <v>0.16215090745067623</v>
          </cell>
          <cell r="D31">
            <v>0.14226724954521022</v>
          </cell>
          <cell r="E31">
            <v>0.14899312012465304</v>
          </cell>
          <cell r="F31">
            <v>0.14532612319413438</v>
          </cell>
          <cell r="G31">
            <v>0.13943093592551012</v>
          </cell>
          <cell r="H31">
            <v>0.14381763384363461</v>
          </cell>
          <cell r="I31">
            <v>0.14479283526146369</v>
          </cell>
          <cell r="J31">
            <v>0.14462135855437139</v>
          </cell>
          <cell r="K31">
            <v>0.14497794061738678</v>
          </cell>
          <cell r="L31">
            <v>0.14363083928024345</v>
          </cell>
          <cell r="M31">
            <v>0.1416240952983657</v>
          </cell>
          <cell r="N31">
            <v>0.14519028261112199</v>
          </cell>
        </row>
        <row r="32">
          <cell r="C32">
            <v>3.316441464398439E-2</v>
          </cell>
          <cell r="D32">
            <v>2.970999947534669E-2</v>
          </cell>
          <cell r="E32">
            <v>7.5733360451925224E-3</v>
          </cell>
          <cell r="F32">
            <v>6.0617123737475333E-3</v>
          </cell>
          <cell r="G32">
            <v>5.7776488650196156E-3</v>
          </cell>
          <cell r="H32">
            <v>6.7769437082231838E-3</v>
          </cell>
          <cell r="I32">
            <v>2.2065647552972183E-6</v>
          </cell>
          <cell r="J32">
            <v>0</v>
          </cell>
          <cell r="K32">
            <v>0</v>
          </cell>
          <cell r="L32">
            <v>0</v>
          </cell>
          <cell r="M32">
            <v>0</v>
          </cell>
          <cell r="N32">
            <v>0</v>
          </cell>
        </row>
        <row r="33">
          <cell r="C33">
            <v>1.7488468472053333E-3</v>
          </cell>
          <cell r="D33">
            <v>1.3558107493333331E-3</v>
          </cell>
          <cell r="E33">
            <v>1.3558107493333331E-3</v>
          </cell>
          <cell r="F33">
            <v>1.3535275587093333E-3</v>
          </cell>
          <cell r="G33">
            <v>1.4178573859119999E-3</v>
          </cell>
          <cell r="H33">
            <v>1.4212771158314678E-3</v>
          </cell>
          <cell r="I33">
            <v>1.4003468040202699E-3</v>
          </cell>
          <cell r="J33">
            <v>1.3878398157536013E-3</v>
          </cell>
          <cell r="K33">
            <v>1.3753328274869342E-3</v>
          </cell>
          <cell r="L33">
            <v>1.3628258392202688E-3</v>
          </cell>
          <cell r="M33">
            <v>1.3503188509536022E-3</v>
          </cell>
          <cell r="N33">
            <v>1.3378118626869364E-3</v>
          </cell>
        </row>
        <row r="34">
          <cell r="C34">
            <v>0.76142738280856825</v>
          </cell>
          <cell r="D34">
            <v>0.49834337670523932</v>
          </cell>
          <cell r="E34">
            <v>0.50407669111872011</v>
          </cell>
          <cell r="F34">
            <v>0.57426856067558052</v>
          </cell>
          <cell r="G34">
            <v>0.57055111930274038</v>
          </cell>
          <cell r="H34">
            <v>0.59672886127240987</v>
          </cell>
          <cell r="I34">
            <v>0.54360912213083001</v>
          </cell>
          <cell r="J34">
            <v>0.57921097859368076</v>
          </cell>
          <cell r="K34">
            <v>0.5591141415598222</v>
          </cell>
          <cell r="L34">
            <v>0.57667309470308714</v>
          </cell>
          <cell r="M34">
            <v>0.58365075441678382</v>
          </cell>
          <cell r="N34">
            <v>0.5837982833155384</v>
          </cell>
        </row>
        <row r="35">
          <cell r="C35">
            <v>2.0925222118417047E-2</v>
          </cell>
          <cell r="D35">
            <v>5.9439715660118402E-2</v>
          </cell>
          <cell r="E35">
            <v>0.1587093888553695</v>
          </cell>
          <cell r="F35">
            <v>2.5333774923390943E-2</v>
          </cell>
          <cell r="G35">
            <v>8.7036705883794641E-2</v>
          </cell>
          <cell r="H35">
            <v>2.8616064175951028E-2</v>
          </cell>
          <cell r="I35">
            <v>9.8637722525228792E-3</v>
          </cell>
          <cell r="J35">
            <v>0.2164326236879249</v>
          </cell>
          <cell r="K35">
            <v>4.854586672179112E-2</v>
          </cell>
          <cell r="L35">
            <v>8.9136983116353832E-2</v>
          </cell>
          <cell r="M35">
            <v>0.20745600939246289</v>
          </cell>
          <cell r="N35">
            <v>8.3840855603277933E-2</v>
          </cell>
        </row>
        <row r="36">
          <cell r="C36">
            <v>-2.3963974474901351</v>
          </cell>
          <cell r="D36">
            <v>-2.5049826482350559</v>
          </cell>
          <cell r="E36">
            <v>-2.5439422163684178</v>
          </cell>
          <cell r="F36">
            <v>-2.6216904711936855</v>
          </cell>
          <cell r="G36">
            <v>-2.7252921330338955</v>
          </cell>
          <cell r="H36">
            <v>-2.6913321509959429</v>
          </cell>
          <cell r="I36">
            <v>-2.658129347872241</v>
          </cell>
          <cell r="J36">
            <v>-2.5553566078969245</v>
          </cell>
          <cell r="K36">
            <v>-2.5426933798452529</v>
          </cell>
          <cell r="L36">
            <v>-2.4262457205662695</v>
          </cell>
          <cell r="M36">
            <v>-2.4158860226756715</v>
          </cell>
          <cell r="N36">
            <v>-2.4829139090463328</v>
          </cell>
        </row>
        <row r="37">
          <cell r="C37">
            <v>-0.12308202701856774</v>
          </cell>
          <cell r="D37">
            <v>-4.807578227707443E-2</v>
          </cell>
          <cell r="E37">
            <v>-4.5311448289517109E-2</v>
          </cell>
          <cell r="F37">
            <v>-5.3196593088539759E-2</v>
          </cell>
          <cell r="G37">
            <v>-5.2133707580858953E-2</v>
          </cell>
          <cell r="H37">
            <v>-4.7854220870378446E-2</v>
          </cell>
          <cell r="I37">
            <v>-4.4049041377826698E-2</v>
          </cell>
          <cell r="J37">
            <v>-6.0170342725010664E-2</v>
          </cell>
          <cell r="K37">
            <v>-4.9654612944517049E-2</v>
          </cell>
          <cell r="L37">
            <v>-4.4125458063111571E-2</v>
          </cell>
          <cell r="M37">
            <v>-4.6189128654131453E-2</v>
          </cell>
          <cell r="N37">
            <v>-4.6609343076999252E-2</v>
          </cell>
        </row>
        <row r="38">
          <cell r="C38">
            <v>-0.48029897029787694</v>
          </cell>
          <cell r="D38">
            <v>-0.60039265107253414</v>
          </cell>
          <cell r="E38">
            <v>-0.60969450546642556</v>
          </cell>
          <cell r="F38">
            <v>-0.62316248438309885</v>
          </cell>
          <cell r="G38">
            <v>-0.60450856584819945</v>
          </cell>
          <cell r="H38">
            <v>-0.60093727642852635</v>
          </cell>
          <cell r="I38">
            <v>-0.59734584207298735</v>
          </cell>
          <cell r="J38">
            <v>-0.59394526685494187</v>
          </cell>
          <cell r="K38">
            <v>-0.59050103736660398</v>
          </cell>
          <cell r="L38">
            <v>-0.58267631268534681</v>
          </cell>
          <cell r="M38">
            <v>-0.58930792025645318</v>
          </cell>
          <cell r="N38">
            <v>-0.60493896461232666</v>
          </cell>
        </row>
        <row r="39">
          <cell r="C39">
            <v>-1.7930164501736905</v>
          </cell>
          <cell r="D39">
            <v>-1.8565142148854474</v>
          </cell>
          <cell r="E39">
            <v>-1.8889362626124748</v>
          </cell>
          <cell r="F39">
            <v>-1.9453313937220469</v>
          </cell>
          <cell r="G39">
            <v>-2.0686498596048368</v>
          </cell>
          <cell r="H39">
            <v>-2.0425406536970381</v>
          </cell>
          <cell r="I39">
            <v>-2.0167344644214267</v>
          </cell>
          <cell r="J39">
            <v>-1.9012409983169722</v>
          </cell>
          <cell r="K39">
            <v>-1.9025377295341317</v>
          </cell>
          <cell r="L39">
            <v>-1.7994439498178114</v>
          </cell>
          <cell r="M39">
            <v>-1.7803889737650866</v>
          </cell>
          <cell r="N39">
            <v>-1.831365601357007</v>
          </cell>
        </row>
        <row r="40">
          <cell r="C40">
            <v>1.0061310088880475</v>
          </cell>
          <cell r="D40">
            <v>0.978352503911465</v>
          </cell>
          <cell r="E40">
            <v>0.87633001164032054</v>
          </cell>
          <cell r="F40">
            <v>0.59604130763580521</v>
          </cell>
          <cell r="G40">
            <v>0.50501798850753543</v>
          </cell>
          <cell r="H40">
            <v>0.46273156437363538</v>
          </cell>
          <cell r="I40">
            <v>0.42245930227234457</v>
          </cell>
          <cell r="J40">
            <v>0.41095695330182047</v>
          </cell>
          <cell r="K40">
            <v>0.44050027466544628</v>
          </cell>
          <cell r="L40">
            <v>0.40616758100255101</v>
          </cell>
          <cell r="M40">
            <v>0.40865782292546587</v>
          </cell>
          <cell r="N40">
            <v>0.39578719440833687</v>
          </cell>
        </row>
        <row r="41">
          <cell r="C41">
            <v>0.8895316646987147</v>
          </cell>
          <cell r="D41">
            <v>0.84409505205382263</v>
          </cell>
          <cell r="E41">
            <v>0.73957497660224325</v>
          </cell>
          <cell r="F41">
            <v>0.5013218779106845</v>
          </cell>
          <cell r="G41">
            <v>0.40843491342298505</v>
          </cell>
          <cell r="H41">
            <v>0.35850151870178254</v>
          </cell>
          <cell r="I41">
            <v>0.31964791585247787</v>
          </cell>
          <cell r="J41">
            <v>0.3103139376809273</v>
          </cell>
          <cell r="K41">
            <v>0.33997646378957147</v>
          </cell>
          <cell r="L41">
            <v>0.31599906999954308</v>
          </cell>
          <cell r="M41">
            <v>0.33237130134031639</v>
          </cell>
          <cell r="N41">
            <v>0.31566971609702199</v>
          </cell>
        </row>
        <row r="42">
          <cell r="C42">
            <v>2.3358593218223461E-2</v>
          </cell>
          <cell r="D42">
            <v>2.7956042227118783E-2</v>
          </cell>
          <cell r="E42">
            <v>2.8945349366059525E-2</v>
          </cell>
          <cell r="F42">
            <v>3.1857926609663759E-2</v>
          </cell>
          <cell r="G42">
            <v>3.0025138953462156E-2</v>
          </cell>
          <cell r="H42">
            <v>3.738739306103056E-2</v>
          </cell>
          <cell r="I42">
            <v>3.5499157572588397E-2</v>
          </cell>
          <cell r="J42">
            <v>3.4929867461054948E-2</v>
          </cell>
          <cell r="K42">
            <v>3.478593440200272E-2</v>
          </cell>
          <cell r="L42">
            <v>3.5874616832979753E-2</v>
          </cell>
          <cell r="M42">
            <v>1.9639240813472E-2</v>
          </cell>
          <cell r="N42">
            <v>2.6544930840271999E-2</v>
          </cell>
        </row>
        <row r="43">
          <cell r="C43">
            <v>9.3240750971109343E-2</v>
          </cell>
          <cell r="D43">
            <v>0.10630140963052359</v>
          </cell>
          <cell r="E43">
            <v>0.10780968567201774</v>
          </cell>
          <cell r="F43">
            <v>6.2861503115456879E-2</v>
          </cell>
          <cell r="G43">
            <v>6.6557936131088194E-2</v>
          </cell>
          <cell r="H43">
            <v>6.6842652610822256E-2</v>
          </cell>
          <cell r="I43">
            <v>6.7312228847278333E-2</v>
          </cell>
          <cell r="J43">
            <v>6.5713148159838197E-2</v>
          </cell>
          <cell r="K43">
            <v>6.5737876473872095E-2</v>
          </cell>
          <cell r="L43">
            <v>5.4293894170028167E-2</v>
          </cell>
          <cell r="M43">
            <v>5.6647280771677445E-2</v>
          </cell>
          <cell r="N43">
            <v>5.3572547471042911E-2</v>
          </cell>
        </row>
        <row r="44">
          <cell r="C44">
            <v>22.901702851323641</v>
          </cell>
          <cell r="D44">
            <v>25.285665964763695</v>
          </cell>
          <cell r="E44">
            <v>26.95161283442906</v>
          </cell>
          <cell r="F44">
            <v>21.714181610664674</v>
          </cell>
          <cell r="G44">
            <v>20.88147095533677</v>
          </cell>
          <cell r="H44">
            <v>20.851681496691423</v>
          </cell>
          <cell r="I44">
            <v>21.197633868018034</v>
          </cell>
          <cell r="J44">
            <v>21.693799662049511</v>
          </cell>
          <cell r="K44">
            <v>21.770958631887151</v>
          </cell>
          <cell r="L44">
            <v>16.929351909802161</v>
          </cell>
          <cell r="M44">
            <v>19.91859059527507</v>
          </cell>
          <cell r="N44">
            <v>20.317052278887559</v>
          </cell>
        </row>
        <row r="45">
          <cell r="C45">
            <v>20.505305403833507</v>
          </cell>
          <cell r="D45">
            <v>22.780683316528638</v>
          </cell>
          <cell r="E45">
            <v>24.407670618060642</v>
          </cell>
          <cell r="F45">
            <v>19.09249113947099</v>
          </cell>
          <cell r="G45">
            <v>18.156178822302873</v>
          </cell>
          <cell r="H45">
            <v>18.160349345695479</v>
          </cell>
          <cell r="I45">
            <v>18.539504520145794</v>
          </cell>
          <cell r="J45">
            <v>19.138443054152585</v>
          </cell>
          <cell r="K45">
            <v>19.228265252041897</v>
          </cell>
          <cell r="L45">
            <v>14.50310618923589</v>
          </cell>
          <cell r="M45">
            <v>17.502704572599399</v>
          </cell>
          <cell r="N45">
            <v>17.834138369841227</v>
          </cell>
        </row>
        <row r="46">
          <cell r="C46">
            <v>5.1100127009843321</v>
          </cell>
          <cell r="D46">
            <v>7.1584721031378766</v>
          </cell>
          <cell r="E46">
            <v>5.6625388496468148</v>
          </cell>
          <cell r="F46">
            <v>4.6411780323787841</v>
          </cell>
          <cell r="G46">
            <v>5.0934311301131254</v>
          </cell>
          <cell r="H46">
            <v>5.1749160260180602</v>
          </cell>
          <cell r="I46">
            <v>5.46015552143135</v>
          </cell>
          <cell r="J46">
            <v>5.6374077117901393</v>
          </cell>
          <cell r="K46">
            <v>5.8394001092461831</v>
          </cell>
          <cell r="L46">
            <v>3.1727713277912035</v>
          </cell>
          <cell r="M46">
            <v>5.2496529390683015</v>
          </cell>
          <cell r="N46">
            <v>5.67384055936206</v>
          </cell>
        </row>
        <row r="47">
          <cell r="C47">
            <v>15.395292702849176</v>
          </cell>
          <cell r="D47">
            <v>15.622211213390763</v>
          </cell>
          <cell r="E47">
            <v>18.745131768413827</v>
          </cell>
          <cell r="F47">
            <v>14.451313107092206</v>
          </cell>
          <cell r="G47">
            <v>13.062747692189747</v>
          </cell>
          <cell r="H47">
            <v>12.985433319677419</v>
          </cell>
          <cell r="I47">
            <v>13.079348998714444</v>
          </cell>
          <cell r="J47">
            <v>13.501035342362446</v>
          </cell>
          <cell r="K47">
            <v>13.388865142795714</v>
          </cell>
          <cell r="L47">
            <v>11.330334861444687</v>
          </cell>
          <cell r="M47">
            <v>12.253051633531097</v>
          </cell>
          <cell r="N47">
            <v>12.160297810479166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33">
          <cell r="C33">
            <v>20.251257599779994</v>
          </cell>
          <cell r="D33">
            <v>22.715306490739916</v>
          </cell>
          <cell r="E33">
            <v>24.343858321951469</v>
          </cell>
          <cell r="F33">
            <v>19.375280697967483</v>
          </cell>
          <cell r="G33">
            <v>18.499404414473062</v>
          </cell>
          <cell r="H33">
            <v>18.51935409634239</v>
          </cell>
          <cell r="I33">
            <v>18.973897898104948</v>
          </cell>
          <cell r="J33">
            <v>19.232441794513395</v>
          </cell>
          <cell r="K33">
            <v>19.454666446589403</v>
          </cell>
          <cell r="L33">
            <v>14.655612270109017</v>
          </cell>
          <cell r="M33">
            <v>17.468579213118193</v>
          </cell>
          <cell r="N33">
            <v>17.954076093811533</v>
          </cell>
          <cell r="T33">
            <v>16.744706992914907</v>
          </cell>
          <cell r="U33">
            <v>14.364339865677291</v>
          </cell>
          <cell r="V33">
            <v>12.365791021072072</v>
          </cell>
          <cell r="W33">
            <v>11.798096221786336</v>
          </cell>
          <cell r="X33">
            <v>10.166825277827831</v>
          </cell>
          <cell r="Y33">
            <v>18.537788396131639</v>
          </cell>
          <cell r="Z33">
            <v>16.80504750494169</v>
          </cell>
          <cell r="AA33">
            <v>15.037063910335789</v>
          </cell>
          <cell r="AB33">
            <v>14.240432048370305</v>
          </cell>
          <cell r="AC33">
            <v>12.434660740949916</v>
          </cell>
          <cell r="AD33">
            <v>17.690514060165992</v>
          </cell>
          <cell r="AE33">
            <v>15.500866800606754</v>
          </cell>
          <cell r="AF33">
            <v>13.605375856660952</v>
          </cell>
          <cell r="AG33">
            <v>12.797303753437934</v>
          </cell>
          <cell r="AH33">
            <v>10.801850073276128</v>
          </cell>
          <cell r="AI33">
            <v>17.690514060949521</v>
          </cell>
          <cell r="AJ33">
            <v>16.464605406319517</v>
          </cell>
          <cell r="AK33">
            <v>14.702042553038172</v>
          </cell>
          <cell r="AL33">
            <v>13.913530282539547</v>
          </cell>
          <cell r="AM33">
            <v>12.169112427227383</v>
          </cell>
          <cell r="AN33">
            <v>17.689970205089011</v>
          </cell>
          <cell r="AO33">
            <v>15.835007430177253</v>
          </cell>
          <cell r="AP33">
            <v>13.737184053588482</v>
          </cell>
          <cell r="AQ33">
            <v>12.770255306571384</v>
          </cell>
          <cell r="AR33">
            <v>11.011315386721858</v>
          </cell>
          <cell r="AS33">
            <v>17.690514060949521</v>
          </cell>
          <cell r="AT33">
            <v>15.928958639824668</v>
          </cell>
          <cell r="AU33">
            <v>14.132249175600188</v>
          </cell>
          <cell r="AV33">
            <v>13.556068064048281</v>
          </cell>
          <cell r="AW33">
            <v>12.266051651921792</v>
          </cell>
          <cell r="AX33">
            <v>17.194237143316183</v>
          </cell>
          <cell r="AY33">
            <v>14.650658956751652</v>
          </cell>
          <cell r="AZ33">
            <v>11.100089462087306</v>
          </cell>
          <cell r="BA33">
            <v>9.5808579561459144</v>
          </cell>
          <cell r="BB33">
            <v>7.1740829272338082</v>
          </cell>
        </row>
        <row r="34">
          <cell r="C34">
            <v>8.472128060368501</v>
          </cell>
          <cell r="D34">
            <v>9.5603755141311666</v>
          </cell>
          <cell r="E34">
            <v>9.3675882667940424</v>
          </cell>
          <cell r="F34">
            <v>8.8867120868758249</v>
          </cell>
          <cell r="G34">
            <v>8.1591309014046427</v>
          </cell>
          <cell r="H34">
            <v>7.955210154378916</v>
          </cell>
          <cell r="I34">
            <v>8.0863735586886243</v>
          </cell>
          <cell r="J34">
            <v>8.1582887273987943</v>
          </cell>
          <cell r="K34">
            <v>8.3238999969011243</v>
          </cell>
          <cell r="L34">
            <v>7.2872033288295404</v>
          </cell>
          <cell r="M34">
            <v>7.4373625145819</v>
          </cell>
          <cell r="N34">
            <v>7.438371127677466</v>
          </cell>
          <cell r="T34">
            <v>6.7790644834032516</v>
          </cell>
          <cell r="U34">
            <v>5.0191597618647377</v>
          </cell>
          <cell r="V34">
            <v>3.5842690308952347</v>
          </cell>
          <cell r="W34">
            <v>3.3343897452204105</v>
          </cell>
          <cell r="X34">
            <v>2.2016723180995252</v>
          </cell>
          <cell r="Y34">
            <v>7.0045807829019324</v>
          </cell>
          <cell r="Z34">
            <v>5.2407765373116106</v>
          </cell>
          <cell r="AA34">
            <v>3.7946079122054539</v>
          </cell>
          <cell r="AB34">
            <v>3.5225021857597598</v>
          </cell>
          <cell r="AC34">
            <v>2.327599701656299</v>
          </cell>
          <cell r="AD34">
            <v>6.9013742030651377</v>
          </cell>
          <cell r="AE34">
            <v>4.7385748311723024</v>
          </cell>
          <cell r="AF34">
            <v>3.2463959046784407</v>
          </cell>
          <cell r="AG34">
            <v>3.0003446831309253</v>
          </cell>
          <cell r="AH34">
            <v>1.5603240496172557</v>
          </cell>
          <cell r="AI34">
            <v>6.9013742038486665</v>
          </cell>
          <cell r="AJ34">
            <v>5.7023134368850696</v>
          </cell>
          <cell r="AK34">
            <v>4.343062601055661</v>
          </cell>
          <cell r="AL34">
            <v>4.1165712122325404</v>
          </cell>
          <cell r="AM34">
            <v>2.9275864035685109</v>
          </cell>
          <cell r="AN34">
            <v>6.9054075440490221</v>
          </cell>
          <cell r="AO34">
            <v>5.2451423280420899</v>
          </cell>
          <cell r="AP34">
            <v>3.8399563707117279</v>
          </cell>
          <cell r="AQ34">
            <v>3.5661604133296247</v>
          </cell>
          <cell r="AR34">
            <v>2.3193208643413694</v>
          </cell>
          <cell r="AS34">
            <v>6.9013742038486665</v>
          </cell>
          <cell r="AT34">
            <v>5.1552185126655852</v>
          </cell>
          <cell r="AU34">
            <v>3.7017359210918386</v>
          </cell>
          <cell r="AV34">
            <v>3.3866005670733674</v>
          </cell>
          <cell r="AW34">
            <v>2.2316794594535869</v>
          </cell>
          <cell r="AX34">
            <v>6.9013742038486665</v>
          </cell>
          <cell r="AY34">
            <v>5.1607384599608297</v>
          </cell>
          <cell r="AZ34">
            <v>3.7197320917162613</v>
          </cell>
          <cell r="BA34">
            <v>3.4504190621343733</v>
          </cell>
          <cell r="BB34">
            <v>2.278794702759205</v>
          </cell>
        </row>
        <row r="35">
          <cell r="C35">
            <v>6.3808324374043757</v>
          </cell>
          <cell r="D35">
            <v>8.3289956095381328</v>
          </cell>
          <cell r="E35">
            <v>8.3103906677543442</v>
          </cell>
          <cell r="F35">
            <v>7.8598545627031351</v>
          </cell>
          <cell r="G35">
            <v>7.1124087783676408</v>
          </cell>
          <cell r="H35">
            <v>7.011943052124102</v>
          </cell>
          <cell r="I35">
            <v>6.9988246728835817</v>
          </cell>
          <cell r="J35">
            <v>7.1141462460497102</v>
          </cell>
          <cell r="K35">
            <v>7.2092013074145429</v>
          </cell>
          <cell r="L35">
            <v>6.4784023686245238</v>
          </cell>
          <cell r="M35">
            <v>6.3788080147116792</v>
          </cell>
          <cell r="N35">
            <v>6.3721053726191599</v>
          </cell>
          <cell r="T35">
            <v>5.6990372567002145</v>
          </cell>
          <cell r="U35">
            <v>3.8988337146234278</v>
          </cell>
          <cell r="V35">
            <v>2.4288066122627012</v>
          </cell>
          <cell r="W35">
            <v>2.14125842348925</v>
          </cell>
          <cell r="X35">
            <v>0.96620572845157304</v>
          </cell>
          <cell r="Y35">
            <v>5.9245535561988945</v>
          </cell>
          <cell r="Z35">
            <v>4.1204504900702998</v>
          </cell>
          <cell r="AA35">
            <v>2.6391454935729208</v>
          </cell>
          <cell r="AB35">
            <v>2.3293708640285993</v>
          </cell>
          <cell r="AC35">
            <v>1.0921331120083468</v>
          </cell>
          <cell r="AD35">
            <v>5.8213469763620997</v>
          </cell>
          <cell r="AE35">
            <v>3.6182487839309925</v>
          </cell>
          <cell r="AF35">
            <v>2.0909334860459077</v>
          </cell>
          <cell r="AG35">
            <v>1.8072133613997645</v>
          </cell>
          <cell r="AH35">
            <v>0.32485745996930382</v>
          </cell>
          <cell r="AI35">
            <v>5.8213469771456277</v>
          </cell>
          <cell r="AJ35">
            <v>4.5819873896437588</v>
          </cell>
          <cell r="AK35">
            <v>3.1876001824231279</v>
          </cell>
          <cell r="AL35">
            <v>2.9234398905013803</v>
          </cell>
          <cell r="AM35">
            <v>1.6921198139205584</v>
          </cell>
          <cell r="AN35">
            <v>5.8253803173459833</v>
          </cell>
          <cell r="AO35">
            <v>4.1248162808007791</v>
          </cell>
          <cell r="AP35">
            <v>2.6844939520791944</v>
          </cell>
          <cell r="AQ35">
            <v>2.3730290915984642</v>
          </cell>
          <cell r="AR35">
            <v>1.0838542746934177</v>
          </cell>
          <cell r="AS35">
            <v>5.8213469771456277</v>
          </cell>
          <cell r="AT35">
            <v>4.0348924654242744</v>
          </cell>
          <cell r="AU35">
            <v>2.5462735024593055</v>
          </cell>
          <cell r="AV35">
            <v>2.1934692453422069</v>
          </cell>
          <cell r="AW35">
            <v>0.99621286980563473</v>
          </cell>
          <cell r="AX35">
            <v>5.8213469771456277</v>
          </cell>
          <cell r="AY35">
            <v>4.0404124127195189</v>
          </cell>
          <cell r="AZ35">
            <v>2.5642696730837282</v>
          </cell>
          <cell r="BA35">
            <v>2.2572877404032128</v>
          </cell>
          <cell r="BB35">
            <v>1.0433281131112531</v>
          </cell>
        </row>
        <row r="36">
          <cell r="C36">
            <v>4.6041948145032832E-2</v>
          </cell>
          <cell r="D36">
            <v>6.7077369170951029E-2</v>
          </cell>
          <cell r="E36">
            <v>6.1428642177176196E-2</v>
          </cell>
          <cell r="F36">
            <v>8.9734491418404089E-2</v>
          </cell>
          <cell r="G36">
            <v>6.2076204244895725E-2</v>
          </cell>
          <cell r="H36">
            <v>7.3563925724040968E-2</v>
          </cell>
          <cell r="I36">
            <v>6.6700667007841358E-2</v>
          </cell>
          <cell r="J36">
            <v>5.9132178063566299E-2</v>
          </cell>
          <cell r="K36">
            <v>5.9625137394030782E-2</v>
          </cell>
          <cell r="L36">
            <v>5.9398898766507981E-2</v>
          </cell>
          <cell r="M36">
            <v>6.6823561930683825E-2</v>
          </cell>
          <cell r="N36">
            <v>6.4701683324033157E-2</v>
          </cell>
          <cell r="T36">
            <v>6.1396354819788376E-2</v>
          </cell>
          <cell r="U36">
            <v>6.2709026115129268E-2</v>
          </cell>
          <cell r="V36">
            <v>6.0708066860359247E-2</v>
          </cell>
          <cell r="W36">
            <v>5.9645942362615223E-2</v>
          </cell>
          <cell r="X36">
            <v>5.8747568212877778E-2</v>
          </cell>
          <cell r="Y36">
            <v>6.1396354819788376E-2</v>
          </cell>
          <cell r="Z36">
            <v>6.2709026115129268E-2</v>
          </cell>
          <cell r="AA36">
            <v>6.0708066860359247E-2</v>
          </cell>
          <cell r="AB36">
            <v>5.9645942362615223E-2</v>
          </cell>
          <cell r="AC36">
            <v>5.8747568212877778E-2</v>
          </cell>
          <cell r="AD36">
            <v>6.1396354819788376E-2</v>
          </cell>
          <cell r="AE36">
            <v>6.2709026115129268E-2</v>
          </cell>
          <cell r="AF36">
            <v>6.0708066860359247E-2</v>
          </cell>
          <cell r="AG36">
            <v>5.9645942362615223E-2</v>
          </cell>
          <cell r="AH36">
            <v>5.8747568212877778E-2</v>
          </cell>
          <cell r="AI36">
            <v>6.1396354819788376E-2</v>
          </cell>
          <cell r="AJ36">
            <v>6.2709026115129268E-2</v>
          </cell>
          <cell r="AK36">
            <v>6.0708066860359247E-2</v>
          </cell>
          <cell r="AL36">
            <v>5.9645942362615223E-2</v>
          </cell>
          <cell r="AM36">
            <v>5.8747568212877778E-2</v>
          </cell>
          <cell r="AN36">
            <v>6.1396354819788376E-2</v>
          </cell>
          <cell r="AO36">
            <v>6.2709026115129268E-2</v>
          </cell>
          <cell r="AP36">
            <v>6.0708066860359247E-2</v>
          </cell>
          <cell r="AQ36">
            <v>5.9645942362615223E-2</v>
          </cell>
          <cell r="AR36">
            <v>5.8747568212877778E-2</v>
          </cell>
          <cell r="AS36">
            <v>6.1396354819788376E-2</v>
          </cell>
          <cell r="AT36">
            <v>6.2709026115129268E-2</v>
          </cell>
          <cell r="AU36">
            <v>6.0708066860359247E-2</v>
          </cell>
          <cell r="AV36">
            <v>5.9645942362615223E-2</v>
          </cell>
          <cell r="AW36">
            <v>5.8747568212877778E-2</v>
          </cell>
          <cell r="AX36">
            <v>6.1396354819788376E-2</v>
          </cell>
          <cell r="AY36">
            <v>6.2709026115129268E-2</v>
          </cell>
          <cell r="AZ36">
            <v>6.0708066860359247E-2</v>
          </cell>
          <cell r="BA36">
            <v>5.9645942362615223E-2</v>
          </cell>
          <cell r="BB36">
            <v>5.8747568212877778E-2</v>
          </cell>
        </row>
        <row r="37">
          <cell r="C37">
            <v>0.75959856980507368</v>
          </cell>
          <cell r="D37">
            <v>0.35659142564562646</v>
          </cell>
          <cell r="E37">
            <v>0.30285635487283386</v>
          </cell>
          <cell r="F37">
            <v>0.3723246068609416</v>
          </cell>
          <cell r="G37">
            <v>0.47489342817396824</v>
          </cell>
          <cell r="H37">
            <v>0.4771365864310676</v>
          </cell>
          <cell r="I37">
            <v>0.54447415220636541</v>
          </cell>
          <cell r="J37">
            <v>0.55665547392706716</v>
          </cell>
          <cell r="K37">
            <v>0.6022890906358076</v>
          </cell>
          <cell r="L37">
            <v>0.49913337076268716</v>
          </cell>
          <cell r="M37">
            <v>0.55618353734531434</v>
          </cell>
          <cell r="N37">
            <v>0.55245745535287794</v>
          </cell>
          <cell r="T37">
            <v>0.55603737887321614</v>
          </cell>
          <cell r="U37">
            <v>0.57699302874628311</v>
          </cell>
          <cell r="V37">
            <v>0.59241646714059937</v>
          </cell>
          <cell r="W37">
            <v>0.61292469191745591</v>
          </cell>
          <cell r="X37">
            <v>0.63866155519151346</v>
          </cell>
          <cell r="Y37">
            <v>0.55603737887321614</v>
          </cell>
          <cell r="Z37">
            <v>0.57699302874628311</v>
          </cell>
          <cell r="AA37">
            <v>0.59241646714059937</v>
          </cell>
          <cell r="AB37">
            <v>0.61292469191745591</v>
          </cell>
          <cell r="AC37">
            <v>0.63866155519151346</v>
          </cell>
          <cell r="AD37">
            <v>0.55603737887321614</v>
          </cell>
          <cell r="AE37">
            <v>0.57699302874628311</v>
          </cell>
          <cell r="AF37">
            <v>0.59241646714059937</v>
          </cell>
          <cell r="AG37">
            <v>0.61292469191745591</v>
          </cell>
          <cell r="AH37">
            <v>0.63866155519151346</v>
          </cell>
          <cell r="AI37">
            <v>0.55603737887321614</v>
          </cell>
          <cell r="AJ37">
            <v>0.57699302874628311</v>
          </cell>
          <cell r="AK37">
            <v>0.59241646714059937</v>
          </cell>
          <cell r="AL37">
            <v>0.61292469191745591</v>
          </cell>
          <cell r="AM37">
            <v>0.63866155519151346</v>
          </cell>
          <cell r="AN37">
            <v>0.55603737887321614</v>
          </cell>
          <cell r="AO37">
            <v>0.57699302874628311</v>
          </cell>
          <cell r="AP37">
            <v>0.59241646714059937</v>
          </cell>
          <cell r="AQ37">
            <v>0.61292469191745591</v>
          </cell>
          <cell r="AR37">
            <v>0.63866155519151346</v>
          </cell>
          <cell r="AS37">
            <v>0.55603737887321614</v>
          </cell>
          <cell r="AT37">
            <v>0.57699302874628311</v>
          </cell>
          <cell r="AU37">
            <v>0.59241646714059937</v>
          </cell>
          <cell r="AV37">
            <v>0.61292469191745591</v>
          </cell>
          <cell r="AW37">
            <v>0.63866155519151346</v>
          </cell>
          <cell r="AX37">
            <v>0.55603737887321614</v>
          </cell>
          <cell r="AY37">
            <v>0.57699302874628311</v>
          </cell>
          <cell r="AZ37">
            <v>0.59241646714059937</v>
          </cell>
          <cell r="BA37">
            <v>0.61292469191745591</v>
          </cell>
          <cell r="BB37">
            <v>0.63866155519151346</v>
          </cell>
        </row>
        <row r="38">
          <cell r="C38">
            <v>1.2856551050140195</v>
          </cell>
          <cell r="D38">
            <v>0.80771110977645444</v>
          </cell>
          <cell r="E38">
            <v>0.6929126019896894</v>
          </cell>
          <cell r="F38">
            <v>0.56479842589334484</v>
          </cell>
          <cell r="G38">
            <v>0.50975249061813832</v>
          </cell>
          <cell r="H38">
            <v>0.39256659009970529</v>
          </cell>
          <cell r="I38">
            <v>0.47637406659083659</v>
          </cell>
          <cell r="J38">
            <v>0.42835482935845076</v>
          </cell>
          <cell r="K38">
            <v>0.45278446145674223</v>
          </cell>
          <cell r="L38">
            <v>0.25026869067582169</v>
          </cell>
          <cell r="M38">
            <v>0.43554740059422342</v>
          </cell>
          <cell r="N38">
            <v>0.44910661638139443</v>
          </cell>
          <cell r="T38">
            <v>0.46259349301003266</v>
          </cell>
          <cell r="U38">
            <v>0.48062399237989756</v>
          </cell>
          <cell r="V38">
            <v>0.5023378846315748</v>
          </cell>
          <cell r="W38">
            <v>0.5205606874510893</v>
          </cell>
          <cell r="X38">
            <v>0.53805746624356077</v>
          </cell>
          <cell r="Y38">
            <v>0.46259349301003266</v>
          </cell>
          <cell r="Z38">
            <v>0.48062399237989756</v>
          </cell>
          <cell r="AA38">
            <v>0.5023378846315748</v>
          </cell>
          <cell r="AB38">
            <v>0.5205606874510893</v>
          </cell>
          <cell r="AC38">
            <v>0.53805746624356077</v>
          </cell>
          <cell r="AD38">
            <v>0.46259349301003266</v>
          </cell>
          <cell r="AE38">
            <v>0.48062399237989756</v>
          </cell>
          <cell r="AF38">
            <v>0.5023378846315748</v>
          </cell>
          <cell r="AG38">
            <v>0.5205606874510893</v>
          </cell>
          <cell r="AH38">
            <v>0.53805746624356077</v>
          </cell>
          <cell r="AI38">
            <v>0.46259349301003266</v>
          </cell>
          <cell r="AJ38">
            <v>0.48062399237989756</v>
          </cell>
          <cell r="AK38">
            <v>0.5023378846315748</v>
          </cell>
          <cell r="AL38">
            <v>0.5205606874510893</v>
          </cell>
          <cell r="AM38">
            <v>0.53805746624356077</v>
          </cell>
          <cell r="AN38">
            <v>0.46259349301003266</v>
          </cell>
          <cell r="AO38">
            <v>0.48062399237989756</v>
          </cell>
          <cell r="AP38">
            <v>0.5023378846315748</v>
          </cell>
          <cell r="AQ38">
            <v>0.5205606874510893</v>
          </cell>
          <cell r="AR38">
            <v>0.53805746624356077</v>
          </cell>
          <cell r="AS38">
            <v>0.46259349301003266</v>
          </cell>
          <cell r="AT38">
            <v>0.48062399237989756</v>
          </cell>
          <cell r="AU38">
            <v>0.5023378846315748</v>
          </cell>
          <cell r="AV38">
            <v>0.5205606874510893</v>
          </cell>
          <cell r="AW38">
            <v>0.53805746624356077</v>
          </cell>
          <cell r="AX38">
            <v>0.46259349301003266</v>
          </cell>
          <cell r="AY38">
            <v>0.48062399237989756</v>
          </cell>
          <cell r="AZ38">
            <v>0.5023378846315748</v>
          </cell>
          <cell r="BA38">
            <v>0.5205606874510893</v>
          </cell>
          <cell r="BB38">
            <v>0.53805746624356077</v>
          </cell>
        </row>
        <row r="39">
          <cell r="C39">
            <v>11.131238136174881</v>
          </cell>
          <cell r="D39">
            <v>12.582644182902651</v>
          </cell>
          <cell r="E39">
            <v>14.395817531452312</v>
          </cell>
          <cell r="F39">
            <v>9.9223252375804503</v>
          </cell>
          <cell r="G39">
            <v>9.7180375277747899</v>
          </cell>
          <cell r="H39">
            <v>9.961377757216006</v>
          </cell>
          <cell r="I39">
            <v>10.306043756397624</v>
          </cell>
          <cell r="J39">
            <v>10.458506070069575</v>
          </cell>
          <cell r="K39">
            <v>10.688505111188405</v>
          </cell>
          <cell r="L39">
            <v>6.9572018089674517</v>
          </cell>
          <cell r="M39">
            <v>9.5932102045807248</v>
          </cell>
          <cell r="N39">
            <v>10.117115196159775</v>
          </cell>
          <cell r="T39">
            <v>9.5796009420392139</v>
          </cell>
          <cell r="U39">
            <v>8.9610816335640493</v>
          </cell>
          <cell r="V39">
            <v>8.3965521163596097</v>
          </cell>
          <cell r="W39">
            <v>8.072246453792868</v>
          </cell>
          <cell r="X39">
            <v>7.5672202816451843</v>
          </cell>
          <cell r="Y39">
            <v>11.135741965377052</v>
          </cell>
          <cell r="Z39">
            <v>11.165922462780893</v>
          </cell>
          <cell r="AA39">
            <v>10.842689770295333</v>
          </cell>
          <cell r="AB39">
            <v>10.313111488109787</v>
          </cell>
          <cell r="AC39">
            <v>9.6967548378260275</v>
          </cell>
          <cell r="AD39">
            <v>10.397324909469809</v>
          </cell>
          <cell r="AE39">
            <v>10.369460373606175</v>
          </cell>
          <cell r="AF39">
            <v>9.9648247782137176</v>
          </cell>
          <cell r="AG39">
            <v>9.3978093806687397</v>
          </cell>
          <cell r="AH39">
            <v>8.8364080897705417</v>
          </cell>
          <cell r="AI39">
            <v>10.397324909469809</v>
          </cell>
          <cell r="AJ39">
            <v>10.369460373606175</v>
          </cell>
          <cell r="AK39">
            <v>9.9648247782137176</v>
          </cell>
          <cell r="AL39">
            <v>9.3978093806687397</v>
          </cell>
          <cell r="AM39">
            <v>8.8364080897705417</v>
          </cell>
          <cell r="AN39">
            <v>10.392747713408944</v>
          </cell>
          <cell r="AO39">
            <v>10.197033506306887</v>
          </cell>
          <cell r="AP39">
            <v>9.5030725091079589</v>
          </cell>
          <cell r="AQ39">
            <v>8.8049452036034914</v>
          </cell>
          <cell r="AR39">
            <v>8.2868765884921576</v>
          </cell>
          <cell r="AS39">
            <v>10.397324909469809</v>
          </cell>
          <cell r="AT39">
            <v>10.380908531330805</v>
          </cell>
          <cell r="AU39">
            <v>10.036358080739555</v>
          </cell>
          <cell r="AV39">
            <v>9.7703178073366459</v>
          </cell>
          <cell r="AW39">
            <v>9.6292542585798753</v>
          </cell>
          <cell r="AX39">
            <v>9.9010479918364744</v>
          </cell>
          <cell r="AY39">
            <v>9.0970889009625449</v>
          </cell>
          <cell r="AZ39">
            <v>6.9862021966022505</v>
          </cell>
          <cell r="BA39">
            <v>5.7312892043732733</v>
          </cell>
          <cell r="BB39">
            <v>4.4901702905862733</v>
          </cell>
        </row>
        <row r="40">
          <cell r="C40">
            <v>3.7139022605821248</v>
          </cell>
          <cell r="D40">
            <v>5.0390169316626583</v>
          </cell>
          <cell r="E40">
            <v>5.1414139977324931</v>
          </cell>
          <cell r="F40">
            <v>4.1952429774580944</v>
          </cell>
          <cell r="G40">
            <v>4.2899948852499667</v>
          </cell>
          <cell r="H40">
            <v>4.2185612705421898</v>
          </cell>
          <cell r="I40">
            <v>4.1606506398211458</v>
          </cell>
          <cell r="J40">
            <v>4.10292565740348</v>
          </cell>
          <cell r="K40">
            <v>4.053322015590644</v>
          </cell>
          <cell r="L40">
            <v>3.1280491944981468</v>
          </cell>
          <cell r="M40">
            <v>3.4990862695470137</v>
          </cell>
          <cell r="N40">
            <v>3.4740862458147377</v>
          </cell>
          <cell r="T40">
            <v>3.0874843262506513</v>
          </cell>
          <cell r="U40">
            <v>2.6194406531491938</v>
          </cell>
          <cell r="V40">
            <v>2.05956364883748</v>
          </cell>
          <cell r="W40">
            <v>1.6363810039075362</v>
          </cell>
          <cell r="X40">
            <v>1.1536743024331573</v>
          </cell>
          <cell r="Y40">
            <v>3.6089798513575988</v>
          </cell>
          <cell r="Z40">
            <v>3.496911683226005</v>
          </cell>
          <cell r="AA40">
            <v>3.0058367461247602</v>
          </cell>
          <cell r="AB40">
            <v>2.3679882114110296</v>
          </cell>
          <cell r="AC40">
            <v>1.6662854164231873</v>
          </cell>
          <cell r="AD40">
            <v>3.3903008111593813</v>
          </cell>
          <cell r="AE40">
            <v>3.1853890268823992</v>
          </cell>
          <cell r="AF40">
            <v>2.6621140456997221</v>
          </cell>
          <cell r="AG40">
            <v>1.9995452451993849</v>
          </cell>
          <cell r="AH40">
            <v>1.3773739286496502</v>
          </cell>
          <cell r="AI40">
            <v>3.3903008111593813</v>
          </cell>
          <cell r="AJ40">
            <v>3.1853890268823992</v>
          </cell>
          <cell r="AK40">
            <v>2.6621140456997221</v>
          </cell>
          <cell r="AL40">
            <v>1.9995452451993849</v>
          </cell>
          <cell r="AM40">
            <v>1.3773739286496502</v>
          </cell>
          <cell r="AN40">
            <v>3.3857236150985148</v>
          </cell>
          <cell r="AO40">
            <v>3.0129621595831124</v>
          </cell>
          <cell r="AP40">
            <v>2.2003617765939629</v>
          </cell>
          <cell r="AQ40">
            <v>1.4066810681341366</v>
          </cell>
          <cell r="AR40">
            <v>0.82784242737126623</v>
          </cell>
          <cell r="AS40">
            <v>3.3903008111593813</v>
          </cell>
          <cell r="AT40">
            <v>3.1968371846070291</v>
          </cell>
          <cell r="AU40">
            <v>2.7336473482255608</v>
          </cell>
          <cell r="AV40">
            <v>2.3720536718672913</v>
          </cell>
          <cell r="AW40">
            <v>2.1702200974589827</v>
          </cell>
          <cell r="AX40">
            <v>3.0874843262506513</v>
          </cell>
          <cell r="AY40">
            <v>2.6194406531491938</v>
          </cell>
          <cell r="AZ40">
            <v>2.05956364883748</v>
          </cell>
          <cell r="BA40">
            <v>1.4066810681341366</v>
          </cell>
          <cell r="BB40">
            <v>0.82784242737126623</v>
          </cell>
        </row>
        <row r="41">
          <cell r="C41">
            <v>1.5346350211857034</v>
          </cell>
          <cell r="D41">
            <v>0.36958144129258774</v>
          </cell>
          <cell r="E41">
            <v>2.8050885317633072</v>
          </cell>
          <cell r="F41">
            <v>0.57762174818711465</v>
          </cell>
          <cell r="G41">
            <v>0.28417290124766537</v>
          </cell>
          <cell r="H41">
            <v>0.401977854217412</v>
          </cell>
          <cell r="I41">
            <v>0.48689947463149219</v>
          </cell>
          <cell r="J41">
            <v>0.40163759759973561</v>
          </cell>
          <cell r="K41">
            <v>0.63135926145659205</v>
          </cell>
          <cell r="L41">
            <v>0.33561493679554516</v>
          </cell>
          <cell r="M41">
            <v>0.5237073884066622</v>
          </cell>
          <cell r="N41">
            <v>0.648260831636565</v>
          </cell>
          <cell r="T41">
            <v>0.67619203755112389</v>
          </cell>
          <cell r="U41">
            <v>0.70922136979524841</v>
          </cell>
          <cell r="V41">
            <v>0.74686329459629641</v>
          </cell>
          <cell r="W41">
            <v>0.78651921750058906</v>
          </cell>
          <cell r="X41">
            <v>0.82336548869312021</v>
          </cell>
          <cell r="Y41">
            <v>0.67619203755112389</v>
          </cell>
          <cell r="Z41">
            <v>0.70922136979524841</v>
          </cell>
          <cell r="AA41">
            <v>0.74686329459629641</v>
          </cell>
          <cell r="AB41">
            <v>0.78651921750058906</v>
          </cell>
          <cell r="AC41">
            <v>0.82336548869312021</v>
          </cell>
          <cell r="AD41">
            <v>0.67619203755112389</v>
          </cell>
          <cell r="AE41">
            <v>0.70922136979524841</v>
          </cell>
          <cell r="AF41">
            <v>0.74686329459629641</v>
          </cell>
          <cell r="AG41">
            <v>0.78651921750058906</v>
          </cell>
          <cell r="AH41">
            <v>0.82336548869312021</v>
          </cell>
          <cell r="AI41">
            <v>0.67619203755112389</v>
          </cell>
          <cell r="AJ41">
            <v>0.70922136979524841</v>
          </cell>
          <cell r="AK41">
            <v>0.74686329459629641</v>
          </cell>
          <cell r="AL41">
            <v>0.78651921750058906</v>
          </cell>
          <cell r="AM41">
            <v>0.82336548869312021</v>
          </cell>
          <cell r="AN41">
            <v>0.67619203755112389</v>
          </cell>
          <cell r="AO41">
            <v>0.70922136979524841</v>
          </cell>
          <cell r="AP41">
            <v>0.74686329459629641</v>
          </cell>
          <cell r="AQ41">
            <v>0.78651921750058906</v>
          </cell>
          <cell r="AR41">
            <v>0.82336548869312021</v>
          </cell>
          <cell r="AS41">
            <v>0.67619203755112389</v>
          </cell>
          <cell r="AT41">
            <v>0.70922136979524841</v>
          </cell>
          <cell r="AU41">
            <v>0.74686329459629641</v>
          </cell>
          <cell r="AV41">
            <v>0.78651921750058906</v>
          </cell>
          <cell r="AW41">
            <v>0.82336548869312021</v>
          </cell>
          <cell r="AX41">
            <v>0.67619203755112389</v>
          </cell>
          <cell r="AY41">
            <v>0.70922136979524841</v>
          </cell>
          <cell r="AZ41">
            <v>0.74686329459629641</v>
          </cell>
          <cell r="BA41">
            <v>0.78651921750058906</v>
          </cell>
          <cell r="BB41">
            <v>0.82336548869312021</v>
          </cell>
        </row>
        <row r="42">
          <cell r="C42">
            <v>3.6931008432374504</v>
          </cell>
          <cell r="D42">
            <v>6.1315306722254679</v>
          </cell>
          <cell r="E42">
            <v>4.862400461000095</v>
          </cell>
          <cell r="F42">
            <v>3.9770991793023249</v>
          </cell>
          <cell r="G42">
            <v>4.289232815624259</v>
          </cell>
          <cell r="H42">
            <v>4.3773605588531481</v>
          </cell>
          <cell r="I42">
            <v>4.6102661746024545</v>
          </cell>
          <cell r="J42">
            <v>4.7751015760577076</v>
          </cell>
          <cell r="K42">
            <v>4.9585236928503562</v>
          </cell>
          <cell r="L42">
            <v>2.7254067635379013</v>
          </cell>
          <cell r="M42">
            <v>4.5836396259451453</v>
          </cell>
          <cell r="N42">
            <v>4.9045219794058745</v>
          </cell>
          <cell r="T42">
            <v>4.7117367799179952</v>
          </cell>
          <cell r="U42">
            <v>4.528231812300163</v>
          </cell>
          <cell r="V42">
            <v>4.4859373746063893</v>
          </cell>
          <cell r="W42">
            <v>4.5451584340653008</v>
          </cell>
          <cell r="X42">
            <v>4.4859926921994653</v>
          </cell>
          <cell r="Y42">
            <v>5.7463822781488858</v>
          </cell>
          <cell r="Z42">
            <v>5.8556016114401954</v>
          </cell>
          <cell r="AA42">
            <v>5.9858019312548318</v>
          </cell>
          <cell r="AB42">
            <v>6.0544162608787229</v>
          </cell>
          <cell r="AC42">
            <v>6.1029161343902771</v>
          </cell>
          <cell r="AD42">
            <v>5.2266442624398612</v>
          </cell>
          <cell r="AE42">
            <v>5.3706621786090833</v>
          </cell>
          <cell r="AF42">
            <v>5.4516596395982546</v>
          </cell>
          <cell r="AG42">
            <v>5.5075571196493218</v>
          </cell>
          <cell r="AH42">
            <v>5.5314808741083281</v>
          </cell>
          <cell r="AI42">
            <v>5.2266442624398612</v>
          </cell>
          <cell r="AJ42">
            <v>5.3706621786090833</v>
          </cell>
          <cell r="AK42">
            <v>5.4516596395982546</v>
          </cell>
          <cell r="AL42">
            <v>5.5075571196493218</v>
          </cell>
          <cell r="AM42">
            <v>5.5314808741083281</v>
          </cell>
          <cell r="AN42">
            <v>5.2266442624398612</v>
          </cell>
          <cell r="AO42">
            <v>5.3706621786090833</v>
          </cell>
          <cell r="AP42">
            <v>5.4516596395982546</v>
          </cell>
          <cell r="AQ42">
            <v>5.5075571196493218</v>
          </cell>
          <cell r="AR42">
            <v>5.5314808741083281</v>
          </cell>
          <cell r="AS42">
            <v>5.2266442624398612</v>
          </cell>
          <cell r="AT42">
            <v>5.3706621786090833</v>
          </cell>
          <cell r="AU42">
            <v>5.4516596395982546</v>
          </cell>
          <cell r="AV42">
            <v>5.5075571196493218</v>
          </cell>
          <cell r="AW42">
            <v>5.5314808741083281</v>
          </cell>
          <cell r="AX42">
            <v>5.0331838297152558</v>
          </cell>
          <cell r="AY42">
            <v>4.6642390796986586</v>
          </cell>
          <cell r="AZ42">
            <v>3.0755874548490318</v>
          </cell>
          <cell r="BA42">
            <v>2.4339011204191054</v>
          </cell>
          <cell r="BB42">
            <v>1.7347745762024449</v>
          </cell>
        </row>
        <row r="43">
          <cell r="C43">
            <v>1.416911857746882</v>
          </cell>
          <cell r="D43">
            <v>1.0269414309124087</v>
          </cell>
          <cell r="E43">
            <v>0.80013838864671949</v>
          </cell>
          <cell r="F43">
            <v>0.6640788530764592</v>
          </cell>
          <cell r="G43">
            <v>0.80419831448886636</v>
          </cell>
          <cell r="H43">
            <v>0.79755546716491255</v>
          </cell>
          <cell r="I43">
            <v>0.84988934682889505</v>
          </cell>
          <cell r="J43">
            <v>0.86230613573243176</v>
          </cell>
          <cell r="K43">
            <v>0.88087641639582692</v>
          </cell>
          <cell r="L43">
            <v>0.44736456425330223</v>
          </cell>
          <cell r="M43">
            <v>0.66601331312315604</v>
          </cell>
          <cell r="N43">
            <v>0.76931857995618558</v>
          </cell>
          <cell r="T43">
            <v>0.87103932529613382</v>
          </cell>
          <cell r="U43">
            <v>0.87103932529613382</v>
          </cell>
          <cell r="V43">
            <v>0.87103932529613382</v>
          </cell>
          <cell r="W43">
            <v>0.87103932529613382</v>
          </cell>
          <cell r="X43">
            <v>0.87103932529613382</v>
          </cell>
          <cell r="Y43">
            <v>0.87103932529613382</v>
          </cell>
          <cell r="Z43">
            <v>0.87103932529613382</v>
          </cell>
          <cell r="AA43">
            <v>0.87103932529613382</v>
          </cell>
          <cell r="AB43">
            <v>0.87103932529613382</v>
          </cell>
          <cell r="AC43">
            <v>0.87103932529613382</v>
          </cell>
          <cell r="AD43">
            <v>0.87103932529613382</v>
          </cell>
          <cell r="AE43">
            <v>0.87103932529613382</v>
          </cell>
          <cell r="AF43">
            <v>0.87103932529613382</v>
          </cell>
          <cell r="AG43">
            <v>0.87103932529613382</v>
          </cell>
          <cell r="AH43">
            <v>0.87103932529613382</v>
          </cell>
          <cell r="AI43">
            <v>0.87103932529613382</v>
          </cell>
          <cell r="AJ43">
            <v>0.87103932529613382</v>
          </cell>
          <cell r="AK43">
            <v>0.87103932529613382</v>
          </cell>
          <cell r="AL43">
            <v>0.87103932529613382</v>
          </cell>
          <cell r="AM43">
            <v>0.87103932529613382</v>
          </cell>
          <cell r="AN43">
            <v>0.87103932529613382</v>
          </cell>
          <cell r="AO43">
            <v>0.87103932529613382</v>
          </cell>
          <cell r="AP43">
            <v>0.87103932529613382</v>
          </cell>
          <cell r="AQ43">
            <v>0.87103932529613382</v>
          </cell>
          <cell r="AR43">
            <v>0.87103932529613382</v>
          </cell>
          <cell r="AS43">
            <v>0.87103932529613382</v>
          </cell>
          <cell r="AT43">
            <v>0.87103932529613382</v>
          </cell>
          <cell r="AU43">
            <v>0.87103932529613382</v>
          </cell>
          <cell r="AV43">
            <v>0.87103932529613382</v>
          </cell>
          <cell r="AW43">
            <v>0.87103932529613382</v>
          </cell>
          <cell r="AX43">
            <v>0.87103932529613382</v>
          </cell>
          <cell r="AY43">
            <v>0.87103932529613382</v>
          </cell>
          <cell r="AZ43">
            <v>0.87103932529613382</v>
          </cell>
          <cell r="BA43">
            <v>0.87103932529613382</v>
          </cell>
          <cell r="BB43">
            <v>0.87103932529613382</v>
          </cell>
        </row>
        <row r="44">
          <cell r="C44">
            <v>0.77268815342272001</v>
          </cell>
          <cell r="D44">
            <v>1.5573706809531636E-2</v>
          </cell>
          <cell r="E44">
            <v>0.78677615230969888</v>
          </cell>
          <cell r="F44">
            <v>0.50828247955645811</v>
          </cell>
          <cell r="G44">
            <v>5.0438611164035599E-2</v>
          </cell>
          <cell r="H44">
            <v>0.1659226064383422</v>
          </cell>
          <cell r="I44">
            <v>0.19833812051363667</v>
          </cell>
          <cell r="J44">
            <v>0.3165351032762207</v>
          </cell>
          <cell r="K44">
            <v>0.16442372489498533</v>
          </cell>
          <cell r="L44">
            <v>0.32076634988255565</v>
          </cell>
          <cell r="M44">
            <v>0.32076360755874761</v>
          </cell>
          <cell r="N44">
            <v>0.32092755934641165</v>
          </cell>
          <cell r="T44">
            <v>0.23314847302330852</v>
          </cell>
          <cell r="U44">
            <v>0.23314847302330852</v>
          </cell>
          <cell r="V44">
            <v>0.23314847302330852</v>
          </cell>
          <cell r="W44">
            <v>0.23314847302330852</v>
          </cell>
          <cell r="X44">
            <v>0.23314847302330852</v>
          </cell>
          <cell r="Y44">
            <v>0.23314847302330852</v>
          </cell>
          <cell r="Z44">
            <v>0.23314847302330852</v>
          </cell>
          <cell r="AA44">
            <v>0.23314847302330852</v>
          </cell>
          <cell r="AB44">
            <v>0.23314847302330852</v>
          </cell>
          <cell r="AC44">
            <v>0.23314847302330852</v>
          </cell>
          <cell r="AD44">
            <v>0.23314847302330852</v>
          </cell>
          <cell r="AE44">
            <v>0.23314847302330852</v>
          </cell>
          <cell r="AF44">
            <v>0.23314847302330852</v>
          </cell>
          <cell r="AG44">
            <v>0.23314847302330852</v>
          </cell>
          <cell r="AH44">
            <v>0.23314847302330852</v>
          </cell>
          <cell r="AI44">
            <v>0.23314847302330852</v>
          </cell>
          <cell r="AJ44">
            <v>0.23314847302330852</v>
          </cell>
          <cell r="AK44">
            <v>0.23314847302330852</v>
          </cell>
          <cell r="AL44">
            <v>0.23314847302330852</v>
          </cell>
          <cell r="AM44">
            <v>0.23314847302330852</v>
          </cell>
          <cell r="AN44">
            <v>0.23314847302330852</v>
          </cell>
          <cell r="AO44">
            <v>0.23314847302330852</v>
          </cell>
          <cell r="AP44">
            <v>0.23314847302330852</v>
          </cell>
          <cell r="AQ44">
            <v>0.23314847302330852</v>
          </cell>
          <cell r="AR44">
            <v>0.23314847302330852</v>
          </cell>
          <cell r="AS44">
            <v>0.23314847302330852</v>
          </cell>
          <cell r="AT44">
            <v>0.23314847302330852</v>
          </cell>
          <cell r="AU44">
            <v>0.23314847302330852</v>
          </cell>
          <cell r="AV44">
            <v>0.23314847302330852</v>
          </cell>
          <cell r="AW44">
            <v>0.23314847302330852</v>
          </cell>
          <cell r="AX44">
            <v>0.23314847302330852</v>
          </cell>
          <cell r="AY44">
            <v>0.23314847302330852</v>
          </cell>
          <cell r="AZ44">
            <v>0.23314847302330852</v>
          </cell>
          <cell r="BA44">
            <v>0.23314847302330852</v>
          </cell>
          <cell r="BB44">
            <v>0.23314847302330852</v>
          </cell>
        </row>
        <row r="45">
          <cell r="C45">
            <v>0.1752110975563925</v>
          </cell>
          <cell r="D45">
            <v>0.14558665189042641</v>
          </cell>
          <cell r="E45">
            <v>0.15206271381801792</v>
          </cell>
          <cell r="F45">
            <v>0.19077893000000001</v>
          </cell>
          <cell r="G45">
            <v>0.26894360499999997</v>
          </cell>
          <cell r="H45">
            <v>0.26821798499999999</v>
          </cell>
          <cell r="I45">
            <v>0.22528147999999998</v>
          </cell>
          <cell r="J45">
            <v>0.26458955000000001</v>
          </cell>
          <cell r="K45">
            <v>0.28419578000000001</v>
          </cell>
          <cell r="L45">
            <v>0.27886960999999999</v>
          </cell>
          <cell r="M45">
            <v>0.29644514</v>
          </cell>
          <cell r="N45">
            <v>0.26217053499999998</v>
          </cell>
          <cell r="T45">
            <v>0.25468516999999996</v>
          </cell>
          <cell r="U45">
            <v>0.26145724939968712</v>
          </cell>
          <cell r="V45">
            <v>0.26615153394269475</v>
          </cell>
          <cell r="W45">
            <v>0.27169818983919397</v>
          </cell>
          <cell r="X45">
            <v>0.27892264548512852</v>
          </cell>
          <cell r="Y45">
            <v>0.25468516999999996</v>
          </cell>
          <cell r="Z45">
            <v>0.26145724939968712</v>
          </cell>
          <cell r="AA45">
            <v>0.26615153394269475</v>
          </cell>
          <cell r="AB45">
            <v>0.27169818983919397</v>
          </cell>
          <cell r="AC45">
            <v>0.27892264548512852</v>
          </cell>
          <cell r="AD45">
            <v>0.25468516999999996</v>
          </cell>
          <cell r="AE45">
            <v>0.26145724939968712</v>
          </cell>
          <cell r="AF45">
            <v>0.26615153394269475</v>
          </cell>
          <cell r="AG45">
            <v>0.27169818983919397</v>
          </cell>
          <cell r="AH45">
            <v>0.27892264548512852</v>
          </cell>
          <cell r="AI45">
            <v>0.25468516999999996</v>
          </cell>
          <cell r="AJ45">
            <v>0.26145724939968712</v>
          </cell>
          <cell r="AK45">
            <v>0.26615153394269475</v>
          </cell>
          <cell r="AL45">
            <v>0.27169818983919397</v>
          </cell>
          <cell r="AM45">
            <v>0.27892264548512852</v>
          </cell>
          <cell r="AN45">
            <v>0.25468516999999996</v>
          </cell>
          <cell r="AO45">
            <v>0.26145724939968712</v>
          </cell>
          <cell r="AP45">
            <v>0.26615153394269475</v>
          </cell>
          <cell r="AQ45">
            <v>0.27169818983919397</v>
          </cell>
          <cell r="AR45">
            <v>0.27892264548512852</v>
          </cell>
          <cell r="AS45">
            <v>0.25468516999999996</v>
          </cell>
          <cell r="AT45">
            <v>0.26145724939968712</v>
          </cell>
          <cell r="AU45">
            <v>0.26615153394269475</v>
          </cell>
          <cell r="AV45">
            <v>0.27169818983919397</v>
          </cell>
          <cell r="AW45">
            <v>0.27892264548512852</v>
          </cell>
          <cell r="AX45">
            <v>0.25468516999999996</v>
          </cell>
          <cell r="AY45">
            <v>0.26145724939968712</v>
          </cell>
          <cell r="AZ45">
            <v>0.26615153394269475</v>
          </cell>
          <cell r="BA45">
            <v>0.27169818983919397</v>
          </cell>
          <cell r="BB45">
            <v>0.27892264548512852</v>
          </cell>
        </row>
        <row r="46">
          <cell r="C46">
            <v>0.43054102983301645</v>
          </cell>
          <cell r="D46">
            <v>0.38723567464622682</v>
          </cell>
          <cell r="E46">
            <v>0.38690023020267894</v>
          </cell>
          <cell r="F46">
            <v>0.32407211397177793</v>
          </cell>
          <cell r="G46">
            <v>0.30765014802101248</v>
          </cell>
          <cell r="H46">
            <v>0.29344403783766754</v>
          </cell>
          <cell r="I46">
            <v>0.30771372391050372</v>
          </cell>
          <cell r="J46">
            <v>0.30159846129341705</v>
          </cell>
          <cell r="K46">
            <v>0.1154716185649888</v>
          </cell>
          <cell r="L46">
            <v>9.6545583088134379E-2</v>
          </cell>
          <cell r="M46">
            <v>0.10282526646764538</v>
          </cell>
          <cell r="N46">
            <v>9.7245172693818466E-2</v>
          </cell>
          <cell r="T46">
            <v>9.0975459136364206E-2</v>
          </cell>
          <cell r="U46">
            <v>8.269619117628392E-2</v>
          </cell>
          <cell r="V46">
            <v>7.5902087258465811E-2</v>
          </cell>
          <cell r="W46">
            <v>7.3806637440494663E-2</v>
          </cell>
          <cell r="X46">
            <v>6.9673568065860794E-2</v>
          </cell>
          <cell r="Y46">
            <v>0.10239953951658033</v>
          </cell>
          <cell r="Z46">
            <v>9.6946225776972914E-2</v>
          </cell>
          <cell r="AA46">
            <v>9.0698441276239827E-2</v>
          </cell>
          <cell r="AB46">
            <v>8.7164989168195345E-2</v>
          </cell>
          <cell r="AC46">
            <v>8.2047091450328583E-2</v>
          </cell>
          <cell r="AD46">
            <v>9.6748839294968109E-2</v>
          </cell>
          <cell r="AE46">
            <v>9.1429316756057324E-2</v>
          </cell>
          <cell r="AF46">
            <v>8.5087387210032034E-2</v>
          </cell>
          <cell r="AG46">
            <v>8.1496304305703413E-2</v>
          </cell>
          <cell r="AH46">
            <v>7.6858823871070098E-2</v>
          </cell>
          <cell r="AI46">
            <v>9.6748839294968109E-2</v>
          </cell>
          <cell r="AJ46">
            <v>9.1429316756057324E-2</v>
          </cell>
          <cell r="AK46">
            <v>8.5087387210032034E-2</v>
          </cell>
          <cell r="AL46">
            <v>8.1496304305703413E-2</v>
          </cell>
          <cell r="AM46">
            <v>7.6858823871070098E-2</v>
          </cell>
          <cell r="AN46">
            <v>9.6748839294968109E-2</v>
          </cell>
          <cell r="AO46">
            <v>9.1429316756057324E-2</v>
          </cell>
          <cell r="AP46">
            <v>8.5087387210032034E-2</v>
          </cell>
          <cell r="AQ46">
            <v>8.1496304305703413E-2</v>
          </cell>
          <cell r="AR46">
            <v>7.6858823871070098E-2</v>
          </cell>
          <cell r="AS46">
            <v>9.6748839294968109E-2</v>
          </cell>
          <cell r="AT46">
            <v>9.1429316756057324E-2</v>
          </cell>
          <cell r="AU46">
            <v>8.5087387210032034E-2</v>
          </cell>
          <cell r="AV46">
            <v>8.1496304305703413E-2</v>
          </cell>
          <cell r="AW46">
            <v>7.6858823871070098E-2</v>
          </cell>
          <cell r="AX46">
            <v>9.6748839294968109E-2</v>
          </cell>
          <cell r="AY46">
            <v>9.1429316756057324E-2</v>
          </cell>
          <cell r="AZ46">
            <v>8.5087387210032034E-2</v>
          </cell>
          <cell r="BA46">
            <v>8.1496304305703413E-2</v>
          </cell>
          <cell r="BB46">
            <v>7.6858823871070098E-2</v>
          </cell>
        </row>
        <row r="47">
          <cell r="C47">
            <v>4.2139275847201313E-2</v>
          </cell>
          <cell r="D47">
            <v>3.9464467169444649E-2</v>
          </cell>
          <cell r="E47">
            <v>4.148957968441816E-2</v>
          </cell>
          <cell r="F47">
            <v>5.1392329539430043E-2</v>
          </cell>
          <cell r="G47">
            <v>4.5642232272615456E-2</v>
          </cell>
          <cell r="H47">
            <v>4.1104161909800201E-2</v>
          </cell>
          <cell r="I47">
            <v>4.8485379108198015E-2</v>
          </cell>
          <cell r="J47">
            <v>4.9458985751609286E-2</v>
          </cell>
          <cell r="K47">
            <v>4.2593939934881704E-2</v>
          </cell>
          <cell r="L47">
            <v>3.5791939223891019E-2</v>
          </cell>
          <cell r="M47">
            <v>3.8736087487927368E-2</v>
          </cell>
          <cell r="N47">
            <v>3.9174062280477033E-2</v>
          </cell>
          <cell r="T47">
            <v>4.0380938336077019E-2</v>
          </cell>
          <cell r="U47">
            <v>3.9945029672531572E-2</v>
          </cell>
          <cell r="V47">
            <v>4.2916252616066033E-2</v>
          </cell>
          <cell r="W47">
            <v>4.5955195493370224E-2</v>
          </cell>
          <cell r="X47">
            <v>4.9336464532131828E-2</v>
          </cell>
          <cell r="Y47">
            <v>4.0380938336077019E-2</v>
          </cell>
          <cell r="Z47">
            <v>3.9945029672531572E-2</v>
          </cell>
          <cell r="AA47">
            <v>4.2916252616066033E-2</v>
          </cell>
          <cell r="AB47">
            <v>4.5955195493370224E-2</v>
          </cell>
          <cell r="AC47">
            <v>4.9336464532131828E-2</v>
          </cell>
          <cell r="AD47">
            <v>4.0380938336077019E-2</v>
          </cell>
          <cell r="AE47">
            <v>3.9945029672531572E-2</v>
          </cell>
          <cell r="AF47">
            <v>4.2916252616066033E-2</v>
          </cell>
          <cell r="AG47">
            <v>4.5955195493370224E-2</v>
          </cell>
          <cell r="AH47">
            <v>4.9336464532131828E-2</v>
          </cell>
          <cell r="AI47">
            <v>4.0380938336077019E-2</v>
          </cell>
          <cell r="AJ47">
            <v>3.9945029672531572E-2</v>
          </cell>
          <cell r="AK47">
            <v>4.2916252616066033E-2</v>
          </cell>
          <cell r="AL47">
            <v>4.5955195493370224E-2</v>
          </cell>
          <cell r="AM47">
            <v>4.9336464532131828E-2</v>
          </cell>
          <cell r="AN47">
            <v>4.0380938336077019E-2</v>
          </cell>
          <cell r="AO47">
            <v>3.9945029672531572E-2</v>
          </cell>
          <cell r="AP47">
            <v>4.2916252616066033E-2</v>
          </cell>
          <cell r="AQ47">
            <v>4.5955195493370224E-2</v>
          </cell>
          <cell r="AR47">
            <v>4.9336464532131828E-2</v>
          </cell>
          <cell r="AS47">
            <v>4.0380938336077019E-2</v>
          </cell>
          <cell r="AT47">
            <v>3.9945029672531572E-2</v>
          </cell>
          <cell r="AU47">
            <v>4.2916252616066033E-2</v>
          </cell>
          <cell r="AV47">
            <v>4.5955195493370224E-2</v>
          </cell>
          <cell r="AW47">
            <v>4.9336464532131828E-2</v>
          </cell>
          <cell r="AX47">
            <v>4.0380938336077019E-2</v>
          </cell>
          <cell r="AY47">
            <v>3.9945029672531572E-2</v>
          </cell>
          <cell r="AZ47">
            <v>4.2916252616066033E-2</v>
          </cell>
          <cell r="BA47">
            <v>4.5955195493370224E-2</v>
          </cell>
          <cell r="BB47">
            <v>4.9336464532131828E-2</v>
          </cell>
        </row>
        <row r="48">
          <cell r="C48">
            <v>0.1784310288701379</v>
          </cell>
          <cell r="D48">
            <v>0.49607151333986138</v>
          </cell>
          <cell r="E48">
            <v>0.55153559617907688</v>
          </cell>
          <cell r="F48">
            <v>0.66627127361184513</v>
          </cell>
          <cell r="G48">
            <v>0.78628331328252699</v>
          </cell>
          <cell r="H48">
            <v>0.79268744787572876</v>
          </cell>
          <cell r="I48">
            <v>0.79508686459472289</v>
          </cell>
          <cell r="J48">
            <v>0.80176392239191707</v>
          </cell>
          <cell r="K48">
            <v>0.81970154664644956</v>
          </cell>
          <cell r="L48">
            <v>0.76354237197288033</v>
          </cell>
          <cell r="M48">
            <v>0.82254099319616092</v>
          </cell>
          <cell r="N48">
            <v>0.85362438612636726</v>
          </cell>
          <cell r="T48">
            <v>0.80278841713946303</v>
          </cell>
          <cell r="U48">
            <v>0.6618455432600171</v>
          </cell>
          <cell r="V48">
            <v>0.4363243601470192</v>
          </cell>
          <cell r="W48">
            <v>0.27671362274398875</v>
          </cell>
          <cell r="X48">
            <v>0.25583270721018869</v>
          </cell>
          <cell r="Y48">
            <v>0.80278841713946303</v>
          </cell>
          <cell r="Z48">
            <v>0.6618455432600171</v>
          </cell>
          <cell r="AA48">
            <v>0.4363243601470192</v>
          </cell>
          <cell r="AB48">
            <v>0.27671362274398875</v>
          </cell>
          <cell r="AC48">
            <v>0.25583270721018869</v>
          </cell>
          <cell r="AD48">
            <v>0.80278841713946303</v>
          </cell>
          <cell r="AE48">
            <v>0.6618455432600171</v>
          </cell>
          <cell r="AF48">
            <v>0.4363243601470192</v>
          </cell>
          <cell r="AG48">
            <v>0.27671362274398875</v>
          </cell>
          <cell r="AH48">
            <v>0.25583270721018869</v>
          </cell>
          <cell r="AI48">
            <v>0.80278841713946303</v>
          </cell>
          <cell r="AJ48">
            <v>0.6618455432600171</v>
          </cell>
          <cell r="AK48">
            <v>0.4363243601470192</v>
          </cell>
          <cell r="AL48">
            <v>0.27671362274398875</v>
          </cell>
          <cell r="AM48">
            <v>0.25583270721018869</v>
          </cell>
          <cell r="AN48">
            <v>0.80278841713946303</v>
          </cell>
          <cell r="AO48">
            <v>0.6618455432600171</v>
          </cell>
          <cell r="AP48">
            <v>0.4363243601470192</v>
          </cell>
          <cell r="AQ48">
            <v>0.27671362274398875</v>
          </cell>
          <cell r="AR48">
            <v>0.25583270721018869</v>
          </cell>
          <cell r="AS48">
            <v>0.80278841713946303</v>
          </cell>
          <cell r="AT48">
            <v>0.6618455432600171</v>
          </cell>
          <cell r="AU48">
            <v>0.4363243601470192</v>
          </cell>
          <cell r="AV48">
            <v>0.27671362274398875</v>
          </cell>
          <cell r="AW48">
            <v>0.25583270721018869</v>
          </cell>
          <cell r="AX48">
            <v>0.80278841713946303</v>
          </cell>
          <cell r="AY48">
            <v>0.6618455432600171</v>
          </cell>
          <cell r="AZ48">
            <v>0.4363243601470192</v>
          </cell>
          <cell r="BA48">
            <v>0.27671362274398875</v>
          </cell>
          <cell r="BB48">
            <v>0.25583270721018869</v>
          </cell>
        </row>
        <row r="49">
          <cell r="C49">
            <v>0.10146173274</v>
          </cell>
          <cell r="D49">
            <v>0</v>
          </cell>
          <cell r="E49">
            <v>0</v>
          </cell>
          <cell r="F49">
            <v>0</v>
          </cell>
          <cell r="G49">
            <v>0</v>
          </cell>
          <cell r="H49">
            <v>0</v>
          </cell>
          <cell r="I49">
            <v>0</v>
          </cell>
          <cell r="J49">
            <v>0</v>
          </cell>
          <cell r="K49">
            <v>0</v>
          </cell>
          <cell r="L49">
            <v>0</v>
          </cell>
          <cell r="M49">
            <v>0</v>
          </cell>
          <cell r="N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row>
        <row r="50">
          <cell r="C50">
            <v>7.567414826642764E-2</v>
          </cell>
          <cell r="D50">
            <v>3.4255476223758498E-2</v>
          </cell>
          <cell r="E50">
            <v>2.8679940794749489E-2</v>
          </cell>
          <cell r="F50">
            <v>2.080040184749557E-2</v>
          </cell>
          <cell r="G50">
            <v>1.3237445160031301E-2</v>
          </cell>
          <cell r="H50">
            <v>1.3325288751024419E-2</v>
          </cell>
          <cell r="I50">
            <v>1.3003944355737818E-2</v>
          </cell>
          <cell r="J50">
            <v>1.184172993632295E-2</v>
          </cell>
          <cell r="K50">
            <v>1.4726322972019588E-2</v>
          </cell>
          <cell r="L50">
            <v>1.3545955997431502E-2</v>
          </cell>
          <cell r="M50">
            <v>1.3709741746950988E-2</v>
          </cell>
          <cell r="N50">
            <v>1.1446548750560042E-2</v>
          </cell>
          <cell r="T50">
            <v>1.1586824974992447E-2</v>
          </cell>
          <cell r="U50">
            <v>1.2764121973114429E-2</v>
          </cell>
          <cell r="V50">
            <v>1.3428903695237015E-2</v>
          </cell>
          <cell r="W50">
            <v>1.4546733122939557E-2</v>
          </cell>
          <cell r="X50">
            <v>1.6024683666485309E-2</v>
          </cell>
          <cell r="Y50">
            <v>1.1586824974992447E-2</v>
          </cell>
          <cell r="Z50">
            <v>1.2764121973114429E-2</v>
          </cell>
          <cell r="AA50">
            <v>1.3428903695237015E-2</v>
          </cell>
          <cell r="AB50">
            <v>1.4546733122939557E-2</v>
          </cell>
          <cell r="AC50">
            <v>1.6024683666485309E-2</v>
          </cell>
          <cell r="AD50">
            <v>1.1586824974992447E-2</v>
          </cell>
          <cell r="AE50">
            <v>1.2764121973114429E-2</v>
          </cell>
          <cell r="AF50">
            <v>1.3428903695237015E-2</v>
          </cell>
          <cell r="AG50">
            <v>1.4546733122939557E-2</v>
          </cell>
          <cell r="AH50">
            <v>1.6024683666485309E-2</v>
          </cell>
          <cell r="AI50">
            <v>1.1586824974992447E-2</v>
          </cell>
          <cell r="AJ50">
            <v>1.2764121973114429E-2</v>
          </cell>
          <cell r="AK50">
            <v>1.3428903695237015E-2</v>
          </cell>
          <cell r="AL50">
            <v>1.4546733122939557E-2</v>
          </cell>
          <cell r="AM50">
            <v>1.6024683666485309E-2</v>
          </cell>
          <cell r="AN50">
            <v>1.1586824974992447E-2</v>
          </cell>
          <cell r="AO50">
            <v>1.2764121973114429E-2</v>
          </cell>
          <cell r="AP50">
            <v>1.3428903695237015E-2</v>
          </cell>
          <cell r="AQ50">
            <v>1.4546733122939557E-2</v>
          </cell>
          <cell r="AR50">
            <v>1.6024683666485309E-2</v>
          </cell>
          <cell r="AS50">
            <v>1.1586824974992447E-2</v>
          </cell>
          <cell r="AT50">
            <v>1.2764121973114429E-2</v>
          </cell>
          <cell r="AU50">
            <v>1.3428903695237015E-2</v>
          </cell>
          <cell r="AV50">
            <v>1.4546733122939557E-2</v>
          </cell>
          <cell r="AW50">
            <v>1.6024683666485309E-2</v>
          </cell>
          <cell r="AX50">
            <v>1.1586824974992447E-2</v>
          </cell>
          <cell r="AY50">
            <v>1.2764121973114429E-2</v>
          </cell>
          <cell r="AZ50">
            <v>1.3428903695237015E-2</v>
          </cell>
          <cell r="BA50">
            <v>1.4546733122939557E-2</v>
          </cell>
          <cell r="BB50">
            <v>1.6024683666485309E-2</v>
          </cell>
        </row>
        <row r="51">
          <cell r="C51">
            <v>1.2951478637102558E-3</v>
          </cell>
          <cell r="D51">
            <v>0.46181603711610286</v>
          </cell>
          <cell r="E51">
            <v>0.52285565538432743</v>
          </cell>
          <cell r="F51">
            <v>0.64547087176434959</v>
          </cell>
          <cell r="G51">
            <v>0.77304586812249565</v>
          </cell>
          <cell r="H51">
            <v>0.7793621591247043</v>
          </cell>
          <cell r="I51">
            <v>0.78208292023898507</v>
          </cell>
          <cell r="J51">
            <v>0.78992219245559414</v>
          </cell>
          <cell r="K51">
            <v>0.80497522367442997</v>
          </cell>
          <cell r="L51">
            <v>0.74999641597544886</v>
          </cell>
          <cell r="M51">
            <v>0.80883125144920998</v>
          </cell>
          <cell r="N51">
            <v>0.8421778373758072</v>
          </cell>
          <cell r="T51">
            <v>0.79120159216447061</v>
          </cell>
          <cell r="U51">
            <v>0.64908142128690272</v>
          </cell>
          <cell r="V51">
            <v>0.42289545645178217</v>
          </cell>
          <cell r="W51">
            <v>0.26216688962104917</v>
          </cell>
          <cell r="X51">
            <v>0.2398080235437034</v>
          </cell>
          <cell r="Y51">
            <v>0.79120159216447061</v>
          </cell>
          <cell r="Z51">
            <v>0.64908142128690272</v>
          </cell>
          <cell r="AA51">
            <v>0.42289545645178217</v>
          </cell>
          <cell r="AB51">
            <v>0.26216688962104917</v>
          </cell>
          <cell r="AC51">
            <v>0.2398080235437034</v>
          </cell>
          <cell r="AD51">
            <v>0.79120159216447061</v>
          </cell>
          <cell r="AE51">
            <v>0.64908142128690272</v>
          </cell>
          <cell r="AF51">
            <v>0.42289545645178217</v>
          </cell>
          <cell r="AG51">
            <v>0.26216688962104917</v>
          </cell>
          <cell r="AH51">
            <v>0.2398080235437034</v>
          </cell>
          <cell r="AI51">
            <v>0.79120159216447061</v>
          </cell>
          <cell r="AJ51">
            <v>0.64908142128690272</v>
          </cell>
          <cell r="AK51">
            <v>0.42289545645178217</v>
          </cell>
          <cell r="AL51">
            <v>0.26216688962104917</v>
          </cell>
          <cell r="AM51">
            <v>0.2398080235437034</v>
          </cell>
          <cell r="AN51">
            <v>0.79120159216447061</v>
          </cell>
          <cell r="AO51">
            <v>0.64908142128690272</v>
          </cell>
          <cell r="AP51">
            <v>0.42289545645178217</v>
          </cell>
          <cell r="AQ51">
            <v>0.26216688962104917</v>
          </cell>
          <cell r="AR51">
            <v>0.2398080235437034</v>
          </cell>
          <cell r="AS51">
            <v>0.79120159216447061</v>
          </cell>
          <cell r="AT51">
            <v>0.64908142128690272</v>
          </cell>
          <cell r="AU51">
            <v>0.42289545645178217</v>
          </cell>
          <cell r="AV51">
            <v>0.26216688962104917</v>
          </cell>
          <cell r="AW51">
            <v>0.2398080235437034</v>
          </cell>
          <cell r="AX51">
            <v>0.79120159216447061</v>
          </cell>
          <cell r="AY51">
            <v>0.64908142128690272</v>
          </cell>
          <cell r="AZ51">
            <v>0.42289545645178217</v>
          </cell>
          <cell r="BA51">
            <v>0.26216688962104917</v>
          </cell>
          <cell r="BB51">
            <v>0.2398080235437034</v>
          </cell>
        </row>
        <row r="52">
          <cell r="C52">
            <v>1.465883213785462</v>
          </cell>
          <cell r="D52">
            <v>1.09593545677245</v>
          </cell>
          <cell r="E52">
            <v>1.1798889046581953</v>
          </cell>
          <cell r="F52">
            <v>1.0765883314495419</v>
          </cell>
          <cell r="G52">
            <v>1.0907652390736438</v>
          </cell>
          <cell r="H52">
            <v>1.0769083880996695</v>
          </cell>
          <cell r="I52">
            <v>1.006189803046021</v>
          </cell>
          <cell r="J52">
            <v>1.2486369918423792</v>
          </cell>
          <cell r="K52">
            <v>1.0560903639858534</v>
          </cell>
          <cell r="L52">
            <v>1.1040296867177117</v>
          </cell>
          <cell r="M52">
            <v>1.2188125660352511</v>
          </cell>
          <cell r="N52">
            <v>1.1135646045413246</v>
          </cell>
          <cell r="T52">
            <v>1.0319588791249727</v>
          </cell>
          <cell r="U52">
            <v>0.97858084364402231</v>
          </cell>
          <cell r="V52">
            <v>0.93054773698271842</v>
          </cell>
          <cell r="W52">
            <v>0.88710417621394655</v>
          </cell>
          <cell r="X52">
            <v>0.84761292243745001</v>
          </cell>
          <cell r="Y52">
            <v>1.0319588791249727</v>
          </cell>
          <cell r="Z52">
            <v>0.97858084364402231</v>
          </cell>
          <cell r="AA52">
            <v>0.93054773698271842</v>
          </cell>
          <cell r="AB52">
            <v>0.88710417621394655</v>
          </cell>
          <cell r="AC52">
            <v>0.84761292243745001</v>
          </cell>
          <cell r="AD52">
            <v>1.0319588791249727</v>
          </cell>
          <cell r="AE52">
            <v>0.97858084364402231</v>
          </cell>
          <cell r="AF52">
            <v>0.93054773698271842</v>
          </cell>
          <cell r="AG52">
            <v>0.88710417621394655</v>
          </cell>
          <cell r="AH52">
            <v>0.84761292243745001</v>
          </cell>
          <cell r="AI52">
            <v>1.0319588791249727</v>
          </cell>
          <cell r="AJ52">
            <v>0.97858084364402231</v>
          </cell>
          <cell r="AK52">
            <v>0.93054773698271842</v>
          </cell>
          <cell r="AL52">
            <v>0.88710417621394655</v>
          </cell>
          <cell r="AM52">
            <v>0.84761292243745001</v>
          </cell>
          <cell r="AN52">
            <v>1.0319588791249727</v>
          </cell>
          <cell r="AO52">
            <v>0.97858084364402231</v>
          </cell>
          <cell r="AP52">
            <v>0.93054773698271842</v>
          </cell>
          <cell r="AQ52">
            <v>0.88710417621394655</v>
          </cell>
          <cell r="AR52">
            <v>0.84761292243745001</v>
          </cell>
          <cell r="AS52">
            <v>1.0319588791249727</v>
          </cell>
          <cell r="AT52">
            <v>0.97858084364402231</v>
          </cell>
          <cell r="AU52">
            <v>0.93054773698271842</v>
          </cell>
          <cell r="AV52">
            <v>0.88710417621394655</v>
          </cell>
          <cell r="AW52">
            <v>0.84761292243745001</v>
          </cell>
          <cell r="AX52">
            <v>1.0319588791249727</v>
          </cell>
          <cell r="AY52">
            <v>0.97858084364402231</v>
          </cell>
          <cell r="AZ52">
            <v>0.93054773698271842</v>
          </cell>
          <cell r="BA52">
            <v>0.88710417621394655</v>
          </cell>
          <cell r="BB52">
            <v>0.84761292243745001</v>
          </cell>
        </row>
        <row r="53">
          <cell r="C53">
            <v>0.34690839966999681</v>
          </cell>
          <cell r="D53">
            <v>0.31459709689434667</v>
          </cell>
          <cell r="E53">
            <v>0.32282219790846511</v>
          </cell>
          <cell r="F53">
            <v>0.29984182333062753</v>
          </cell>
          <cell r="G53">
            <v>0.26322146658682949</v>
          </cell>
          <cell r="H53">
            <v>0.2763101598348528</v>
          </cell>
          <cell r="I53">
            <v>0.28244201727303575</v>
          </cell>
          <cell r="J53">
            <v>0.28420171241992087</v>
          </cell>
          <cell r="K53">
            <v>0.28531619411418696</v>
          </cell>
          <cell r="L53">
            <v>0.2790545068103521</v>
          </cell>
          <cell r="M53">
            <v>0.27115162436356888</v>
          </cell>
          <cell r="N53">
            <v>0.2916672218564843</v>
          </cell>
          <cell r="T53">
            <v>0.27483978500252548</v>
          </cell>
          <cell r="U53">
            <v>0.27172609109112011</v>
          </cell>
          <cell r="V53">
            <v>0.26861239717971508</v>
          </cell>
          <cell r="W53">
            <v>0.26549870326830993</v>
          </cell>
          <cell r="X53">
            <v>0.26238500935690473</v>
          </cell>
          <cell r="Y53">
            <v>0.27483978500252548</v>
          </cell>
          <cell r="Z53">
            <v>0.27172609109112011</v>
          </cell>
          <cell r="AA53">
            <v>0.26861239717971508</v>
          </cell>
          <cell r="AB53">
            <v>0.26549870326830993</v>
          </cell>
          <cell r="AC53">
            <v>0.26238500935690473</v>
          </cell>
          <cell r="AD53">
            <v>0.27483978500252548</v>
          </cell>
          <cell r="AE53">
            <v>0.27172609109112011</v>
          </cell>
          <cell r="AF53">
            <v>0.26861239717971508</v>
          </cell>
          <cell r="AG53">
            <v>0.26549870326830993</v>
          </cell>
          <cell r="AH53">
            <v>0.26238500935690473</v>
          </cell>
          <cell r="AI53">
            <v>0.27483978500252548</v>
          </cell>
          <cell r="AJ53">
            <v>0.27172609109112011</v>
          </cell>
          <cell r="AK53">
            <v>0.26861239717971508</v>
          </cell>
          <cell r="AL53">
            <v>0.26549870326830993</v>
          </cell>
          <cell r="AM53">
            <v>0.26238500935690473</v>
          </cell>
          <cell r="AN53">
            <v>0.27483978500252548</v>
          </cell>
          <cell r="AO53">
            <v>0.27172609109112011</v>
          </cell>
          <cell r="AP53">
            <v>0.26861239717971508</v>
          </cell>
          <cell r="AQ53">
            <v>0.26549870326830993</v>
          </cell>
          <cell r="AR53">
            <v>0.26238500935690473</v>
          </cell>
          <cell r="AS53">
            <v>0.27483978500252548</v>
          </cell>
          <cell r="AT53">
            <v>0.27172609109112011</v>
          </cell>
          <cell r="AU53">
            <v>0.26861239717971508</v>
          </cell>
          <cell r="AV53">
            <v>0.26549870326830993</v>
          </cell>
          <cell r="AW53">
            <v>0.26238500935690473</v>
          </cell>
          <cell r="AX53">
            <v>0.27483978500252548</v>
          </cell>
          <cell r="AY53">
            <v>0.27172609109112011</v>
          </cell>
          <cell r="AZ53">
            <v>0.26861239717971508</v>
          </cell>
          <cell r="BA53">
            <v>0.26549870326830993</v>
          </cell>
          <cell r="BB53">
            <v>0.26238500935690473</v>
          </cell>
        </row>
        <row r="54">
          <cell r="C54">
            <v>0.13955804024661386</v>
          </cell>
          <cell r="D54">
            <v>5.0222207742855449E-2</v>
          </cell>
          <cell r="E54">
            <v>3.6358359856461769E-2</v>
          </cell>
          <cell r="F54">
            <v>2.4402809393351821E-2</v>
          </cell>
          <cell r="G54">
            <v>2.3329505123837496E-2</v>
          </cell>
          <cell r="H54">
            <v>2.3237448148766569E-2</v>
          </cell>
          <cell r="I54">
            <v>2.4079502759393214E-2</v>
          </cell>
          <cell r="J54">
            <v>2.2782478770727803E-2</v>
          </cell>
          <cell r="K54">
            <v>1.6760888145179485E-2</v>
          </cell>
          <cell r="L54">
            <v>1.4171436968455079E-2</v>
          </cell>
          <cell r="M54">
            <v>1.3579763713116182E-2</v>
          </cell>
          <cell r="N54">
            <v>7.7301492922150199E-3</v>
          </cell>
          <cell r="T54">
            <v>1.4065122012153207E-2</v>
          </cell>
          <cell r="U54">
            <v>1.0710696934186423E-2</v>
          </cell>
          <cell r="V54">
            <v>7.4546487372560508E-3</v>
          </cell>
          <cell r="W54">
            <v>4.2710394606697965E-3</v>
          </cell>
          <cell r="X54">
            <v>1.140769923312149E-3</v>
          </cell>
          <cell r="Y54">
            <v>1.4065122012153207E-2</v>
          </cell>
          <cell r="Z54">
            <v>1.0710696934186423E-2</v>
          </cell>
          <cell r="AA54">
            <v>7.4546487372560508E-3</v>
          </cell>
          <cell r="AB54">
            <v>4.2710394606697965E-3</v>
          </cell>
          <cell r="AC54">
            <v>1.140769923312149E-3</v>
          </cell>
          <cell r="AD54">
            <v>1.4065122012153207E-2</v>
          </cell>
          <cell r="AE54">
            <v>1.0710696934186423E-2</v>
          </cell>
          <cell r="AF54">
            <v>7.4546487372560508E-3</v>
          </cell>
          <cell r="AG54">
            <v>4.2710394606697965E-3</v>
          </cell>
          <cell r="AH54">
            <v>1.140769923312149E-3</v>
          </cell>
          <cell r="AI54">
            <v>1.4065122012153207E-2</v>
          </cell>
          <cell r="AJ54">
            <v>1.0710696934186423E-2</v>
          </cell>
          <cell r="AK54">
            <v>7.4546487372560508E-3</v>
          </cell>
          <cell r="AL54">
            <v>4.2710394606697965E-3</v>
          </cell>
          <cell r="AM54">
            <v>1.140769923312149E-3</v>
          </cell>
          <cell r="AN54">
            <v>1.4065122012153207E-2</v>
          </cell>
          <cell r="AO54">
            <v>1.0710696934186423E-2</v>
          </cell>
          <cell r="AP54">
            <v>7.4546487372560508E-3</v>
          </cell>
          <cell r="AQ54">
            <v>4.2710394606697965E-3</v>
          </cell>
          <cell r="AR54">
            <v>1.140769923312149E-3</v>
          </cell>
          <cell r="AS54">
            <v>1.4065122012153207E-2</v>
          </cell>
          <cell r="AT54">
            <v>1.0710696934186423E-2</v>
          </cell>
          <cell r="AU54">
            <v>7.4546487372560508E-3</v>
          </cell>
          <cell r="AV54">
            <v>4.2710394606697965E-3</v>
          </cell>
          <cell r="AW54">
            <v>1.140769923312149E-3</v>
          </cell>
          <cell r="AX54">
            <v>1.4065122012153207E-2</v>
          </cell>
          <cell r="AY54">
            <v>1.0710696934186423E-2</v>
          </cell>
          <cell r="AZ54">
            <v>7.4546487372560508E-3</v>
          </cell>
          <cell r="BA54">
            <v>4.2710394606697965E-3</v>
          </cell>
          <cell r="BB54">
            <v>1.140769923312149E-3</v>
          </cell>
        </row>
        <row r="55">
          <cell r="C55">
            <v>0.16215090745067623</v>
          </cell>
          <cell r="D55">
            <v>0.14226724954521022</v>
          </cell>
          <cell r="E55">
            <v>0.14899312012465304</v>
          </cell>
          <cell r="F55">
            <v>0.14532612319413438</v>
          </cell>
          <cell r="G55">
            <v>0.13943093592551012</v>
          </cell>
          <cell r="H55">
            <v>0.14381763384363461</v>
          </cell>
          <cell r="I55">
            <v>0.14479283526146369</v>
          </cell>
          <cell r="J55">
            <v>0.14462135855437139</v>
          </cell>
          <cell r="K55">
            <v>0.14497794061738678</v>
          </cell>
          <cell r="L55">
            <v>0.14363083928024345</v>
          </cell>
          <cell r="M55">
            <v>0.1416240952983657</v>
          </cell>
          <cell r="N55">
            <v>0.14519028261112199</v>
          </cell>
          <cell r="T55">
            <v>0.14125290781065752</v>
          </cell>
          <cell r="U55">
            <v>0.1399773652359575</v>
          </cell>
          <cell r="V55">
            <v>0.13869752217899586</v>
          </cell>
          <cell r="W55">
            <v>0.13741427032648967</v>
          </cell>
          <cell r="X55">
            <v>0.13612827078514994</v>
          </cell>
          <cell r="Y55">
            <v>0.14125290781065752</v>
          </cell>
          <cell r="Z55">
            <v>0.1399773652359575</v>
          </cell>
          <cell r="AA55">
            <v>0.13869752217899586</v>
          </cell>
          <cell r="AB55">
            <v>0.13741427032648967</v>
          </cell>
          <cell r="AC55">
            <v>0.13612827078514994</v>
          </cell>
          <cell r="AD55">
            <v>0.14125290781065752</v>
          </cell>
          <cell r="AE55">
            <v>0.1399773652359575</v>
          </cell>
          <cell r="AF55">
            <v>0.13869752217899586</v>
          </cell>
          <cell r="AG55">
            <v>0.13741427032648967</v>
          </cell>
          <cell r="AH55">
            <v>0.13612827078514994</v>
          </cell>
          <cell r="AI55">
            <v>0.14125290781065752</v>
          </cell>
          <cell r="AJ55">
            <v>0.1399773652359575</v>
          </cell>
          <cell r="AK55">
            <v>0.13869752217899586</v>
          </cell>
          <cell r="AL55">
            <v>0.13741427032648967</v>
          </cell>
          <cell r="AM55">
            <v>0.13612827078514994</v>
          </cell>
          <cell r="AN55">
            <v>0.14125290781065752</v>
          </cell>
          <cell r="AO55">
            <v>0.1399773652359575</v>
          </cell>
          <cell r="AP55">
            <v>0.13869752217899586</v>
          </cell>
          <cell r="AQ55">
            <v>0.13741427032648967</v>
          </cell>
          <cell r="AR55">
            <v>0.13612827078514994</v>
          </cell>
          <cell r="AS55">
            <v>0.14125290781065752</v>
          </cell>
          <cell r="AT55">
            <v>0.1399773652359575</v>
          </cell>
          <cell r="AU55">
            <v>0.13869752217899586</v>
          </cell>
          <cell r="AV55">
            <v>0.13741427032648967</v>
          </cell>
          <cell r="AW55">
            <v>0.13612827078514994</v>
          </cell>
          <cell r="AX55">
            <v>0.14125290781065752</v>
          </cell>
          <cell r="AY55">
            <v>0.1399773652359575</v>
          </cell>
          <cell r="AZ55">
            <v>0.13869752217899586</v>
          </cell>
          <cell r="BA55">
            <v>0.13741427032648967</v>
          </cell>
          <cell r="BB55">
            <v>0.13612827078514994</v>
          </cell>
        </row>
        <row r="56">
          <cell r="C56">
            <v>3.316441464398439E-2</v>
          </cell>
          <cell r="D56">
            <v>2.970999947534669E-2</v>
          </cell>
          <cell r="E56">
            <v>7.5733360451925224E-3</v>
          </cell>
          <cell r="F56">
            <v>6.0617123737475333E-3</v>
          </cell>
          <cell r="G56">
            <v>5.7776488650196156E-3</v>
          </cell>
          <cell r="H56">
            <v>6.7769437082231838E-3</v>
          </cell>
          <cell r="I56">
            <v>2.2065647552972183E-6</v>
          </cell>
          <cell r="J56">
            <v>0</v>
          </cell>
          <cell r="K56">
            <v>0</v>
          </cell>
          <cell r="L56">
            <v>0</v>
          </cell>
          <cell r="M56">
            <v>0</v>
          </cell>
          <cell r="N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row>
        <row r="57">
          <cell r="C57">
            <v>1.7488468472053333E-3</v>
          </cell>
          <cell r="D57">
            <v>1.3558107493333331E-3</v>
          </cell>
          <cell r="E57">
            <v>1.3558107493333331E-3</v>
          </cell>
          <cell r="F57">
            <v>1.3535275587093333E-3</v>
          </cell>
          <cell r="G57">
            <v>1.4178573859119999E-3</v>
          </cell>
          <cell r="H57">
            <v>1.4212771158314678E-3</v>
          </cell>
          <cell r="I57">
            <v>1.4003468040202699E-3</v>
          </cell>
          <cell r="J57">
            <v>1.3878398157536013E-3</v>
          </cell>
          <cell r="K57">
            <v>1.3753328274869342E-3</v>
          </cell>
          <cell r="L57">
            <v>1.3628258392202688E-3</v>
          </cell>
          <cell r="M57">
            <v>1.3503188509536022E-3</v>
          </cell>
          <cell r="N57">
            <v>1.3378118626869364E-3</v>
          </cell>
          <cell r="T57">
            <v>1.3047183717333365E-3</v>
          </cell>
          <cell r="U57">
            <v>1.2643207996320027E-3</v>
          </cell>
          <cell r="V57">
            <v>1.2239232275306695E-3</v>
          </cell>
          <cell r="W57">
            <v>1.1835256554293362E-3</v>
          </cell>
          <cell r="X57">
            <v>1.1431280833280029E-3</v>
          </cell>
          <cell r="Y57">
            <v>1.3047183717333365E-3</v>
          </cell>
          <cell r="Z57">
            <v>1.2643207996320027E-3</v>
          </cell>
          <cell r="AA57">
            <v>1.2239232275306695E-3</v>
          </cell>
          <cell r="AB57">
            <v>1.1835256554293362E-3</v>
          </cell>
          <cell r="AC57">
            <v>1.1431280833280029E-3</v>
          </cell>
          <cell r="AD57">
            <v>1.3047183717333365E-3</v>
          </cell>
          <cell r="AE57">
            <v>1.2643207996320027E-3</v>
          </cell>
          <cell r="AF57">
            <v>1.2239232275306695E-3</v>
          </cell>
          <cell r="AG57">
            <v>1.1835256554293362E-3</v>
          </cell>
          <cell r="AH57">
            <v>1.1431280833280029E-3</v>
          </cell>
          <cell r="AI57">
            <v>1.3047183717333365E-3</v>
          </cell>
          <cell r="AJ57">
            <v>1.2643207996320027E-3</v>
          </cell>
          <cell r="AK57">
            <v>1.2239232275306695E-3</v>
          </cell>
          <cell r="AL57">
            <v>1.1835256554293362E-3</v>
          </cell>
          <cell r="AM57">
            <v>1.1431280833280029E-3</v>
          </cell>
          <cell r="AN57">
            <v>1.3047183717333365E-3</v>
          </cell>
          <cell r="AO57">
            <v>1.2643207996320027E-3</v>
          </cell>
          <cell r="AP57">
            <v>1.2239232275306695E-3</v>
          </cell>
          <cell r="AQ57">
            <v>1.1835256554293362E-3</v>
          </cell>
          <cell r="AR57">
            <v>1.1431280833280029E-3</v>
          </cell>
          <cell r="AS57">
            <v>1.3047183717333365E-3</v>
          </cell>
          <cell r="AT57">
            <v>1.2643207996320027E-3</v>
          </cell>
          <cell r="AU57">
            <v>1.2239232275306695E-3</v>
          </cell>
          <cell r="AV57">
            <v>1.1835256554293362E-3</v>
          </cell>
          <cell r="AW57">
            <v>1.1431280833280029E-3</v>
          </cell>
          <cell r="AX57">
            <v>1.3047183717333365E-3</v>
          </cell>
          <cell r="AY57">
            <v>1.2643207996320027E-3</v>
          </cell>
          <cell r="AZ57">
            <v>1.2239232275306695E-3</v>
          </cell>
          <cell r="BA57">
            <v>1.1835256554293362E-3</v>
          </cell>
          <cell r="BB57">
            <v>1.1431280833280029E-3</v>
          </cell>
        </row>
        <row r="58">
          <cell r="C58">
            <v>0.76142738280856825</v>
          </cell>
          <cell r="D58">
            <v>0.49834337670523932</v>
          </cell>
          <cell r="E58">
            <v>0.50407669111872011</v>
          </cell>
          <cell r="F58">
            <v>0.57426856067558052</v>
          </cell>
          <cell r="G58">
            <v>0.57055111930274038</v>
          </cell>
          <cell r="H58">
            <v>0.59672886127240987</v>
          </cell>
          <cell r="I58">
            <v>0.54360912213083001</v>
          </cell>
          <cell r="J58">
            <v>0.57921097859368076</v>
          </cell>
          <cell r="K58">
            <v>0.5591141415598222</v>
          </cell>
          <cell r="L58">
            <v>0.57667309470308714</v>
          </cell>
          <cell r="M58">
            <v>0.58365075441678382</v>
          </cell>
          <cell r="N58">
            <v>0.5837982833155384</v>
          </cell>
          <cell r="T58">
            <v>0.55334226802513098</v>
          </cell>
          <cell r="U58">
            <v>0.50735748802534553</v>
          </cell>
          <cell r="V58">
            <v>0.46660654339743246</v>
          </cell>
          <cell r="W58">
            <v>0.43035854044238708</v>
          </cell>
          <cell r="X58">
            <v>0.39799410258644646</v>
          </cell>
          <cell r="Y58">
            <v>0.55334226802513098</v>
          </cell>
          <cell r="Z58">
            <v>0.50735748802534553</v>
          </cell>
          <cell r="AA58">
            <v>0.46660654339743246</v>
          </cell>
          <cell r="AB58">
            <v>0.43035854044238708</v>
          </cell>
          <cell r="AC58">
            <v>0.39799410258644646</v>
          </cell>
          <cell r="AD58">
            <v>0.55334226802513098</v>
          </cell>
          <cell r="AE58">
            <v>0.50735748802534553</v>
          </cell>
          <cell r="AF58">
            <v>0.46660654339743246</v>
          </cell>
          <cell r="AG58">
            <v>0.43035854044238708</v>
          </cell>
          <cell r="AH58">
            <v>0.39799410258644646</v>
          </cell>
          <cell r="AI58">
            <v>0.55334226802513098</v>
          </cell>
          <cell r="AJ58">
            <v>0.50735748802534553</v>
          </cell>
          <cell r="AK58">
            <v>0.46660654339743246</v>
          </cell>
          <cell r="AL58">
            <v>0.43035854044238708</v>
          </cell>
          <cell r="AM58">
            <v>0.39799410258644646</v>
          </cell>
          <cell r="AN58">
            <v>0.55334226802513098</v>
          </cell>
          <cell r="AO58">
            <v>0.50735748802534553</v>
          </cell>
          <cell r="AP58">
            <v>0.46660654339743246</v>
          </cell>
          <cell r="AQ58">
            <v>0.43035854044238708</v>
          </cell>
          <cell r="AR58">
            <v>0.39799410258644646</v>
          </cell>
          <cell r="AS58">
            <v>0.55334226802513098</v>
          </cell>
          <cell r="AT58">
            <v>0.50735748802534553</v>
          </cell>
          <cell r="AU58">
            <v>0.46660654339743246</v>
          </cell>
          <cell r="AV58">
            <v>0.43035854044238708</v>
          </cell>
          <cell r="AW58">
            <v>0.39799410258644646</v>
          </cell>
          <cell r="AX58">
            <v>0.55334226802513098</v>
          </cell>
          <cell r="AY58">
            <v>0.50735748802534553</v>
          </cell>
          <cell r="AZ58">
            <v>0.46660654339743246</v>
          </cell>
          <cell r="BA58">
            <v>0.43035854044238708</v>
          </cell>
          <cell r="BB58">
            <v>0.39799410258644646</v>
          </cell>
        </row>
        <row r="59">
          <cell r="C59">
            <v>2.0925222118417047E-2</v>
          </cell>
          <cell r="D59">
            <v>5.9439715660118402E-2</v>
          </cell>
          <cell r="E59">
            <v>0.1587093888553695</v>
          </cell>
          <cell r="F59">
            <v>2.5333774923390943E-2</v>
          </cell>
          <cell r="G59">
            <v>8.7036705883794641E-2</v>
          </cell>
          <cell r="H59">
            <v>2.8616064175951028E-2</v>
          </cell>
          <cell r="I59">
            <v>9.8637722525228792E-3</v>
          </cell>
          <cell r="J59">
            <v>0.2164326236879249</v>
          </cell>
          <cell r="K59">
            <v>4.854586672179112E-2</v>
          </cell>
          <cell r="L59">
            <v>8.9136983116353832E-2</v>
          </cell>
          <cell r="M59">
            <v>0.20745600939246289</v>
          </cell>
          <cell r="N59">
            <v>8.3840855603277933E-2</v>
          </cell>
          <cell r="T59">
            <v>4.7154077902772255E-2</v>
          </cell>
          <cell r="U59">
            <v>4.7544881557780694E-2</v>
          </cell>
          <cell r="V59">
            <v>4.7952702261788271E-2</v>
          </cell>
          <cell r="W59">
            <v>4.8378097060660735E-2</v>
          </cell>
          <cell r="X59">
            <v>4.8821641702308717E-2</v>
          </cell>
          <cell r="Y59">
            <v>4.7154077902772255E-2</v>
          </cell>
          <cell r="Z59">
            <v>4.7544881557780694E-2</v>
          </cell>
          <cell r="AA59">
            <v>4.7952702261788271E-2</v>
          </cell>
          <cell r="AB59">
            <v>4.8378097060660735E-2</v>
          </cell>
          <cell r="AC59">
            <v>4.8821641702308717E-2</v>
          </cell>
          <cell r="AD59">
            <v>4.7154077902772255E-2</v>
          </cell>
          <cell r="AE59">
            <v>4.7544881557780694E-2</v>
          </cell>
          <cell r="AF59">
            <v>4.7952702261788271E-2</v>
          </cell>
          <cell r="AG59">
            <v>4.8378097060660735E-2</v>
          </cell>
          <cell r="AH59">
            <v>4.8821641702308717E-2</v>
          </cell>
          <cell r="AI59">
            <v>4.7154077902772255E-2</v>
          </cell>
          <cell r="AJ59">
            <v>4.7544881557780694E-2</v>
          </cell>
          <cell r="AK59">
            <v>4.7952702261788271E-2</v>
          </cell>
          <cell r="AL59">
            <v>4.8378097060660735E-2</v>
          </cell>
          <cell r="AM59">
            <v>4.8821641702308717E-2</v>
          </cell>
          <cell r="AN59">
            <v>4.7154077902772255E-2</v>
          </cell>
          <cell r="AO59">
            <v>4.7544881557780694E-2</v>
          </cell>
          <cell r="AP59">
            <v>4.7952702261788271E-2</v>
          </cell>
          <cell r="AQ59">
            <v>4.8378097060660735E-2</v>
          </cell>
          <cell r="AR59">
            <v>4.8821641702308717E-2</v>
          </cell>
          <cell r="AS59">
            <v>4.7154077902772255E-2</v>
          </cell>
          <cell r="AT59">
            <v>4.7544881557780694E-2</v>
          </cell>
          <cell r="AU59">
            <v>4.7952702261788271E-2</v>
          </cell>
          <cell r="AV59">
            <v>4.8378097060660735E-2</v>
          </cell>
          <cell r="AW59">
            <v>4.8821641702308717E-2</v>
          </cell>
          <cell r="AX59">
            <v>4.7154077902772255E-2</v>
          </cell>
          <cell r="AY59">
            <v>4.7544881557780694E-2</v>
          </cell>
          <cell r="AZ59">
            <v>4.7952702261788271E-2</v>
          </cell>
          <cell r="BA59">
            <v>4.8378097060660735E-2</v>
          </cell>
          <cell r="BB59">
            <v>4.8821641702308717E-2</v>
          </cell>
        </row>
        <row r="60">
          <cell r="C60">
            <v>-2.3963974474901351</v>
          </cell>
          <cell r="D60">
            <v>-2.5049826482350559</v>
          </cell>
          <cell r="E60">
            <v>-2.5439422163684178</v>
          </cell>
          <cell r="F60">
            <v>-2.6216904711936855</v>
          </cell>
          <cell r="G60">
            <v>-2.7252921330338955</v>
          </cell>
          <cell r="H60">
            <v>-2.6913321509959429</v>
          </cell>
          <cell r="I60">
            <v>-2.658129347872241</v>
          </cell>
          <cell r="J60">
            <v>-2.5553566078969245</v>
          </cell>
          <cell r="K60">
            <v>-2.5426933798452529</v>
          </cell>
          <cell r="L60">
            <v>-2.4262457205662695</v>
          </cell>
          <cell r="M60">
            <v>-2.4158860226756715</v>
          </cell>
          <cell r="N60">
            <v>-2.4829139090463328</v>
          </cell>
          <cell r="T60">
            <v>-2.4382915392277251</v>
          </cell>
          <cell r="U60">
            <v>-2.4092814084341869</v>
          </cell>
          <cell r="V60">
            <v>-2.4428865295581668</v>
          </cell>
          <cell r="W60">
            <v>-2.5176773279510272</v>
          </cell>
          <cell r="X60">
            <v>-2.6030094245681012</v>
          </cell>
          <cell r="Y60">
            <v>-2.4382915392277251</v>
          </cell>
          <cell r="Z60">
            <v>-2.4092814084341869</v>
          </cell>
          <cell r="AA60">
            <v>-2.4428865295581668</v>
          </cell>
          <cell r="AB60">
            <v>-2.5176773279510272</v>
          </cell>
          <cell r="AC60">
            <v>-2.6030094245681012</v>
          </cell>
          <cell r="AD60">
            <v>-2.4382915392277251</v>
          </cell>
          <cell r="AE60">
            <v>-2.4092814084341869</v>
          </cell>
          <cell r="AF60">
            <v>-2.4428865295581668</v>
          </cell>
          <cell r="AG60">
            <v>-2.5176773279510272</v>
          </cell>
          <cell r="AH60">
            <v>-2.6030094245681012</v>
          </cell>
          <cell r="AI60">
            <v>-2.4382915392277251</v>
          </cell>
          <cell r="AJ60">
            <v>-2.4092814084341869</v>
          </cell>
          <cell r="AK60">
            <v>-2.4428865295581668</v>
          </cell>
          <cell r="AL60">
            <v>-2.5176773279510272</v>
          </cell>
          <cell r="AM60">
            <v>-2.6030094245681012</v>
          </cell>
          <cell r="AN60">
            <v>-2.4382915392277251</v>
          </cell>
          <cell r="AO60">
            <v>-2.4092814084341869</v>
          </cell>
          <cell r="AP60">
            <v>-2.4428865295581668</v>
          </cell>
          <cell r="AQ60">
            <v>-2.5176773279510272</v>
          </cell>
          <cell r="AR60">
            <v>-2.6030094245681012</v>
          </cell>
          <cell r="AS60">
            <v>-2.4382915392277251</v>
          </cell>
          <cell r="AT60">
            <v>-2.4092814084341869</v>
          </cell>
          <cell r="AU60">
            <v>-2.4428865295581668</v>
          </cell>
          <cell r="AV60">
            <v>-2.5176773279510272</v>
          </cell>
          <cell r="AW60">
            <v>-2.6030094245681012</v>
          </cell>
          <cell r="AX60">
            <v>-2.4382915392277251</v>
          </cell>
          <cell r="AY60">
            <v>-2.4092814084341869</v>
          </cell>
          <cell r="AZ60">
            <v>-2.4428865295581668</v>
          </cell>
          <cell r="BA60">
            <v>-2.5176773279510272</v>
          </cell>
          <cell r="BB60">
            <v>-2.6030094245681012</v>
          </cell>
        </row>
        <row r="61">
          <cell r="C61">
            <v>-0.12308202701856774</v>
          </cell>
          <cell r="D61">
            <v>-4.807578227707443E-2</v>
          </cell>
          <cell r="E61">
            <v>-4.5311448289517109E-2</v>
          </cell>
          <cell r="F61">
            <v>-5.3196593088539759E-2</v>
          </cell>
          <cell r="G61">
            <v>-5.2133707580858953E-2</v>
          </cell>
          <cell r="H61">
            <v>-4.7854220870378446E-2</v>
          </cell>
          <cell r="I61">
            <v>-4.4049041377826698E-2</v>
          </cell>
          <cell r="J61">
            <v>-6.0170342725010664E-2</v>
          </cell>
          <cell r="K61">
            <v>-4.9654612944517049E-2</v>
          </cell>
          <cell r="L61">
            <v>-4.4125458063111571E-2</v>
          </cell>
          <cell r="M61">
            <v>-4.6189128654131453E-2</v>
          </cell>
          <cell r="N61">
            <v>-4.6609343076999252E-2</v>
          </cell>
          <cell r="T61">
            <v>-4.5578189045132257E-2</v>
          </cell>
          <cell r="U61">
            <v>-4.3741267490601921E-2</v>
          </cell>
          <cell r="V61">
            <v>-1.0490646457220781E-2</v>
          </cell>
          <cell r="W61">
            <v>-1.2261341290819829E-2</v>
          </cell>
          <cell r="X61">
            <v>-1.7879972079107728E-2</v>
          </cell>
          <cell r="Y61">
            <v>-4.5578189045132257E-2</v>
          </cell>
          <cell r="Z61">
            <v>-4.3741267490601921E-2</v>
          </cell>
          <cell r="AA61">
            <v>-1.0490646457220781E-2</v>
          </cell>
          <cell r="AB61">
            <v>-1.2261341290819829E-2</v>
          </cell>
          <cell r="AC61">
            <v>-1.7879972079107728E-2</v>
          </cell>
          <cell r="AD61">
            <v>-4.5578189045132257E-2</v>
          </cell>
          <cell r="AE61">
            <v>-4.3741267490601921E-2</v>
          </cell>
          <cell r="AF61">
            <v>-1.0490646457220781E-2</v>
          </cell>
          <cell r="AG61">
            <v>-1.2261341290819829E-2</v>
          </cell>
          <cell r="AH61">
            <v>-1.7879972079107728E-2</v>
          </cell>
          <cell r="AI61">
            <v>-4.5578189045132257E-2</v>
          </cell>
          <cell r="AJ61">
            <v>-4.3741267490601921E-2</v>
          </cell>
          <cell r="AK61">
            <v>-1.0490646457220781E-2</v>
          </cell>
          <cell r="AL61">
            <v>-1.2261341290819829E-2</v>
          </cell>
          <cell r="AM61">
            <v>-1.7879972079107728E-2</v>
          </cell>
          <cell r="AN61">
            <v>-4.5578189045132257E-2</v>
          </cell>
          <cell r="AO61">
            <v>-4.3741267490601921E-2</v>
          </cell>
          <cell r="AP61">
            <v>-1.0490646457220781E-2</v>
          </cell>
          <cell r="AQ61">
            <v>-1.2261341290819829E-2</v>
          </cell>
          <cell r="AR61">
            <v>-1.7879972079107728E-2</v>
          </cell>
          <cell r="AS61">
            <v>-4.5578189045132257E-2</v>
          </cell>
          <cell r="AT61">
            <v>-4.3741267490601921E-2</v>
          </cell>
          <cell r="AU61">
            <v>-1.0490646457220781E-2</v>
          </cell>
          <cell r="AV61">
            <v>-1.2261341290819829E-2</v>
          </cell>
          <cell r="AW61">
            <v>-1.7879972079107728E-2</v>
          </cell>
          <cell r="AX61">
            <v>-4.5578189045132257E-2</v>
          </cell>
          <cell r="AY61">
            <v>-4.3741267490601921E-2</v>
          </cell>
          <cell r="AZ61">
            <v>-1.0490646457220781E-2</v>
          </cell>
          <cell r="BA61">
            <v>-1.2261341290819829E-2</v>
          </cell>
          <cell r="BB61">
            <v>-1.7879972079107728E-2</v>
          </cell>
        </row>
        <row r="62">
          <cell r="C62">
            <v>-0.48029897029787694</v>
          </cell>
          <cell r="D62">
            <v>-0.60039265107253414</v>
          </cell>
          <cell r="E62">
            <v>-0.60969450546642556</v>
          </cell>
          <cell r="F62">
            <v>-0.62316248438309885</v>
          </cell>
          <cell r="G62">
            <v>-0.60450856584819945</v>
          </cell>
          <cell r="H62">
            <v>-0.60093727642852635</v>
          </cell>
          <cell r="I62">
            <v>-0.59734584207298735</v>
          </cell>
          <cell r="J62">
            <v>-0.59394526685494187</v>
          </cell>
          <cell r="K62">
            <v>-0.59050103736660398</v>
          </cell>
          <cell r="L62">
            <v>-0.58267631268534681</v>
          </cell>
          <cell r="M62">
            <v>-0.58930792025645318</v>
          </cell>
          <cell r="N62">
            <v>-0.60493896461232666</v>
          </cell>
          <cell r="T62">
            <v>-0.63872732609045901</v>
          </cell>
          <cell r="U62">
            <v>-0.69910659675729792</v>
          </cell>
          <cell r="V62">
            <v>-0.76495442684419623</v>
          </cell>
          <cell r="W62">
            <v>-0.83675180634555324</v>
          </cell>
          <cell r="X62">
            <v>-0.91502113866140533</v>
          </cell>
          <cell r="Y62">
            <v>-0.63872732609045901</v>
          </cell>
          <cell r="Z62">
            <v>-0.69910659675729792</v>
          </cell>
          <cell r="AA62">
            <v>-0.76495442684419623</v>
          </cell>
          <cell r="AB62">
            <v>-0.83675180634555324</v>
          </cell>
          <cell r="AC62">
            <v>-0.91502113866140533</v>
          </cell>
          <cell r="AD62">
            <v>-0.63872732609045901</v>
          </cell>
          <cell r="AE62">
            <v>-0.69910659675729792</v>
          </cell>
          <cell r="AF62">
            <v>-0.76495442684419623</v>
          </cell>
          <cell r="AG62">
            <v>-0.83675180634555324</v>
          </cell>
          <cell r="AH62">
            <v>-0.91502113866140533</v>
          </cell>
          <cell r="AI62">
            <v>-0.63872732609045901</v>
          </cell>
          <cell r="AJ62">
            <v>-0.69910659675729792</v>
          </cell>
          <cell r="AK62">
            <v>-0.76495442684419623</v>
          </cell>
          <cell r="AL62">
            <v>-0.83675180634555324</v>
          </cell>
          <cell r="AM62">
            <v>-0.91502113866140533</v>
          </cell>
          <cell r="AN62">
            <v>-0.63872732609045901</v>
          </cell>
          <cell r="AO62">
            <v>-0.69910659675729792</v>
          </cell>
          <cell r="AP62">
            <v>-0.76495442684419623</v>
          </cell>
          <cell r="AQ62">
            <v>-0.83675180634555324</v>
          </cell>
          <cell r="AR62">
            <v>-0.91502113866140533</v>
          </cell>
          <cell r="AS62">
            <v>-0.63872732609045901</v>
          </cell>
          <cell r="AT62">
            <v>-0.69910659675729792</v>
          </cell>
          <cell r="AU62">
            <v>-0.76495442684419623</v>
          </cell>
          <cell r="AV62">
            <v>-0.83675180634555324</v>
          </cell>
          <cell r="AW62">
            <v>-0.91502113866140533</v>
          </cell>
          <cell r="AX62">
            <v>-0.63872732609045901</v>
          </cell>
          <cell r="AY62">
            <v>-0.69910659675729792</v>
          </cell>
          <cell r="AZ62">
            <v>-0.76495442684419623</v>
          </cell>
          <cell r="BA62">
            <v>-0.83675180634555324</v>
          </cell>
          <cell r="BB62">
            <v>-0.91502113866140533</v>
          </cell>
        </row>
        <row r="63">
          <cell r="C63">
            <v>-1.7930164501736905</v>
          </cell>
          <cell r="D63">
            <v>-1.8565142148854474</v>
          </cell>
          <cell r="E63">
            <v>-1.8889362626124748</v>
          </cell>
          <cell r="F63">
            <v>-1.9453313937220469</v>
          </cell>
          <cell r="G63">
            <v>-2.0686498596048368</v>
          </cell>
          <cell r="H63">
            <v>-2.0425406536970381</v>
          </cell>
          <cell r="I63">
            <v>-2.0167344644214267</v>
          </cell>
          <cell r="J63">
            <v>-1.9012409983169722</v>
          </cell>
          <cell r="K63">
            <v>-1.9025377295341317</v>
          </cell>
          <cell r="L63">
            <v>-1.7994439498178114</v>
          </cell>
          <cell r="M63">
            <v>-1.7803889737650866</v>
          </cell>
          <cell r="N63">
            <v>-1.831365601357007</v>
          </cell>
          <cell r="T63">
            <v>-1.7539860240921341</v>
          </cell>
          <cell r="U63">
            <v>-1.6664335441862872</v>
          </cell>
          <cell r="V63">
            <v>-1.6674414562567497</v>
          </cell>
          <cell r="W63">
            <v>-1.6686641803146542</v>
          </cell>
          <cell r="X63">
            <v>-1.6701083138275881</v>
          </cell>
          <cell r="Y63">
            <v>-1.7539860240921341</v>
          </cell>
          <cell r="Z63">
            <v>-1.6664335441862872</v>
          </cell>
          <cell r="AA63">
            <v>-1.6674414562567497</v>
          </cell>
          <cell r="AB63">
            <v>-1.6686641803146542</v>
          </cell>
          <cell r="AC63">
            <v>-1.6701083138275881</v>
          </cell>
          <cell r="AD63">
            <v>-1.7539860240921341</v>
          </cell>
          <cell r="AE63">
            <v>-1.6664335441862872</v>
          </cell>
          <cell r="AF63">
            <v>-1.6674414562567497</v>
          </cell>
          <cell r="AG63">
            <v>-1.6686641803146542</v>
          </cell>
          <cell r="AH63">
            <v>-1.6701083138275881</v>
          </cell>
          <cell r="AI63">
            <v>-1.7539860240921341</v>
          </cell>
          <cell r="AJ63">
            <v>-1.6664335441862872</v>
          </cell>
          <cell r="AK63">
            <v>-1.6674414562567497</v>
          </cell>
          <cell r="AL63">
            <v>-1.6686641803146542</v>
          </cell>
          <cell r="AM63">
            <v>-1.6701083138275881</v>
          </cell>
          <cell r="AN63">
            <v>-1.7539860240921341</v>
          </cell>
          <cell r="AO63">
            <v>-1.6664335441862872</v>
          </cell>
          <cell r="AP63">
            <v>-1.6674414562567497</v>
          </cell>
          <cell r="AQ63">
            <v>-1.6686641803146542</v>
          </cell>
          <cell r="AR63">
            <v>-1.6701083138275881</v>
          </cell>
          <cell r="AS63">
            <v>-1.7539860240921341</v>
          </cell>
          <cell r="AT63">
            <v>-1.6664335441862872</v>
          </cell>
          <cell r="AU63">
            <v>-1.6674414562567497</v>
          </cell>
          <cell r="AV63">
            <v>-1.6686641803146542</v>
          </cell>
          <cell r="AW63">
            <v>-1.6701083138275881</v>
          </cell>
          <cell r="AX63">
            <v>-1.7539860240921341</v>
          </cell>
          <cell r="AY63">
            <v>-1.6664335441862872</v>
          </cell>
          <cell r="AZ63">
            <v>-1.6674414562567497</v>
          </cell>
          <cell r="BA63">
            <v>-1.6686641803146542</v>
          </cell>
          <cell r="BB63">
            <v>-1.6701083138275881</v>
          </cell>
        </row>
        <row r="64">
          <cell r="C64">
            <v>1.0061310088880475</v>
          </cell>
          <cell r="D64">
            <v>0.978352503911465</v>
          </cell>
          <cell r="E64">
            <v>0.87633001164032054</v>
          </cell>
          <cell r="F64">
            <v>0.59604130763580521</v>
          </cell>
          <cell r="G64">
            <v>0.50501798850753543</v>
          </cell>
          <cell r="H64">
            <v>0.46273156437363538</v>
          </cell>
          <cell r="I64">
            <v>0.42245930227234457</v>
          </cell>
          <cell r="J64">
            <v>0.41095695330182047</v>
          </cell>
          <cell r="K64">
            <v>0.44050027466544628</v>
          </cell>
          <cell r="L64">
            <v>0.40616758100255101</v>
          </cell>
          <cell r="M64">
            <v>0.40865782292546587</v>
          </cell>
          <cell r="N64">
            <v>0.39578719440833687</v>
          </cell>
          <cell r="T64">
            <v>0.36163214961287488</v>
          </cell>
          <cell r="U64">
            <v>0.35127451628605605</v>
          </cell>
          <cell r="V64">
            <v>0.33944996013778267</v>
          </cell>
          <cell r="W64">
            <v>0.33148316628982194</v>
          </cell>
          <cell r="X64">
            <v>0.32483857950332939</v>
          </cell>
          <cell r="Y64">
            <v>0.36163214961287488</v>
          </cell>
          <cell r="Z64">
            <v>0.35127451628605605</v>
          </cell>
          <cell r="AA64">
            <v>0.33944996013778267</v>
          </cell>
          <cell r="AB64">
            <v>0.33148316628982194</v>
          </cell>
          <cell r="AC64">
            <v>0.32483857950332939</v>
          </cell>
          <cell r="AD64">
            <v>0.36163214961287488</v>
          </cell>
          <cell r="AE64">
            <v>0.35127451628605605</v>
          </cell>
          <cell r="AF64">
            <v>0.33944996013778267</v>
          </cell>
          <cell r="AG64">
            <v>0.33148316628982194</v>
          </cell>
          <cell r="AH64">
            <v>0.32483857950332939</v>
          </cell>
          <cell r="AI64">
            <v>0.36163214961287488</v>
          </cell>
          <cell r="AJ64">
            <v>0.35127451628605605</v>
          </cell>
          <cell r="AK64">
            <v>0.33944996013778267</v>
          </cell>
          <cell r="AL64">
            <v>0.33148316628982194</v>
          </cell>
          <cell r="AM64">
            <v>0.32483857950332939</v>
          </cell>
          <cell r="AN64">
            <v>0.36163214961287488</v>
          </cell>
          <cell r="AO64">
            <v>0.35127451628605605</v>
          </cell>
          <cell r="AP64">
            <v>0.33944996013778267</v>
          </cell>
          <cell r="AQ64">
            <v>0.33148316628982194</v>
          </cell>
          <cell r="AR64">
            <v>0.32483857950332939</v>
          </cell>
          <cell r="AS64">
            <v>0.36163214961287488</v>
          </cell>
          <cell r="AT64">
            <v>0.35127451628605605</v>
          </cell>
          <cell r="AU64">
            <v>0.33944996013778267</v>
          </cell>
          <cell r="AV64">
            <v>0.33148316628982194</v>
          </cell>
          <cell r="AW64">
            <v>0.32483857950332939</v>
          </cell>
          <cell r="AX64">
            <v>0.36163214961287488</v>
          </cell>
          <cell r="AY64">
            <v>0.35127451628605605</v>
          </cell>
          <cell r="AZ64">
            <v>0.33944996013778267</v>
          </cell>
          <cell r="BA64">
            <v>0.33148316628982194</v>
          </cell>
          <cell r="BB64">
            <v>0.32483857950332939</v>
          </cell>
        </row>
        <row r="65">
          <cell r="C65">
            <v>0.8895316646987147</v>
          </cell>
          <cell r="D65">
            <v>0.84409505205382263</v>
          </cell>
          <cell r="E65">
            <v>0.73957497660224325</v>
          </cell>
          <cell r="F65">
            <v>0.5013218779106845</v>
          </cell>
          <cell r="G65">
            <v>0.40843491342298505</v>
          </cell>
          <cell r="H65">
            <v>0.35850151870178254</v>
          </cell>
          <cell r="I65">
            <v>0.31964791585247787</v>
          </cell>
          <cell r="J65">
            <v>0.3103139376809273</v>
          </cell>
          <cell r="K65">
            <v>0.33997646378957147</v>
          </cell>
          <cell r="L65">
            <v>0.31599906999954308</v>
          </cell>
          <cell r="M65">
            <v>0.33237130134031639</v>
          </cell>
          <cell r="N65">
            <v>0.31566971609702199</v>
          </cell>
          <cell r="T65">
            <v>0.28049790427648402</v>
          </cell>
          <cell r="U65">
            <v>0.26481646030862072</v>
          </cell>
          <cell r="V65">
            <v>0.25148784014601205</v>
          </cell>
          <cell r="W65">
            <v>0.24198363249286883</v>
          </cell>
          <cell r="X65">
            <v>0.23439589217819645</v>
          </cell>
          <cell r="Y65">
            <v>0.28049790427648402</v>
          </cell>
          <cell r="Z65">
            <v>0.26481646030862072</v>
          </cell>
          <cell r="AA65">
            <v>0.25148784014601205</v>
          </cell>
          <cell r="AB65">
            <v>0.24198363249286883</v>
          </cell>
          <cell r="AC65">
            <v>0.23439589217819645</v>
          </cell>
          <cell r="AD65">
            <v>0.28049790427648402</v>
          </cell>
          <cell r="AE65">
            <v>0.26481646030862072</v>
          </cell>
          <cell r="AF65">
            <v>0.25148784014601205</v>
          </cell>
          <cell r="AG65">
            <v>0.24198363249286883</v>
          </cell>
          <cell r="AH65">
            <v>0.23439589217819645</v>
          </cell>
          <cell r="AI65">
            <v>0.28049790427648402</v>
          </cell>
          <cell r="AJ65">
            <v>0.26481646030862072</v>
          </cell>
          <cell r="AK65">
            <v>0.25148784014601205</v>
          </cell>
          <cell r="AL65">
            <v>0.24198363249286883</v>
          </cell>
          <cell r="AM65">
            <v>0.23439589217819645</v>
          </cell>
          <cell r="AN65">
            <v>0.28049790427648402</v>
          </cell>
          <cell r="AO65">
            <v>0.26481646030862072</v>
          </cell>
          <cell r="AP65">
            <v>0.25148784014601205</v>
          </cell>
          <cell r="AQ65">
            <v>0.24198363249286883</v>
          </cell>
          <cell r="AR65">
            <v>0.23439589217819645</v>
          </cell>
          <cell r="AS65">
            <v>0.28049790427648402</v>
          </cell>
          <cell r="AT65">
            <v>0.26481646030862072</v>
          </cell>
          <cell r="AU65">
            <v>0.25148784014601205</v>
          </cell>
          <cell r="AV65">
            <v>0.24198363249286883</v>
          </cell>
          <cell r="AW65">
            <v>0.23439589217819645</v>
          </cell>
          <cell r="AX65">
            <v>0.28049790427648402</v>
          </cell>
          <cell r="AY65">
            <v>0.26481646030862072</v>
          </cell>
          <cell r="AZ65">
            <v>0.25148784014601205</v>
          </cell>
          <cell r="BA65">
            <v>0.24198363249286883</v>
          </cell>
          <cell r="BB65">
            <v>0.23439589217819645</v>
          </cell>
        </row>
        <row r="66">
          <cell r="C66">
            <v>2.3358593218223461E-2</v>
          </cell>
          <cell r="D66">
            <v>2.7956042227118783E-2</v>
          </cell>
          <cell r="E66">
            <v>2.8945349366059525E-2</v>
          </cell>
          <cell r="F66">
            <v>3.1857926609663759E-2</v>
          </cell>
          <cell r="G66">
            <v>3.0025138953462156E-2</v>
          </cell>
          <cell r="H66">
            <v>3.738739306103056E-2</v>
          </cell>
          <cell r="I66">
            <v>3.5499157572588397E-2</v>
          </cell>
          <cell r="J66">
            <v>3.4929867461054948E-2</v>
          </cell>
          <cell r="K66">
            <v>3.478593440200272E-2</v>
          </cell>
          <cell r="L66">
            <v>3.5874616832979753E-2</v>
          </cell>
          <cell r="M66">
            <v>1.9639240813472E-2</v>
          </cell>
          <cell r="N66">
            <v>2.6544930840271999E-2</v>
          </cell>
          <cell r="T66">
            <v>2.6834330140701541E-2</v>
          </cell>
          <cell r="U66">
            <v>2.8849525127544254E-2</v>
          </cell>
          <cell r="V66">
            <v>2.9414345698030572E-2</v>
          </cell>
          <cell r="W66">
            <v>2.9992922396061109E-2</v>
          </cell>
          <cell r="X66">
            <v>3.0376380886592193E-2</v>
          </cell>
          <cell r="Y66">
            <v>2.6834330140701541E-2</v>
          </cell>
          <cell r="Z66">
            <v>2.8849525127544254E-2</v>
          </cell>
          <cell r="AA66">
            <v>2.9414345698030572E-2</v>
          </cell>
          <cell r="AB66">
            <v>2.9992922396061109E-2</v>
          </cell>
          <cell r="AC66">
            <v>3.0376380886592193E-2</v>
          </cell>
          <cell r="AD66">
            <v>2.6834330140701541E-2</v>
          </cell>
          <cell r="AE66">
            <v>2.8849525127544254E-2</v>
          </cell>
          <cell r="AF66">
            <v>2.9414345698030572E-2</v>
          </cell>
          <cell r="AG66">
            <v>2.9992922396061109E-2</v>
          </cell>
          <cell r="AH66">
            <v>3.0376380886592193E-2</v>
          </cell>
          <cell r="AI66">
            <v>2.6834330140701541E-2</v>
          </cell>
          <cell r="AJ66">
            <v>2.8849525127544254E-2</v>
          </cell>
          <cell r="AK66">
            <v>2.9414345698030572E-2</v>
          </cell>
          <cell r="AL66">
            <v>2.9992922396061109E-2</v>
          </cell>
          <cell r="AM66">
            <v>3.0376380886592193E-2</v>
          </cell>
          <cell r="AN66">
            <v>2.6834330140701541E-2</v>
          </cell>
          <cell r="AO66">
            <v>2.8849525127544254E-2</v>
          </cell>
          <cell r="AP66">
            <v>2.9414345698030572E-2</v>
          </cell>
          <cell r="AQ66">
            <v>2.9992922396061109E-2</v>
          </cell>
          <cell r="AR66">
            <v>3.0376380886592193E-2</v>
          </cell>
          <cell r="AS66">
            <v>2.6834330140701541E-2</v>
          </cell>
          <cell r="AT66">
            <v>2.8849525127544254E-2</v>
          </cell>
          <cell r="AU66">
            <v>2.9414345698030572E-2</v>
          </cell>
          <cell r="AV66">
            <v>2.9992922396061109E-2</v>
          </cell>
          <cell r="AW66">
            <v>3.0376380886592193E-2</v>
          </cell>
          <cell r="AX66">
            <v>2.6834330140701541E-2</v>
          </cell>
          <cell r="AY66">
            <v>2.8849525127544254E-2</v>
          </cell>
          <cell r="AZ66">
            <v>2.9414345698030572E-2</v>
          </cell>
          <cell r="BA66">
            <v>2.9992922396061109E-2</v>
          </cell>
          <cell r="BB66">
            <v>3.0376380886592193E-2</v>
          </cell>
        </row>
        <row r="67">
          <cell r="C67">
            <v>9.3240750971109343E-2</v>
          </cell>
          <cell r="D67">
            <v>0.10630140963052359</v>
          </cell>
          <cell r="E67">
            <v>0.10780968567201774</v>
          </cell>
          <cell r="F67">
            <v>6.2861503115456879E-2</v>
          </cell>
          <cell r="G67">
            <v>6.6557936131088194E-2</v>
          </cell>
          <cell r="H67">
            <v>6.6842652610822256E-2</v>
          </cell>
          <cell r="I67">
            <v>6.7312228847278333E-2</v>
          </cell>
          <cell r="J67">
            <v>6.5713148159838197E-2</v>
          </cell>
          <cell r="K67">
            <v>6.5737876473872095E-2</v>
          </cell>
          <cell r="L67">
            <v>5.4293894170028167E-2</v>
          </cell>
          <cell r="M67">
            <v>5.6647280771677445E-2</v>
          </cell>
          <cell r="N67">
            <v>5.3572547471042911E-2</v>
          </cell>
          <cell r="T67">
            <v>5.4299915195689351E-2</v>
          </cell>
          <cell r="U67">
            <v>5.7608530849891093E-2</v>
          </cell>
          <cell r="V67">
            <v>5.8547774293740036E-2</v>
          </cell>
          <cell r="W67">
            <v>5.9506611400891994E-2</v>
          </cell>
          <cell r="X67">
            <v>6.0066306438540766E-2</v>
          </cell>
          <cell r="Y67">
            <v>5.4299915195689351E-2</v>
          </cell>
          <cell r="Z67">
            <v>5.7608530849891093E-2</v>
          </cell>
          <cell r="AA67">
            <v>5.8547774293740036E-2</v>
          </cell>
          <cell r="AB67">
            <v>5.9506611400891994E-2</v>
          </cell>
          <cell r="AC67">
            <v>6.0066306438540766E-2</v>
          </cell>
          <cell r="AD67">
            <v>5.4299915195689351E-2</v>
          </cell>
          <cell r="AE67">
            <v>5.7608530849891093E-2</v>
          </cell>
          <cell r="AF67">
            <v>5.8547774293740036E-2</v>
          </cell>
          <cell r="AG67">
            <v>5.9506611400891994E-2</v>
          </cell>
          <cell r="AH67">
            <v>6.0066306438540766E-2</v>
          </cell>
          <cell r="AI67">
            <v>5.4299915195689351E-2</v>
          </cell>
          <cell r="AJ67">
            <v>5.7608530849891093E-2</v>
          </cell>
          <cell r="AK67">
            <v>5.8547774293740036E-2</v>
          </cell>
          <cell r="AL67">
            <v>5.9506611400891994E-2</v>
          </cell>
          <cell r="AM67">
            <v>6.0066306438540766E-2</v>
          </cell>
          <cell r="AN67">
            <v>5.4299915195689351E-2</v>
          </cell>
          <cell r="AO67">
            <v>5.7608530849891093E-2</v>
          </cell>
          <cell r="AP67">
            <v>5.8547774293740036E-2</v>
          </cell>
          <cell r="AQ67">
            <v>5.9506611400891994E-2</v>
          </cell>
          <cell r="AR67">
            <v>6.0066306438540766E-2</v>
          </cell>
          <cell r="AS67">
            <v>5.4299915195689351E-2</v>
          </cell>
          <cell r="AT67">
            <v>5.7608530849891093E-2</v>
          </cell>
          <cell r="AU67">
            <v>5.8547774293740036E-2</v>
          </cell>
          <cell r="AV67">
            <v>5.9506611400891994E-2</v>
          </cell>
          <cell r="AW67">
            <v>6.0066306438540766E-2</v>
          </cell>
          <cell r="AX67">
            <v>5.4299915195689351E-2</v>
          </cell>
          <cell r="AY67">
            <v>5.7608530849891093E-2</v>
          </cell>
          <cell r="AZ67">
            <v>5.8547774293740036E-2</v>
          </cell>
          <cell r="BA67">
            <v>5.9506611400891994E-2</v>
          </cell>
          <cell r="BB67">
            <v>6.0066306438540766E-2</v>
          </cell>
        </row>
        <row r="68">
          <cell r="C68">
            <v>22.901702851323641</v>
          </cell>
          <cell r="D68">
            <v>25.285665964763695</v>
          </cell>
          <cell r="E68">
            <v>26.951612834429064</v>
          </cell>
          <cell r="F68">
            <v>21.714181610664674</v>
          </cell>
          <cell r="G68">
            <v>20.88147095533677</v>
          </cell>
          <cell r="H68">
            <v>20.851681496691423</v>
          </cell>
          <cell r="I68">
            <v>21.197633868018038</v>
          </cell>
          <cell r="J68">
            <v>21.693799662049511</v>
          </cell>
          <cell r="K68">
            <v>21.770958631887154</v>
          </cell>
          <cell r="L68">
            <v>16.929351909802161</v>
          </cell>
          <cell r="M68">
            <v>19.91859059527507</v>
          </cell>
          <cell r="N68">
            <v>20.317052278887559</v>
          </cell>
          <cell r="T68">
            <v>18.941086438792219</v>
          </cell>
          <cell r="U68">
            <v>16.356040768867388</v>
          </cell>
          <cell r="V68">
            <v>14.072113078339592</v>
          </cell>
          <cell r="W68">
            <v>13.293397187034094</v>
          </cell>
          <cell r="X68">
            <v>11.595109486978799</v>
          </cell>
          <cell r="Y68">
            <v>20.734167842008951</v>
          </cell>
          <cell r="Z68">
            <v>18.796748408131787</v>
          </cell>
          <cell r="AA68">
            <v>16.743385967603309</v>
          </cell>
          <cell r="AB68">
            <v>15.735733013618063</v>
          </cell>
          <cell r="AC68">
            <v>13.862944950100884</v>
          </cell>
          <cell r="AD68">
            <v>19.8868935060433</v>
          </cell>
          <cell r="AE68">
            <v>17.492567703796851</v>
          </cell>
          <cell r="AF68">
            <v>15.311697913928473</v>
          </cell>
          <cell r="AG68">
            <v>14.292604718685691</v>
          </cell>
          <cell r="AH68">
            <v>12.230134282427096</v>
          </cell>
          <cell r="AI68">
            <v>19.88689350682683</v>
          </cell>
          <cell r="AJ68">
            <v>18.456306309509614</v>
          </cell>
          <cell r="AK68">
            <v>16.408364610305693</v>
          </cell>
          <cell r="AL68">
            <v>15.408831247787305</v>
          </cell>
          <cell r="AM68">
            <v>13.597396636378351</v>
          </cell>
          <cell r="AN68">
            <v>19.886349650966324</v>
          </cell>
          <cell r="AO68">
            <v>17.82670833336735</v>
          </cell>
          <cell r="AP68">
            <v>15.443506110856003</v>
          </cell>
          <cell r="AQ68">
            <v>14.265556271819142</v>
          </cell>
          <cell r="AR68">
            <v>12.439599595872826</v>
          </cell>
          <cell r="AS68">
            <v>19.88689350682683</v>
          </cell>
          <cell r="AT68">
            <v>17.920659543014764</v>
          </cell>
          <cell r="AU68">
            <v>15.838571232867709</v>
          </cell>
          <cell r="AV68">
            <v>15.051369029296039</v>
          </cell>
          <cell r="AW68">
            <v>13.69433586107276</v>
          </cell>
          <cell r="AX68">
            <v>19.390616589193492</v>
          </cell>
          <cell r="AY68">
            <v>16.642359859941749</v>
          </cell>
          <cell r="AZ68">
            <v>12.806411519354826</v>
          </cell>
          <cell r="BA68">
            <v>11.076158921393672</v>
          </cell>
          <cell r="BB68">
            <v>8.6023671363847765</v>
          </cell>
        </row>
        <row r="69">
          <cell r="C69">
            <v>20.505305403833507</v>
          </cell>
          <cell r="D69">
            <v>22.780683316528638</v>
          </cell>
          <cell r="E69">
            <v>24.407670618060646</v>
          </cell>
          <cell r="F69">
            <v>19.09249113947099</v>
          </cell>
          <cell r="G69">
            <v>18.156178822302873</v>
          </cell>
          <cell r="H69">
            <v>18.160349345695479</v>
          </cell>
          <cell r="I69">
            <v>18.539504520145798</v>
          </cell>
          <cell r="J69">
            <v>19.138443054152585</v>
          </cell>
          <cell r="K69">
            <v>19.228265252041901</v>
          </cell>
          <cell r="L69">
            <v>14.503106189235892</v>
          </cell>
          <cell r="M69">
            <v>17.502704572599399</v>
          </cell>
          <cell r="N69">
            <v>17.834138369841227</v>
          </cell>
          <cell r="T69">
            <v>16.502794899564492</v>
          </cell>
          <cell r="U69">
            <v>13.9467593604332</v>
          </cell>
          <cell r="V69">
            <v>11.629226548781427</v>
          </cell>
          <cell r="W69">
            <v>10.775719859083067</v>
          </cell>
          <cell r="X69">
            <v>8.9921000624106977</v>
          </cell>
          <cell r="Y69">
            <v>18.295876302781224</v>
          </cell>
          <cell r="Z69">
            <v>16.387466999697601</v>
          </cell>
          <cell r="AA69">
            <v>14.300499438045142</v>
          </cell>
          <cell r="AB69">
            <v>13.218055685667036</v>
          </cell>
          <cell r="AC69">
            <v>11.259935525532782</v>
          </cell>
          <cell r="AD69">
            <v>17.448601966815573</v>
          </cell>
          <cell r="AE69">
            <v>15.083286295362663</v>
          </cell>
          <cell r="AF69">
            <v>12.868811384370305</v>
          </cell>
          <cell r="AG69">
            <v>11.774927390734664</v>
          </cell>
          <cell r="AH69">
            <v>9.6271248578589947</v>
          </cell>
          <cell r="AI69">
            <v>17.448601967599103</v>
          </cell>
          <cell r="AJ69">
            <v>16.047024901075428</v>
          </cell>
          <cell r="AK69">
            <v>13.965478080747525</v>
          </cell>
          <cell r="AL69">
            <v>12.891153919836277</v>
          </cell>
          <cell r="AM69">
            <v>10.994387211810249</v>
          </cell>
          <cell r="AN69">
            <v>17.448058111738597</v>
          </cell>
          <cell r="AO69">
            <v>15.417426924933162</v>
          </cell>
          <cell r="AP69">
            <v>13.000619581297835</v>
          </cell>
          <cell r="AQ69">
            <v>11.747878943868114</v>
          </cell>
          <cell r="AR69">
            <v>9.8365901713047244</v>
          </cell>
          <cell r="AS69">
            <v>17.448601967599103</v>
          </cell>
          <cell r="AT69">
            <v>15.511378134580577</v>
          </cell>
          <cell r="AU69">
            <v>13.395684703309543</v>
          </cell>
          <cell r="AV69">
            <v>12.533691701345012</v>
          </cell>
          <cell r="AW69">
            <v>11.091326436504659</v>
          </cell>
          <cell r="AX69">
            <v>16.952325049965765</v>
          </cell>
          <cell r="AY69">
            <v>14.233078451507561</v>
          </cell>
          <cell r="AZ69">
            <v>10.363524989796661</v>
          </cell>
          <cell r="BA69">
            <v>8.5584815934426448</v>
          </cell>
          <cell r="BB69">
            <v>5.9993577118166757</v>
          </cell>
        </row>
        <row r="70">
          <cell r="C70">
            <v>15.395292702849176</v>
          </cell>
          <cell r="D70">
            <v>15.622211213390763</v>
          </cell>
          <cell r="E70">
            <v>18.745131768413831</v>
          </cell>
          <cell r="F70">
            <v>14.451313107092206</v>
          </cell>
          <cell r="G70">
            <v>13.062747692189747</v>
          </cell>
          <cell r="H70">
            <v>12.985433319677419</v>
          </cell>
          <cell r="I70">
            <v>13.079348998714448</v>
          </cell>
          <cell r="J70">
            <v>13.501035342362446</v>
          </cell>
          <cell r="K70">
            <v>13.388865142795717</v>
          </cell>
          <cell r="L70">
            <v>11.330334861444689</v>
          </cell>
          <cell r="M70">
            <v>12.253051633531097</v>
          </cell>
          <cell r="N70">
            <v>12.160297810479166</v>
          </cell>
          <cell r="T70">
            <v>10.920018794350362</v>
          </cell>
          <cell r="U70">
            <v>8.5474882228369022</v>
          </cell>
          <cell r="V70">
            <v>6.2722498488789036</v>
          </cell>
          <cell r="W70">
            <v>5.359522099721632</v>
          </cell>
          <cell r="X70">
            <v>3.6350680449150987</v>
          </cell>
          <cell r="Y70">
            <v>11.678454699336204</v>
          </cell>
          <cell r="Z70">
            <v>9.6608260629612701</v>
          </cell>
          <cell r="AA70">
            <v>7.4436581814941762</v>
          </cell>
          <cell r="AB70">
            <v>6.2926000994921791</v>
          </cell>
          <cell r="AC70">
            <v>4.2859800658463714</v>
          </cell>
          <cell r="AD70">
            <v>11.350918379079577</v>
          </cell>
          <cell r="AE70">
            <v>8.8415847914574464</v>
          </cell>
          <cell r="AF70">
            <v>6.546112419475917</v>
          </cell>
          <cell r="AG70">
            <v>5.3963309457892086</v>
          </cell>
          <cell r="AH70">
            <v>3.2246046584545329</v>
          </cell>
          <cell r="AI70">
            <v>11.350918379863106</v>
          </cell>
          <cell r="AJ70">
            <v>9.8053233971702092</v>
          </cell>
          <cell r="AK70">
            <v>7.6427791158531369</v>
          </cell>
          <cell r="AL70">
            <v>6.5125574748908219</v>
          </cell>
          <cell r="AM70">
            <v>4.5918670124057872</v>
          </cell>
          <cell r="AN70">
            <v>11.3503745240026</v>
          </cell>
          <cell r="AO70">
            <v>9.1757254210279449</v>
          </cell>
          <cell r="AP70">
            <v>6.6779206164034468</v>
          </cell>
          <cell r="AQ70">
            <v>5.3692824989226589</v>
          </cell>
          <cell r="AR70">
            <v>3.4340699719002625</v>
          </cell>
          <cell r="AS70">
            <v>11.350918379863106</v>
          </cell>
          <cell r="AT70">
            <v>9.2696766306753595</v>
          </cell>
          <cell r="AU70">
            <v>7.0729857384151549</v>
          </cell>
          <cell r="AV70">
            <v>6.155095256399556</v>
          </cell>
          <cell r="AW70">
            <v>4.6888062371001968</v>
          </cell>
          <cell r="AX70">
            <v>11.048101894954375</v>
          </cell>
          <cell r="AY70">
            <v>8.6978000465127678</v>
          </cell>
          <cell r="AZ70">
            <v>6.416898209651495</v>
          </cell>
          <cell r="BA70">
            <v>5.2535411477274057</v>
          </cell>
          <cell r="BB70">
            <v>3.3935438103180973</v>
          </cell>
        </row>
      </sheetData>
      <sheetData sheetId="27"/>
      <sheetData sheetId="28"/>
      <sheetData sheetId="29"/>
      <sheetData sheetId="3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Text Update Tool"/>
      <sheetName val="2019 Summary_Formatted"/>
      <sheetName val="2019 Summary"/>
      <sheetName val="Projections_Formatted"/>
      <sheetName val="Projections Summary"/>
      <sheetName val="Sector Summary"/>
      <sheetName val="Charts"/>
      <sheetName val="Key Source Analysis (2019)"/>
      <sheetName val="Key Source Analysis (2020)"/>
      <sheetName val="Key Source Analysis (2025)"/>
      <sheetName val="Key Source Analysis (2030)"/>
      <sheetName val="Key Source Analysis (2045)"/>
      <sheetName val="SIT Results"/>
      <sheetName val="SIT Sector Results"/>
      <sheetName val="SIT Projections"/>
      <sheetName val="SIT CO2FFC"/>
      <sheetName val="Dataframe Output"/>
      <sheetName val="Inventory Results"/>
      <sheetName val="Inventory Projections"/>
      <sheetName val="QAQC"/>
      <sheetName val="SIT Results_Comp"/>
      <sheetName val="Comparison -&gt;"/>
      <sheetName val="SIT 2017 Resul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
          <cell r="B4" t="str">
            <v>Emissions (MMTCO2E)</v>
          </cell>
          <cell r="C4">
            <v>1990</v>
          </cell>
          <cell r="D4">
            <v>1991</v>
          </cell>
          <cell r="E4">
            <v>1992</v>
          </cell>
          <cell r="F4">
            <v>1993</v>
          </cell>
          <cell r="G4">
            <v>1994</v>
          </cell>
          <cell r="H4">
            <v>1995</v>
          </cell>
          <cell r="I4">
            <v>1996</v>
          </cell>
          <cell r="J4">
            <v>1997</v>
          </cell>
          <cell r="K4">
            <v>1998</v>
          </cell>
          <cell r="L4">
            <v>1999</v>
          </cell>
          <cell r="M4">
            <v>2000</v>
          </cell>
          <cell r="N4">
            <v>2001</v>
          </cell>
          <cell r="O4">
            <v>2002</v>
          </cell>
          <cell r="P4">
            <v>2003</v>
          </cell>
          <cell r="Q4">
            <v>2004</v>
          </cell>
          <cell r="R4">
            <v>2005</v>
          </cell>
          <cell r="S4">
            <v>2006</v>
          </cell>
          <cell r="T4">
            <v>2007</v>
          </cell>
          <cell r="U4">
            <v>2008</v>
          </cell>
          <cell r="V4">
            <v>2009</v>
          </cell>
          <cell r="W4">
            <v>2010</v>
          </cell>
          <cell r="X4">
            <v>2011</v>
          </cell>
          <cell r="Y4">
            <v>2012</v>
          </cell>
          <cell r="Z4">
            <v>2013</v>
          </cell>
          <cell r="AA4">
            <v>2014</v>
          </cell>
          <cell r="AB4">
            <v>2015</v>
          </cell>
          <cell r="AC4">
            <v>2016</v>
          </cell>
          <cell r="AD4">
            <v>2017</v>
          </cell>
          <cell r="AE4">
            <v>2018</v>
          </cell>
          <cell r="AF4">
            <v>2019</v>
          </cell>
        </row>
        <row r="5">
          <cell r="B5" t="str">
            <v>Energy</v>
          </cell>
          <cell r="C5">
            <v>19.429926306614995</v>
          </cell>
          <cell r="D5">
            <v>17.367206140754167</v>
          </cell>
          <cell r="E5">
            <v>18.303036473506314</v>
          </cell>
          <cell r="F5">
            <v>16.917508645285345</v>
          </cell>
          <cell r="G5">
            <v>18.249873318138807</v>
          </cell>
          <cell r="H5">
            <v>18.104793271121387</v>
          </cell>
          <cell r="I5">
            <v>18.005864526825491</v>
          </cell>
          <cell r="J5">
            <v>17.561463888868079</v>
          </cell>
          <cell r="K5">
            <v>17.583255249636437</v>
          </cell>
          <cell r="L5">
            <v>16.90387676710213</v>
          </cell>
          <cell r="M5">
            <v>17.28104799258923</v>
          </cell>
          <cell r="N5">
            <v>17.399559679376896</v>
          </cell>
          <cell r="O5">
            <v>18.940143911682014</v>
          </cell>
          <cell r="P5">
            <v>19.562541067833394</v>
          </cell>
          <cell r="Q5">
            <v>20.199390093409125</v>
          </cell>
          <cell r="R5">
            <v>20.612722317531631</v>
          </cell>
          <cell r="S5">
            <v>20.67808888794395</v>
          </cell>
          <cell r="T5">
            <v>20.915033420080668</v>
          </cell>
          <cell r="U5">
            <v>17.606838305193179</v>
          </cell>
          <cell r="V5">
            <v>17.128662411375505</v>
          </cell>
          <cell r="W5">
            <v>18.11843606294434</v>
          </cell>
          <cell r="X5">
            <v>18.194411374734138</v>
          </cell>
          <cell r="Y5">
            <v>17.740312780500236</v>
          </cell>
          <cell r="Z5">
            <v>17.667861054271391</v>
          </cell>
          <cell r="AA5">
            <v>16.998528765223853</v>
          </cell>
          <cell r="AB5">
            <v>17.205555279269554</v>
          </cell>
          <cell r="AC5">
            <v>17.491864292258356</v>
          </cell>
          <cell r="AD5">
            <v>17.909780226258778</v>
          </cell>
          <cell r="AE5">
            <v>17.660742944993384</v>
          </cell>
          <cell r="AF5">
            <v>17.845640212266346</v>
          </cell>
        </row>
        <row r="6">
          <cell r="B6" t="str">
            <v>CO2 from Fossil Fuel Combustion</v>
          </cell>
          <cell r="C6">
            <v>19.131546387921826</v>
          </cell>
          <cell r="D6">
            <v>17.072298233873866</v>
          </cell>
          <cell r="E6">
            <v>17.992064655384116</v>
          </cell>
          <cell r="F6">
            <v>16.616433944129763</v>
          </cell>
          <cell r="G6">
            <v>17.941371531344274</v>
          </cell>
          <cell r="H6">
            <v>17.798587413446192</v>
          </cell>
          <cell r="I6">
            <v>17.712217788329909</v>
          </cell>
          <cell r="J6">
            <v>17.277979810096184</v>
          </cell>
          <cell r="K6">
            <v>17.300705947784337</v>
          </cell>
          <cell r="L6">
            <v>16.629708623845509</v>
          </cell>
          <cell r="M6">
            <v>17.004457753916896</v>
          </cell>
          <cell r="N6">
            <v>17.138511558667815</v>
          </cell>
          <cell r="O6">
            <v>18.688074875504181</v>
          </cell>
          <cell r="P6">
            <v>19.310528646033578</v>
          </cell>
          <cell r="Q6">
            <v>19.944908442018537</v>
          </cell>
          <cell r="R6">
            <v>20.358285996529997</v>
          </cell>
          <cell r="S6">
            <v>20.428959980191358</v>
          </cell>
          <cell r="T6">
            <v>20.648536171583512</v>
          </cell>
          <cell r="U6">
            <v>17.381495218147947</v>
          </cell>
          <cell r="V6">
            <v>16.919501392524609</v>
          </cell>
          <cell r="W6">
            <v>17.917347655923958</v>
          </cell>
          <cell r="X6">
            <v>17.993620336824769</v>
          </cell>
          <cell r="Y6">
            <v>17.549901367799599</v>
          </cell>
          <cell r="Z6">
            <v>17.474477903097984</v>
          </cell>
          <cell r="AA6">
            <v>16.803468209528372</v>
          </cell>
          <cell r="AB6">
            <v>17.01746642663268</v>
          </cell>
          <cell r="AC6">
            <v>17.306269729895508</v>
          </cell>
          <cell r="AD6">
            <v>17.71961043214354</v>
          </cell>
          <cell r="AE6">
            <v>17.474182096525041</v>
          </cell>
          <cell r="AF6">
            <v>17.655362708018551</v>
          </cell>
        </row>
        <row r="7">
          <cell r="B7" t="str">
            <v>Stationary Combustion</v>
          </cell>
          <cell r="C7">
            <v>3.6542105738095618E-2</v>
          </cell>
          <cell r="D7">
            <v>3.0027299572484602E-2</v>
          </cell>
          <cell r="E7">
            <v>3.6972301309291841E-2</v>
          </cell>
          <cell r="F7">
            <v>3.3981051732549165E-2</v>
          </cell>
          <cell r="G7">
            <v>3.6095542345858891E-2</v>
          </cell>
          <cell r="H7">
            <v>3.6634759166370268E-2</v>
          </cell>
          <cell r="I7">
            <v>3.7366931773157738E-2</v>
          </cell>
          <cell r="J7">
            <v>3.7651518045982345E-2</v>
          </cell>
          <cell r="K7">
            <v>3.9727632284607087E-2</v>
          </cell>
          <cell r="L7">
            <v>3.4381659171179399E-2</v>
          </cell>
          <cell r="M7">
            <v>3.5116382038249606E-2</v>
          </cell>
          <cell r="N7">
            <v>3.4951245630359867E-2</v>
          </cell>
          <cell r="O7">
            <v>3.7878221936994236E-2</v>
          </cell>
          <cell r="P7">
            <v>3.5486656439498408E-2</v>
          </cell>
          <cell r="Q7">
            <v>3.6642506419155244E-2</v>
          </cell>
          <cell r="R7">
            <v>3.8758732197105461E-2</v>
          </cell>
          <cell r="S7">
            <v>3.8526810442683128E-2</v>
          </cell>
          <cell r="T7">
            <v>3.7782645451756483E-2</v>
          </cell>
          <cell r="U7">
            <v>3.7044510954397147E-2</v>
          </cell>
          <cell r="V7">
            <v>3.788707438155399E-2</v>
          </cell>
          <cell r="W7">
            <v>3.7836236563681715E-2</v>
          </cell>
          <cell r="X7">
            <v>3.7461271441331191E-2</v>
          </cell>
          <cell r="Y7">
            <v>3.5815296159054197E-2</v>
          </cell>
          <cell r="Z7">
            <v>3.4935402787678066E-2</v>
          </cell>
          <cell r="AA7">
            <v>3.520957389038102E-2</v>
          </cell>
          <cell r="AB7">
            <v>3.1426476068652433E-2</v>
          </cell>
          <cell r="AC7">
            <v>3.1715071563086387E-2</v>
          </cell>
          <cell r="AD7">
            <v>3.2272579817867887E-2</v>
          </cell>
          <cell r="AE7">
            <v>3.1195675679179233E-2</v>
          </cell>
          <cell r="AF7">
            <v>3.1781133042613638E-2</v>
          </cell>
        </row>
        <row r="8">
          <cell r="B8" t="str">
            <v>Mobile Combustion</v>
          </cell>
          <cell r="C8">
            <v>0.2618378129550718</v>
          </cell>
          <cell r="D8">
            <v>0.26488060730781687</v>
          </cell>
          <cell r="E8">
            <v>0.27399951681290857</v>
          </cell>
          <cell r="F8">
            <v>0.26709364942303226</v>
          </cell>
          <cell r="G8">
            <v>0.27240624444867384</v>
          </cell>
          <cell r="H8">
            <v>0.26957109850882283</v>
          </cell>
          <cell r="I8">
            <v>0.25627980672242395</v>
          </cell>
          <cell r="J8">
            <v>0.24583256072591081</v>
          </cell>
          <cell r="K8">
            <v>0.24282166956749535</v>
          </cell>
          <cell r="L8">
            <v>0.23978648408544251</v>
          </cell>
          <cell r="M8">
            <v>0.24147385663408261</v>
          </cell>
          <cell r="N8">
            <v>0.22609687507872192</v>
          </cell>
          <cell r="O8">
            <v>0.21419081424083636</v>
          </cell>
          <cell r="P8">
            <v>0.2165257653603169</v>
          </cell>
          <cell r="Q8">
            <v>0.21783914497143117</v>
          </cell>
          <cell r="R8">
            <v>0.21567758880452761</v>
          </cell>
          <cell r="S8">
            <v>0.21060209730990931</v>
          </cell>
          <cell r="T8">
            <v>0.22871460304539915</v>
          </cell>
          <cell r="U8">
            <v>0.18829857609083292</v>
          </cell>
          <cell r="V8">
            <v>0.17127394446934271</v>
          </cell>
          <cell r="W8">
            <v>0.1632521704567011</v>
          </cell>
          <cell r="X8">
            <v>0.16332976646803773</v>
          </cell>
          <cell r="Y8">
            <v>0.15459611654158442</v>
          </cell>
          <cell r="Z8">
            <v>0.15844774838573081</v>
          </cell>
          <cell r="AA8">
            <v>0.15985098180510166</v>
          </cell>
          <cell r="AB8">
            <v>0.15666237656822221</v>
          </cell>
          <cell r="AC8">
            <v>0.15387949079976021</v>
          </cell>
          <cell r="AD8">
            <v>0.15789721429737102</v>
          </cell>
          <cell r="AE8">
            <v>0.15536517278916334</v>
          </cell>
          <cell r="AF8">
            <v>0.1584963712051799</v>
          </cell>
        </row>
        <row r="9">
          <cell r="B9" t="str">
            <v>Coal Mining</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row>
        <row r="10">
          <cell r="B10" t="str">
            <v>Natural Gas and Oil Systems</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row>
        <row r="11">
          <cell r="B11" t="str">
            <v>Industrial Processes</v>
          </cell>
          <cell r="C11">
            <v>0.18511361200570495</v>
          </cell>
          <cell r="D11">
            <v>0.18664241487566738</v>
          </cell>
          <cell r="E11">
            <v>0.18953158183304225</v>
          </cell>
          <cell r="F11">
            <v>0.29532642569901885</v>
          </cell>
          <cell r="G11">
            <v>0.35734516041563197</v>
          </cell>
          <cell r="H11">
            <v>0.42304876213141307</v>
          </cell>
          <cell r="I11">
            <v>0.29630500301835433</v>
          </cell>
          <cell r="J11">
            <v>1.1159878912032064</v>
          </cell>
          <cell r="K11">
            <v>1.0781198254163298</v>
          </cell>
          <cell r="L11">
            <v>1.0077982639095948</v>
          </cell>
          <cell r="M11">
            <v>1.1453476300617182</v>
          </cell>
          <cell r="N11">
            <v>0.99766109285879045</v>
          </cell>
          <cell r="O11">
            <v>0.88408404616493852</v>
          </cell>
          <cell r="P11">
            <v>0.8961689790513222</v>
          </cell>
          <cell r="Q11">
            <v>0.91548277363725872</v>
          </cell>
          <cell r="R11">
            <v>0.84608388825739622</v>
          </cell>
          <cell r="S11">
            <v>0.89279073012065069</v>
          </cell>
          <cell r="T11">
            <v>0.92244550649924928</v>
          </cell>
          <cell r="U11">
            <v>0.95616019668643426</v>
          </cell>
          <cell r="V11">
            <v>0.8656336729453733</v>
          </cell>
          <cell r="W11">
            <v>0.97110333340840815</v>
          </cell>
          <cell r="X11">
            <v>0.98709851565853557</v>
          </cell>
          <cell r="Y11">
            <v>0.99652862531771502</v>
          </cell>
          <cell r="Z11">
            <v>1.0064397550781747</v>
          </cell>
          <cell r="AA11">
            <v>1.0243501607103402</v>
          </cell>
          <cell r="AB11">
            <v>1.0408157296063674</v>
          </cell>
          <cell r="AC11">
            <v>1.0452036346250493</v>
          </cell>
          <cell r="AD11">
            <v>1.0382099639408202</v>
          </cell>
          <cell r="AE11">
            <v>1.0376536593711612</v>
          </cell>
          <cell r="AF11">
            <v>1.0519128403122118</v>
          </cell>
        </row>
        <row r="12">
          <cell r="B12" t="str">
            <v>Cement Manufacture</v>
          </cell>
          <cell r="C12">
            <v>0.10086646103601561</v>
          </cell>
          <cell r="D12">
            <v>0.1041504853488161</v>
          </cell>
          <cell r="E12">
            <v>0.10086646103601561</v>
          </cell>
          <cell r="F12">
            <v>0.19263464999999999</v>
          </cell>
          <cell r="G12">
            <v>0.21357882</v>
          </cell>
          <cell r="H12">
            <v>0.20685600000000001</v>
          </cell>
          <cell r="I12">
            <v>3.2062679999999996E-2</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row>
        <row r="13">
          <cell r="B13" t="str">
            <v>Limestone and Dolomite Use</v>
          </cell>
          <cell r="C13">
            <v>0</v>
          </cell>
          <cell r="D13">
            <v>0</v>
          </cell>
          <cell r="E13">
            <v>0</v>
          </cell>
          <cell r="F13">
            <v>0</v>
          </cell>
          <cell r="G13">
            <v>6.7599056671910534E-3</v>
          </cell>
          <cell r="H13">
            <v>8.3924238694162573E-3</v>
          </cell>
          <cell r="I13">
            <v>7.6694960321278495E-3</v>
          </cell>
          <cell r="J13">
            <v>2.6423189787144257E-3</v>
          </cell>
          <cell r="K13">
            <v>2.3686062946007918E-3</v>
          </cell>
          <cell r="L13">
            <v>1.7636628472222223E-3</v>
          </cell>
          <cell r="M13">
            <v>1.1282176978904149E-3</v>
          </cell>
          <cell r="N13">
            <v>1.2497311497624457E-3</v>
          </cell>
          <cell r="O13">
            <v>8.7747467483667867E-4</v>
          </cell>
          <cell r="P13">
            <v>4.8364749836277534E-3</v>
          </cell>
          <cell r="Q13">
            <v>6.922711221001368E-3</v>
          </cell>
          <cell r="R13">
            <v>9.2413436236955769E-3</v>
          </cell>
          <cell r="S13">
            <v>6.039188111803393E-3</v>
          </cell>
          <cell r="T13">
            <v>9.6563567492560136E-5</v>
          </cell>
          <cell r="U13">
            <v>6.6010754720881358E-4</v>
          </cell>
          <cell r="V13">
            <v>0</v>
          </cell>
          <cell r="W13">
            <v>0</v>
          </cell>
          <cell r="X13">
            <v>2.741955466903549E-4</v>
          </cell>
          <cell r="Y13">
            <v>0</v>
          </cell>
          <cell r="Z13">
            <v>0</v>
          </cell>
          <cell r="AA13">
            <v>0</v>
          </cell>
          <cell r="AB13">
            <v>0</v>
          </cell>
          <cell r="AC13">
            <v>0</v>
          </cell>
          <cell r="AD13">
            <v>0</v>
          </cell>
          <cell r="AE13">
            <v>0</v>
          </cell>
          <cell r="AF13">
            <v>0</v>
          </cell>
        </row>
        <row r="14">
          <cell r="B14" t="str">
            <v>Soda Ash</v>
          </cell>
          <cell r="C14">
            <v>1.2083472144103239E-2</v>
          </cell>
          <cell r="D14">
            <v>1.1692092070180999E-2</v>
          </cell>
          <cell r="E14">
            <v>1.170989325318076E-2</v>
          </cell>
          <cell r="F14">
            <v>1.1765364944403077E-2</v>
          </cell>
          <cell r="G14">
            <v>1.1712942522224766E-2</v>
          </cell>
          <cell r="H14">
            <v>1.2107620219505939E-2</v>
          </cell>
          <cell r="I14">
            <v>1.1852587184705726E-2</v>
          </cell>
          <cell r="J14">
            <v>1.1953091372068193E-2</v>
          </cell>
          <cell r="K14">
            <v>1.1983329043878263E-2</v>
          </cell>
          <cell r="L14">
            <v>1.1597761826748817E-2</v>
          </cell>
          <cell r="M14">
            <v>1.1390638795229087E-2</v>
          </cell>
          <cell r="N14">
            <v>1.1309889064335341E-2</v>
          </cell>
          <cell r="O14">
            <v>1.1379064133884337E-2</v>
          </cell>
          <cell r="P14">
            <v>1.1101203707504259E-2</v>
          </cell>
          <cell r="Q14">
            <v>1.1095541757119338E-2</v>
          </cell>
          <cell r="R14">
            <v>1.0997163355113403E-2</v>
          </cell>
          <cell r="S14">
            <v>1.0823507054222652E-2</v>
          </cell>
          <cell r="T14">
            <v>1.0438522264489811E-2</v>
          </cell>
          <cell r="U14">
            <v>1.0000607578640054E-2</v>
          </cell>
          <cell r="V14">
            <v>8.7836296352309089E-3</v>
          </cell>
          <cell r="W14">
            <v>9.6585010514911671E-3</v>
          </cell>
          <cell r="X14">
            <v>9.4492023774285262E-3</v>
          </cell>
          <cell r="Y14">
            <v>9.3421084319939215E-3</v>
          </cell>
          <cell r="Z14">
            <v>9.4581887533111229E-3</v>
          </cell>
          <cell r="AA14">
            <v>9.523814659990016E-3</v>
          </cell>
          <cell r="AB14">
            <v>9.1697215740495688E-3</v>
          </cell>
          <cell r="AC14">
            <v>9.3889892248254347E-3</v>
          </cell>
          <cell r="AD14">
            <v>8.930903219204471E-3</v>
          </cell>
          <cell r="AE14">
            <v>8.763224269544366E-3</v>
          </cell>
          <cell r="AF14">
            <v>8.443978006146444E-3</v>
          </cell>
        </row>
        <row r="15">
          <cell r="B15" t="str">
            <v>Urea Consumption</v>
          </cell>
          <cell r="C15">
            <v>2.2632018543046353E-4</v>
          </cell>
          <cell r="D15">
            <v>2.2408177483443703E-4</v>
          </cell>
          <cell r="E15">
            <v>2.2181288741721854E-4</v>
          </cell>
          <cell r="F15">
            <v>2.218655761589404E-4</v>
          </cell>
          <cell r="G15">
            <v>2.2073999999999995E-4</v>
          </cell>
          <cell r="H15">
            <v>2.1350993377483441E-4</v>
          </cell>
          <cell r="I15">
            <v>2.1350993377483441E-4</v>
          </cell>
          <cell r="J15">
            <v>2.1576521854304632E-4</v>
          </cell>
          <cell r="K15">
            <v>2.0976249006622518E-4</v>
          </cell>
          <cell r="L15">
            <v>1.8569027814569535E-4</v>
          </cell>
          <cell r="M15">
            <v>1.7545695364238408E-4</v>
          </cell>
          <cell r="N15">
            <v>1.7545695364238408E-4</v>
          </cell>
          <cell r="O15">
            <v>1.7545695364238408E-4</v>
          </cell>
          <cell r="P15">
            <v>1.7545695364238408E-4</v>
          </cell>
          <cell r="Q15">
            <v>1.7545695364238408E-4</v>
          </cell>
          <cell r="R15">
            <v>1.7545695364238408E-4</v>
          </cell>
          <cell r="S15">
            <v>1.7545695364238408E-4</v>
          </cell>
          <cell r="T15">
            <v>1.7545695364238408E-4</v>
          </cell>
          <cell r="U15">
            <v>1.7112924503311257E-4</v>
          </cell>
          <cell r="V15">
            <v>1.664623311258278E-4</v>
          </cell>
          <cell r="W15">
            <v>1.7516148344370858E-4</v>
          </cell>
          <cell r="X15">
            <v>1.836610728476821E-4</v>
          </cell>
          <cell r="Y15">
            <v>1.8965157615894037E-4</v>
          </cell>
          <cell r="Z15">
            <v>1.8828166887417216E-4</v>
          </cell>
          <cell r="AA15">
            <v>1.8504974834437086E-4</v>
          </cell>
          <cell r="AB15">
            <v>1.8382172185430463E-4</v>
          </cell>
          <cell r="AC15">
            <v>1.8728842099347118E-4</v>
          </cell>
          <cell r="AD15">
            <v>1.8740975546334196E-4</v>
          </cell>
          <cell r="AE15">
            <v>1.8753108993321282E-4</v>
          </cell>
          <cell r="AF15">
            <v>1.8089236108170868E-4</v>
          </cell>
        </row>
        <row r="16">
          <cell r="B16" t="str">
            <v>Iron &amp; Steel Production</v>
          </cell>
          <cell r="C16">
            <v>0</v>
          </cell>
          <cell r="D16">
            <v>0</v>
          </cell>
          <cell r="E16">
            <v>0</v>
          </cell>
          <cell r="F16">
            <v>0</v>
          </cell>
          <cell r="G16">
            <v>0</v>
          </cell>
          <cell r="H16">
            <v>0</v>
          </cell>
          <cell r="I16">
            <v>0</v>
          </cell>
          <cell r="J16">
            <v>0.81104434820078974</v>
          </cell>
          <cell r="K16">
            <v>0.74700378007449364</v>
          </cell>
          <cell r="L16">
            <v>0.64012786997208215</v>
          </cell>
          <cell r="M16">
            <v>0.75030545006646177</v>
          </cell>
          <cell r="N16">
            <v>0.57258733216602098</v>
          </cell>
          <cell r="O16">
            <v>0.44002875664611762</v>
          </cell>
          <cell r="P16">
            <v>0.42861798331942336</v>
          </cell>
          <cell r="Q16">
            <v>0.42936402676582702</v>
          </cell>
          <cell r="R16">
            <v>0.34027285977213789</v>
          </cell>
          <cell r="S16">
            <v>0.3640375846510967</v>
          </cell>
          <cell r="T16">
            <v>0.36866407736391466</v>
          </cell>
          <cell r="U16">
            <v>0.36510988851177451</v>
          </cell>
          <cell r="V16">
            <v>0.23359861305229904</v>
          </cell>
          <cell r="W16">
            <v>0.30484483369669857</v>
          </cell>
          <cell r="X16">
            <v>0.30484483369669857</v>
          </cell>
          <cell r="Y16">
            <v>0.30484483369669857</v>
          </cell>
          <cell r="Z16">
            <v>0.30484483369669857</v>
          </cell>
          <cell r="AA16">
            <v>0.30484483369669857</v>
          </cell>
          <cell r="AB16">
            <v>0.30484483369669857</v>
          </cell>
          <cell r="AC16">
            <v>0.30484483369669857</v>
          </cell>
          <cell r="AD16">
            <v>0.30484483369669857</v>
          </cell>
          <cell r="AE16">
            <v>0.30484483369669857</v>
          </cell>
          <cell r="AF16">
            <v>0.30484483369669857</v>
          </cell>
        </row>
        <row r="17">
          <cell r="B17" t="str">
            <v>ODS Substitutes</v>
          </cell>
          <cell r="C17">
            <v>9.9685107759999998E-4</v>
          </cell>
          <cell r="D17">
            <v>2.08979016E-3</v>
          </cell>
          <cell r="E17">
            <v>7.3378485838000006E-3</v>
          </cell>
          <cell r="F17">
            <v>2.58040588624E-2</v>
          </cell>
          <cell r="G17">
            <v>6.3460344240000008E-2</v>
          </cell>
          <cell r="H17">
            <v>0.13867254288899999</v>
          </cell>
          <cell r="I17">
            <v>0.19298444962940001</v>
          </cell>
          <cell r="J17">
            <v>0.24365534280929999</v>
          </cell>
          <cell r="K17">
            <v>0.27886845692419998</v>
          </cell>
          <cell r="L17">
            <v>0.31560716703589997</v>
          </cell>
          <cell r="M17">
            <v>0.34637429318220003</v>
          </cell>
          <cell r="N17">
            <v>0.37778238026920014</v>
          </cell>
          <cell r="O17">
            <v>0.40075971775540004</v>
          </cell>
          <cell r="P17">
            <v>0.4219854473557999</v>
          </cell>
          <cell r="Q17">
            <v>0.44034237490169997</v>
          </cell>
          <cell r="R17">
            <v>0.46135873810869993</v>
          </cell>
          <cell r="S17">
            <v>0.49142276747630009</v>
          </cell>
          <cell r="T17">
            <v>0.52548999167450006</v>
          </cell>
          <cell r="U17">
            <v>0.56314343703789993</v>
          </cell>
          <cell r="V17">
            <v>0.6064788048487002</v>
          </cell>
          <cell r="W17">
            <v>0.64131630453159993</v>
          </cell>
          <cell r="X17">
            <v>0.65686403083209999</v>
          </cell>
          <cell r="Y17">
            <v>0.66956125997169991</v>
          </cell>
          <cell r="Z17">
            <v>0.68031299056789996</v>
          </cell>
          <cell r="AA17">
            <v>0.69753700614520009</v>
          </cell>
          <cell r="AB17">
            <v>0.71709293759330006</v>
          </cell>
          <cell r="AC17">
            <v>0.72060997852613995</v>
          </cell>
          <cell r="AD17">
            <v>0.71384596203470985</v>
          </cell>
          <cell r="AE17">
            <v>0.71441037994588996</v>
          </cell>
          <cell r="AF17">
            <v>0.72793480483926998</v>
          </cell>
        </row>
        <row r="18">
          <cell r="B18" t="str">
            <v>Electric Power Transmission and Distribution Systems</v>
          </cell>
          <cell r="C18">
            <v>7.0940507562555627E-2</v>
          </cell>
          <cell r="D18">
            <v>6.848596552183582E-2</v>
          </cell>
          <cell r="E18">
            <v>6.9395566072628659E-2</v>
          </cell>
          <cell r="F18">
            <v>6.4900486316056882E-2</v>
          </cell>
          <cell r="G18">
            <v>6.1612407986216131E-2</v>
          </cell>
          <cell r="H18">
            <v>5.6806665219716029E-2</v>
          </cell>
          <cell r="I18">
            <v>5.1522280238345944E-2</v>
          </cell>
          <cell r="J18">
            <v>4.6477024623791219E-2</v>
          </cell>
          <cell r="K18">
            <v>3.7685890589090998E-2</v>
          </cell>
          <cell r="L18">
            <v>3.8516111949495911E-2</v>
          </cell>
          <cell r="M18">
            <v>3.5973573366294254E-2</v>
          </cell>
          <cell r="N18">
            <v>3.455630325582916E-2</v>
          </cell>
          <cell r="O18">
            <v>3.0863576001057425E-2</v>
          </cell>
          <cell r="P18">
            <v>2.9452412731324616E-2</v>
          </cell>
          <cell r="Q18">
            <v>2.7582662037968646E-2</v>
          </cell>
          <cell r="R18">
            <v>2.4038326444107021E-2</v>
          </cell>
          <cell r="S18">
            <v>2.0292225873585482E-2</v>
          </cell>
          <cell r="T18">
            <v>1.7580894675209735E-2</v>
          </cell>
          <cell r="U18">
            <v>1.7075026765877747E-2</v>
          </cell>
          <cell r="V18">
            <v>1.6606163078017371E-2</v>
          </cell>
          <cell r="W18">
            <v>1.5108532645174597E-2</v>
          </cell>
          <cell r="X18">
            <v>1.5482592132770487E-2</v>
          </cell>
          <cell r="Y18">
            <v>1.2590771641163599E-2</v>
          </cell>
          <cell r="Z18">
            <v>1.1635460391390681E-2</v>
          </cell>
          <cell r="AA18">
            <v>1.225945646010697E-2</v>
          </cell>
          <cell r="AB18">
            <v>9.5244150204649766E-3</v>
          </cell>
          <cell r="AC18">
            <v>1.0172544756391826E-2</v>
          </cell>
          <cell r="AD18">
            <v>1.0400855234743985E-2</v>
          </cell>
          <cell r="AE18">
            <v>9.4476903690949299E-3</v>
          </cell>
          <cell r="AF18">
            <v>1.0508331409015019E-2</v>
          </cell>
        </row>
        <row r="19">
          <cell r="B19" t="str">
            <v>Agriculture</v>
          </cell>
          <cell r="C19">
            <v>0.80882489364995758</v>
          </cell>
          <cell r="D19">
            <v>0.82939703545734744</v>
          </cell>
          <cell r="E19">
            <v>0.74547150030268006</v>
          </cell>
          <cell r="F19">
            <v>0.7363085157328263</v>
          </cell>
          <cell r="G19">
            <v>0.66687562312322324</v>
          </cell>
          <cell r="H19">
            <v>0.6997728304720523</v>
          </cell>
          <cell r="I19">
            <v>0.67196320389474484</v>
          </cell>
          <cell r="J19">
            <v>0.67082483411136151</v>
          </cell>
          <cell r="K19">
            <v>0.69336726099427803</v>
          </cell>
          <cell r="L19">
            <v>0.64366291494855821</v>
          </cell>
          <cell r="M19">
            <v>0.6117600764433182</v>
          </cell>
          <cell r="N19">
            <v>0.58772313252996866</v>
          </cell>
          <cell r="O19">
            <v>0.63922479462840764</v>
          </cell>
          <cell r="P19">
            <v>0.59221765031179696</v>
          </cell>
          <cell r="Q19">
            <v>0.6891609646240423</v>
          </cell>
          <cell r="R19">
            <v>0.58504815084286566</v>
          </cell>
          <cell r="S19">
            <v>0.60949104212891969</v>
          </cell>
          <cell r="T19">
            <v>0.61310857564898635</v>
          </cell>
          <cell r="U19">
            <v>0.58867555163588448</v>
          </cell>
          <cell r="V19">
            <v>0.589899951528572</v>
          </cell>
          <cell r="W19">
            <v>0.58805831402492459</v>
          </cell>
          <cell r="X19">
            <v>0.57076892060828843</v>
          </cell>
          <cell r="Y19">
            <v>0.55007642305719306</v>
          </cell>
          <cell r="Z19">
            <v>0.56711340412611944</v>
          </cell>
          <cell r="AA19">
            <v>0.56090609977152528</v>
          </cell>
          <cell r="AB19">
            <v>0.56574313076926985</v>
          </cell>
          <cell r="AC19">
            <v>0.56334434956211132</v>
          </cell>
          <cell r="AD19">
            <v>0.56470630804372002</v>
          </cell>
          <cell r="AE19">
            <v>0.6045549572092197</v>
          </cell>
          <cell r="AF19">
            <v>0.56555554615066184</v>
          </cell>
        </row>
        <row r="20">
          <cell r="B20" t="str">
            <v>Enteric Fermentation</v>
          </cell>
          <cell r="C20">
            <v>0.33686594588252033</v>
          </cell>
          <cell r="D20">
            <v>0.36565177841005891</v>
          </cell>
          <cell r="E20">
            <v>0.32317431975068128</v>
          </cell>
          <cell r="F20">
            <v>0.30336313131682263</v>
          </cell>
          <cell r="G20">
            <v>0.29073139047868324</v>
          </cell>
          <cell r="H20">
            <v>0.3063849731551358</v>
          </cell>
          <cell r="I20">
            <v>0.2998678269346346</v>
          </cell>
          <cell r="J20">
            <v>0.30581672281581807</v>
          </cell>
          <cell r="K20">
            <v>0.32215934181259442</v>
          </cell>
          <cell r="L20">
            <v>0.30904786402319556</v>
          </cell>
          <cell r="M20">
            <v>0.2982286450274923</v>
          </cell>
          <cell r="N20">
            <v>0.27161405507900671</v>
          </cell>
          <cell r="O20">
            <v>0.27142139720199826</v>
          </cell>
          <cell r="P20">
            <v>0.27885898385817376</v>
          </cell>
          <cell r="Q20">
            <v>0.28363107706839213</v>
          </cell>
          <cell r="R20">
            <v>0.28521554313940334</v>
          </cell>
          <cell r="S20">
            <v>0.29974369263110329</v>
          </cell>
          <cell r="T20">
            <v>0.29353692633872419</v>
          </cell>
          <cell r="U20">
            <v>0.28081907053469435</v>
          </cell>
          <cell r="V20">
            <v>0.28202382008086158</v>
          </cell>
          <cell r="W20">
            <v>0.27426977497940375</v>
          </cell>
          <cell r="X20">
            <v>0.26592071205797307</v>
          </cell>
          <cell r="Y20">
            <v>0.26013230793944786</v>
          </cell>
          <cell r="Z20">
            <v>0.24438006986759911</v>
          </cell>
          <cell r="AA20">
            <v>0.23897339126629458</v>
          </cell>
          <cell r="AB20">
            <v>0.24028275462573256</v>
          </cell>
          <cell r="AC20">
            <v>0.25198218054986582</v>
          </cell>
          <cell r="AD20">
            <v>0.25701673180272466</v>
          </cell>
          <cell r="AE20">
            <v>0.26067119211196843</v>
          </cell>
          <cell r="AF20">
            <v>0.25794649359924082</v>
          </cell>
        </row>
        <row r="21">
          <cell r="B21" t="str">
            <v>Manure Management</v>
          </cell>
          <cell r="C21">
            <v>0.12461389466123188</v>
          </cell>
          <cell r="D21">
            <v>0.12350116611418528</v>
          </cell>
          <cell r="E21">
            <v>0.10688983719600481</v>
          </cell>
          <cell r="F21">
            <v>0.10091822864050481</v>
          </cell>
          <cell r="G21">
            <v>9.7615214287726293E-2</v>
          </cell>
          <cell r="H21">
            <v>9.5530383059016344E-2</v>
          </cell>
          <cell r="I21">
            <v>7.8694162387352246E-2</v>
          </cell>
          <cell r="J21">
            <v>7.841845677488829E-2</v>
          </cell>
          <cell r="K21">
            <v>7.6250703011306764E-2</v>
          </cell>
          <cell r="L21">
            <v>7.3113517231541789E-2</v>
          </cell>
          <cell r="M21">
            <v>7.6829028846400194E-2</v>
          </cell>
          <cell r="N21">
            <v>6.5432596685887634E-2</v>
          </cell>
          <cell r="O21">
            <v>6.4366586180682889E-2</v>
          </cell>
          <cell r="P21">
            <v>6.3036520850534516E-2</v>
          </cell>
          <cell r="Q21">
            <v>0.115676957884839</v>
          </cell>
          <cell r="R21">
            <v>5.1580043702732455E-2</v>
          </cell>
          <cell r="S21">
            <v>4.4947292100907574E-2</v>
          </cell>
          <cell r="T21">
            <v>3.9502732456680713E-2</v>
          </cell>
          <cell r="U21">
            <v>3.5252176009175358E-2</v>
          </cell>
          <cell r="V21">
            <v>3.3271616395503419E-2</v>
          </cell>
          <cell r="W21">
            <v>3.3478617249485781E-2</v>
          </cell>
          <cell r="X21">
            <v>3.8616785755893203E-2</v>
          </cell>
          <cell r="Y21">
            <v>3.8843252485485008E-2</v>
          </cell>
          <cell r="Z21">
            <v>3.859130114728377E-2</v>
          </cell>
          <cell r="AA21">
            <v>4.0112760187551666E-2</v>
          </cell>
          <cell r="AB21">
            <v>4.2631349635015151E-2</v>
          </cell>
          <cell r="AC21">
            <v>4.4957898750312912E-2</v>
          </cell>
          <cell r="AD21">
            <v>4.4967348588200735E-2</v>
          </cell>
          <cell r="AE21">
            <v>4.5273740825391595E-2</v>
          </cell>
          <cell r="AF21">
            <v>4.6826864742594912E-2</v>
          </cell>
        </row>
        <row r="22">
          <cell r="B22" t="str">
            <v>Agricultural Soil Management</v>
          </cell>
          <cell r="C22">
            <v>0.34559617917593832</v>
          </cell>
          <cell r="D22">
            <v>0.33851251416936684</v>
          </cell>
          <cell r="E22">
            <v>0.3136932992663633</v>
          </cell>
          <cell r="F22">
            <v>0.33031270453717887</v>
          </cell>
          <cell r="G22">
            <v>0.27682326493215625</v>
          </cell>
          <cell r="H22">
            <v>0.29620759068113645</v>
          </cell>
          <cell r="I22">
            <v>0.29175133099599426</v>
          </cell>
          <cell r="J22">
            <v>0.28492234338333622</v>
          </cell>
          <cell r="K22">
            <v>0.29333629071148787</v>
          </cell>
          <cell r="L22">
            <v>0.26006662462490432</v>
          </cell>
          <cell r="M22">
            <v>0.23534657082368199</v>
          </cell>
          <cell r="N22">
            <v>0.24932064901933063</v>
          </cell>
          <cell r="O22">
            <v>0.24574970167804636</v>
          </cell>
          <cell r="P22">
            <v>0.24896631385734497</v>
          </cell>
          <cell r="Q22">
            <v>0.28849709792506745</v>
          </cell>
          <cell r="R22">
            <v>0.24689673225498621</v>
          </cell>
          <cell r="S22">
            <v>0.2634442256511651</v>
          </cell>
          <cell r="T22">
            <v>0.27871308510783771</v>
          </cell>
          <cell r="U22">
            <v>0.27128191542193097</v>
          </cell>
          <cell r="V22">
            <v>0.27331818864378821</v>
          </cell>
          <cell r="W22">
            <v>0.27895637327627343</v>
          </cell>
          <cell r="X22">
            <v>0.26481219427224123</v>
          </cell>
          <cell r="Y22">
            <v>0.24963534290078962</v>
          </cell>
          <cell r="Z22">
            <v>0.28268709924568264</v>
          </cell>
          <cell r="AA22">
            <v>0.2803796265661897</v>
          </cell>
          <cell r="AB22">
            <v>0.28138870475703281</v>
          </cell>
          <cell r="AC22">
            <v>0.2649639485104433</v>
          </cell>
          <cell r="AD22">
            <v>0.26128190590130523</v>
          </cell>
          <cell r="AE22">
            <v>0.26994245727009164</v>
          </cell>
          <cell r="AF22">
            <v>0.23041485949316046</v>
          </cell>
        </row>
        <row r="23">
          <cell r="B23" t="str">
            <v>Rice Cultivation</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row>
        <row r="24">
          <cell r="B24" t="str">
            <v>Liming</v>
          </cell>
          <cell r="C24">
            <v>0</v>
          </cell>
          <cell r="D24">
            <v>0</v>
          </cell>
          <cell r="E24">
            <v>0</v>
          </cell>
          <cell r="F24">
            <v>0</v>
          </cell>
          <cell r="G24">
            <v>0</v>
          </cell>
          <cell r="H24">
            <v>0</v>
          </cell>
          <cell r="I24">
            <v>0</v>
          </cell>
          <cell r="J24">
            <v>0</v>
          </cell>
          <cell r="K24">
            <v>0</v>
          </cell>
          <cell r="L24">
            <v>0</v>
          </cell>
          <cell r="M24">
            <v>0</v>
          </cell>
          <cell r="N24">
            <v>0</v>
          </cell>
          <cell r="O24">
            <v>5.6331277821936483E-2</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2.7227245250278653E-2</v>
          </cell>
          <cell r="AF24">
            <v>2.7227245250278653E-2</v>
          </cell>
        </row>
        <row r="25">
          <cell r="B25" t="str">
            <v>Urea Fertilization</v>
          </cell>
          <cell r="C25">
            <v>1.7488739302670172E-3</v>
          </cell>
          <cell r="D25">
            <v>1.7315767637364296E-3</v>
          </cell>
          <cell r="E25">
            <v>1.7140440896307723E-3</v>
          </cell>
          <cell r="F25">
            <v>1.7144512383198767E-3</v>
          </cell>
          <cell r="G25">
            <v>1.7057534246575341E-3</v>
          </cell>
          <cell r="H25">
            <v>1.6498835767637362E-3</v>
          </cell>
          <cell r="I25">
            <v>1.6498835767637362E-3</v>
          </cell>
          <cell r="J25">
            <v>1.6673111373189391E-3</v>
          </cell>
          <cell r="K25">
            <v>1.6209254588889902E-3</v>
          </cell>
          <cell r="L25">
            <v>1.4349090689165082E-3</v>
          </cell>
          <cell r="M25">
            <v>1.3558317457437478E-3</v>
          </cell>
          <cell r="N25">
            <v>1.3558317457437478E-3</v>
          </cell>
          <cell r="O25">
            <v>1.3558317457437478E-3</v>
          </cell>
          <cell r="P25">
            <v>1.3558317457437478E-3</v>
          </cell>
          <cell r="Q25">
            <v>1.3558317457437478E-3</v>
          </cell>
          <cell r="R25">
            <v>1.3558317457437478E-3</v>
          </cell>
          <cell r="S25">
            <v>1.3558317457437478E-3</v>
          </cell>
          <cell r="T25">
            <v>1.3558317457437478E-3</v>
          </cell>
          <cell r="U25">
            <v>1.3223896700837643E-3</v>
          </cell>
          <cell r="V25">
            <v>1.286326408418761E-3</v>
          </cell>
          <cell r="W25">
            <v>1.3535485197617104E-3</v>
          </cell>
          <cell r="X25">
            <v>1.4192285221808947E-3</v>
          </cell>
          <cell r="Y25">
            <v>1.4655197314705616E-3</v>
          </cell>
          <cell r="Z25">
            <v>1.4549338655538422E-3</v>
          </cell>
          <cell r="AA25">
            <v>1.4403217514893103E-3</v>
          </cell>
          <cell r="AB25">
            <v>1.4403217514893103E-3</v>
          </cell>
          <cell r="AC25">
            <v>1.4403217514893103E-3</v>
          </cell>
          <cell r="AD25">
            <v>1.4403217514893103E-3</v>
          </cell>
          <cell r="AE25">
            <v>1.4403217514893103E-3</v>
          </cell>
          <cell r="AF25">
            <v>1.4403217514893103E-3</v>
          </cell>
        </row>
        <row r="26">
          <cell r="B26" t="str">
            <v xml:space="preserve">Burning of Agricultural Crop Waste </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row>
        <row r="27">
          <cell r="B27" t="str">
            <v>LULUCF</v>
          </cell>
          <cell r="C27">
            <v>0.33861440809983567</v>
          </cell>
          <cell r="D27">
            <v>0.46101580950598764</v>
          </cell>
          <cell r="E27">
            <v>0.29865847144056257</v>
          </cell>
          <cell r="F27">
            <v>-2.7173502109725578E-2</v>
          </cell>
          <cell r="G27">
            <v>0.64181271818696728</v>
          </cell>
          <cell r="H27">
            <v>0.21095358970497058</v>
          </cell>
          <cell r="I27">
            <v>0.75322475184377358</v>
          </cell>
          <cell r="J27">
            <v>0.39197710090644766</v>
          </cell>
          <cell r="K27">
            <v>0.55640243896324193</v>
          </cell>
          <cell r="L27">
            <v>0.75210540758296007</v>
          </cell>
          <cell r="M27">
            <v>1.3686809789130945</v>
          </cell>
          <cell r="N27">
            <v>1.2374199753059045</v>
          </cell>
          <cell r="O27">
            <v>1.4561933542727346</v>
          </cell>
          <cell r="P27">
            <v>1.294837091620644</v>
          </cell>
          <cell r="Q27">
            <v>1.2127502798901149</v>
          </cell>
          <cell r="R27">
            <v>1.2422059371683254</v>
          </cell>
          <cell r="S27">
            <v>1.5243897342756365</v>
          </cell>
          <cell r="T27">
            <v>1.2272697356481836</v>
          </cell>
          <cell r="U27">
            <v>1.1074570402006048</v>
          </cell>
          <cell r="V27">
            <v>0.82269910270145752</v>
          </cell>
          <cell r="W27">
            <v>0.49544967867004297</v>
          </cell>
          <cell r="X27">
            <v>0.95716834976445309</v>
          </cell>
          <cell r="Y27">
            <v>1.1196210235815673</v>
          </cell>
          <cell r="Z27">
            <v>0.39321126963995001</v>
          </cell>
          <cell r="AA27">
            <v>4.0798498853820031E-2</v>
          </cell>
          <cell r="AB27">
            <v>0.14695059501842056</v>
          </cell>
          <cell r="AC27">
            <v>0.58494069123196379</v>
          </cell>
          <cell r="AD27">
            <v>0.53469627312470158</v>
          </cell>
          <cell r="AE27">
            <v>0.36229959461532768</v>
          </cell>
          <cell r="AF27">
            <v>0.14817725480896138</v>
          </cell>
        </row>
        <row r="28">
          <cell r="B28" t="str">
            <v>Forest Carbon Flux</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row>
        <row r="29">
          <cell r="B29" t="str">
            <v>Forest Land Remaining Forest Land</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row>
        <row r="30">
          <cell r="B30" t="str">
            <v>Aboveground Biomass</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row>
        <row r="31">
          <cell r="B31" t="str">
            <v>Belowground Biomass</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row>
        <row r="32">
          <cell r="B32" t="str">
            <v>Deadwood</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row>
        <row r="33">
          <cell r="B33" t="str">
            <v>Litter</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row>
        <row r="34">
          <cell r="B34" t="str">
            <v>Soil (Mineral)</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row>
        <row r="35">
          <cell r="B35" t="str">
            <v>Soil (Organic)</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row>
        <row r="36">
          <cell r="B36" t="str">
            <v>Drained Organic Soil</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row>
        <row r="37">
          <cell r="B37" t="str">
            <v>Total wood products and landfills</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row>
        <row r="38">
          <cell r="B38" t="str">
            <v>Land Converted to Forest Land</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row>
        <row r="39">
          <cell r="B39" t="str">
            <v>Aboveground Biomass</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row>
        <row r="40">
          <cell r="B40" t="str">
            <v>Belowground Biomass</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row>
        <row r="41">
          <cell r="B41" t="str">
            <v>Deadwood</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row>
        <row r="42">
          <cell r="B42" t="str">
            <v>Litter</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row>
        <row r="43">
          <cell r="B43" t="str">
            <v>Soil (Mineral)</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row>
        <row r="44">
          <cell r="B44" t="str">
            <v>Forest Land Converted to Land</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row>
        <row r="45">
          <cell r="B45" t="str">
            <v>Aboveground Biomass</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row>
        <row r="46">
          <cell r="B46" t="str">
            <v>Belowground Biomass</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row>
        <row r="47">
          <cell r="B47" t="str">
            <v>Deadwood</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row>
        <row r="48">
          <cell r="B48" t="str">
            <v>Litter</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row>
        <row r="49">
          <cell r="B49" t="str">
            <v>Soil (Mineral)</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row>
        <row r="50">
          <cell r="B50" t="str">
            <v>Urban Trees</v>
          </cell>
          <cell r="C50">
            <v>-0.47615468053999993</v>
          </cell>
          <cell r="D50">
            <v>-0.48571551428399995</v>
          </cell>
          <cell r="E50">
            <v>-0.49527634802800002</v>
          </cell>
          <cell r="F50">
            <v>-0.50483718177199999</v>
          </cell>
          <cell r="G50">
            <v>-0.51439801551600006</v>
          </cell>
          <cell r="H50">
            <v>-0.52395884926000003</v>
          </cell>
          <cell r="I50">
            <v>-0.5335196830040001</v>
          </cell>
          <cell r="J50">
            <v>-0.54308051674800017</v>
          </cell>
          <cell r="K50">
            <v>-0.55264135049200025</v>
          </cell>
          <cell r="L50">
            <v>-0.56220218423600021</v>
          </cell>
          <cell r="M50">
            <v>-0.57176301797999995</v>
          </cell>
          <cell r="N50">
            <v>-0.57863253457876707</v>
          </cell>
          <cell r="O50">
            <v>-0.58550205117753429</v>
          </cell>
          <cell r="P50">
            <v>-0.59237156777630151</v>
          </cell>
          <cell r="Q50">
            <v>-0.59924108437506862</v>
          </cell>
          <cell r="R50">
            <v>-0.60611060097383562</v>
          </cell>
          <cell r="S50">
            <v>-0.61298011757260307</v>
          </cell>
          <cell r="T50">
            <v>-0.61984963417137007</v>
          </cell>
          <cell r="U50">
            <v>-0.62671915077013718</v>
          </cell>
          <cell r="V50">
            <v>-0.63358866736890429</v>
          </cell>
          <cell r="W50">
            <v>-0.64045818396767118</v>
          </cell>
          <cell r="X50">
            <v>-0.64732770056643996</v>
          </cell>
          <cell r="Y50">
            <v>-0.65419721716520651</v>
          </cell>
          <cell r="Z50">
            <v>-0.66106673376397296</v>
          </cell>
          <cell r="AA50">
            <v>-0.66793625036274173</v>
          </cell>
          <cell r="AB50">
            <v>-0.67480576696150807</v>
          </cell>
          <cell r="AC50">
            <v>-0.68167528356027451</v>
          </cell>
          <cell r="AD50">
            <v>-0.68854480015904329</v>
          </cell>
          <cell r="AE50">
            <v>-0.69541431675780974</v>
          </cell>
          <cell r="AF50">
            <v>-0.70228383335657607</v>
          </cell>
        </row>
        <row r="51">
          <cell r="B51" t="str">
            <v>Landfilled Yard Trimmings and Food Scraps</v>
          </cell>
          <cell r="C51">
            <v>-0.10715558561751216</v>
          </cell>
          <cell r="D51">
            <v>-0.10225620353595365</v>
          </cell>
          <cell r="E51">
            <v>-0.10158357888545738</v>
          </cell>
          <cell r="F51">
            <v>-8.8840342234972919E-2</v>
          </cell>
          <cell r="G51">
            <v>-7.8446217860723408E-2</v>
          </cell>
          <cell r="H51">
            <v>-6.4420716431237562E-2</v>
          </cell>
          <cell r="I51">
            <v>-5.2435015490227672E-2</v>
          </cell>
          <cell r="J51">
            <v>-5.5002593411367387E-2</v>
          </cell>
          <cell r="K51">
            <v>-5.3608451650459306E-2</v>
          </cell>
          <cell r="L51">
            <v>-4.8568434854968784E-2</v>
          </cell>
          <cell r="M51">
            <v>-4.8222669137311616E-2</v>
          </cell>
          <cell r="N51">
            <v>-4.901764098164392E-2</v>
          </cell>
          <cell r="O51">
            <v>-4.9836729968687057E-2</v>
          </cell>
          <cell r="P51">
            <v>-4.297089759381946E-2</v>
          </cell>
          <cell r="Q51">
            <v>-4.2338828721834622E-2</v>
          </cell>
          <cell r="R51">
            <v>-4.257769387638298E-2</v>
          </cell>
          <cell r="S51">
            <v>-4.2249066718274733E-2</v>
          </cell>
          <cell r="T51">
            <v>-3.9917863660852024E-2</v>
          </cell>
          <cell r="U51">
            <v>-3.9121556801242838E-2</v>
          </cell>
          <cell r="V51">
            <v>-4.4282019993369545E-2</v>
          </cell>
          <cell r="W51">
            <v>-4.9071234975893552E-2</v>
          </cell>
          <cell r="X51">
            <v>-4.8633125275040816E-2</v>
          </cell>
          <cell r="Y51">
            <v>-4.8372431109732571E-2</v>
          </cell>
          <cell r="Z51">
            <v>-4.6340816837598192E-2</v>
          </cell>
          <cell r="AA51">
            <v>-4.6035375136991477E-2</v>
          </cell>
          <cell r="AB51">
            <v>-4.6136244516627581E-2</v>
          </cell>
          <cell r="AC51">
            <v>-4.2136209736267374E-2</v>
          </cell>
          <cell r="AD51">
            <v>-3.8361023477795554E-2</v>
          </cell>
          <cell r="AE51">
            <v>-4.8557535521971298E-2</v>
          </cell>
          <cell r="AF51">
            <v>-4.8134512751066894E-2</v>
          </cell>
        </row>
        <row r="52">
          <cell r="B52" t="str">
            <v>Grass</v>
          </cell>
          <cell r="C52">
            <v>-8.5092485172967719E-3</v>
          </cell>
          <cell r="D52">
            <v>-8.003446868899023E-3</v>
          </cell>
          <cell r="E52">
            <v>-7.8969909137860846E-3</v>
          </cell>
          <cell r="F52">
            <v>-6.2446722739329533E-3</v>
          </cell>
          <cell r="G52">
            <v>-5.0675051881091992E-3</v>
          </cell>
          <cell r="H52">
            <v>-3.5475740650791751E-3</v>
          </cell>
          <cell r="I52">
            <v>-2.2245665273660834E-3</v>
          </cell>
          <cell r="J52">
            <v>-2.1890352826684991E-3</v>
          </cell>
          <cell r="K52">
            <v>-2.1903078264731068E-3</v>
          </cell>
          <cell r="L52">
            <v>-1.7857119929552709E-3</v>
          </cell>
          <cell r="M52">
            <v>-1.7364985744263777E-3</v>
          </cell>
          <cell r="N52">
            <v>-2.0794765200505523E-3</v>
          </cell>
          <cell r="O52">
            <v>-2.35479547150013E-3</v>
          </cell>
          <cell r="P52">
            <v>-1.6114751102868704E-3</v>
          </cell>
          <cell r="Q52">
            <v>-1.373494997866274E-3</v>
          </cell>
          <cell r="R52">
            <v>-1.6565743179801445E-3</v>
          </cell>
          <cell r="S52">
            <v>-1.8509558814173012E-3</v>
          </cell>
          <cell r="T52">
            <v>-1.8368444531357206E-3</v>
          </cell>
          <cell r="U52">
            <v>-1.939970780999019E-3</v>
          </cell>
          <cell r="V52">
            <v>-2.5127366865571334E-3</v>
          </cell>
          <cell r="W52">
            <v>-3.01998365759367E-3</v>
          </cell>
          <cell r="X52">
            <v>-3.102742451886205E-3</v>
          </cell>
          <cell r="Y52">
            <v>-3.1836726652607673E-3</v>
          </cell>
          <cell r="Z52">
            <v>-3.0606055913801763E-3</v>
          </cell>
          <cell r="AA52">
            <v>-3.0662417559202781E-3</v>
          </cell>
          <cell r="AB52">
            <v>-3.1156531705514726E-3</v>
          </cell>
          <cell r="AC52">
            <v>-2.7799501865075813E-3</v>
          </cell>
          <cell r="AD52">
            <v>-2.4791347187932281E-3</v>
          </cell>
          <cell r="AE52">
            <v>-2.8894019828351433E-3</v>
          </cell>
          <cell r="AF52">
            <v>-2.8950457758379756E-3</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Text Update Tool"/>
      <sheetName val="2020 Summary_Formatted"/>
      <sheetName val="2020 Summary"/>
      <sheetName val="Projections_Formatted"/>
      <sheetName val="Projections Summary"/>
      <sheetName val="Sector Summary"/>
      <sheetName val="Charts"/>
      <sheetName val="Key Source Analysis (2020)"/>
      <sheetName val="Key Source Analysis (2025)"/>
      <sheetName val="Key Source Analysis (2030)"/>
      <sheetName val="Key Source Analysis (2045)"/>
      <sheetName val="SIT Results"/>
      <sheetName val="SIT Sector Results"/>
      <sheetName val="SIT Projections"/>
      <sheetName val="SIT CO2FFC"/>
      <sheetName val="Dataframe Output"/>
      <sheetName val="Inventory Results"/>
      <sheetName val="Inventory Projections"/>
      <sheetName val="QAQC"/>
      <sheetName val="SIT Results_Comp"/>
      <sheetName val="Comparison -&gt;"/>
      <sheetName val="SIT 2017 Results"/>
      <sheetName val="SIT 2019 Result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C5">
            <v>19.512212447088409</v>
          </cell>
          <cell r="D5">
            <v>17.389646077835938</v>
          </cell>
          <cell r="E5">
            <v>18.422571951774998</v>
          </cell>
          <cell r="F5">
            <v>17.14633762646298</v>
          </cell>
          <cell r="G5">
            <v>18.531842828041412</v>
          </cell>
          <cell r="H5">
            <v>18.359421734810919</v>
          </cell>
          <cell r="I5">
            <v>18.220662971849922</v>
          </cell>
          <cell r="J5">
            <v>17.639767868641933</v>
          </cell>
          <cell r="K5">
            <v>17.6953398062203</v>
          </cell>
          <cell r="L5">
            <v>17.029713928892079</v>
          </cell>
          <cell r="M5">
            <v>17.54725802244289</v>
          </cell>
          <cell r="N5">
            <v>17.600029778373994</v>
          </cell>
          <cell r="O5">
            <v>19.003584996826941</v>
          </cell>
          <cell r="P5">
            <v>19.617764751279548</v>
          </cell>
          <cell r="Q5">
            <v>20.266100409413866</v>
          </cell>
          <cell r="R5">
            <v>20.669712329493745</v>
          </cell>
          <cell r="S5">
            <v>20.611558388873075</v>
          </cell>
          <cell r="T5">
            <v>20.858435714805367</v>
          </cell>
          <cell r="U5">
            <v>17.536566856964349</v>
          </cell>
          <cell r="V5">
            <v>17.369099746959119</v>
          </cell>
          <cell r="W5">
            <v>18.541978604126658</v>
          </cell>
          <cell r="X5">
            <v>18.605722505507867</v>
          </cell>
          <cell r="Y5">
            <v>18.010365007383047</v>
          </cell>
          <cell r="Z5">
            <v>18.04498421741588</v>
          </cell>
          <cell r="AA5">
            <v>17.433535144961848</v>
          </cell>
          <cell r="AB5">
            <v>17.55392204025927</v>
          </cell>
          <cell r="AC5">
            <v>17.57585612493931</v>
          </cell>
          <cell r="AD5">
            <v>17.928573993300603</v>
          </cell>
          <cell r="AE5">
            <v>17.688932454228961</v>
          </cell>
          <cell r="AF5">
            <v>17.922268112277628</v>
          </cell>
          <cell r="AG5">
            <v>13.916322067896598</v>
          </cell>
        </row>
        <row r="6">
          <cell r="C6">
            <v>19.23556072427359</v>
          </cell>
          <cell r="D6">
            <v>17.116916738100226</v>
          </cell>
          <cell r="E6">
            <v>18.134333857448741</v>
          </cell>
          <cell r="F6">
            <v>16.869487137773721</v>
          </cell>
          <cell r="G6">
            <v>18.248277457747243</v>
          </cell>
          <cell r="H6">
            <v>18.078681497242602</v>
          </cell>
          <cell r="I6">
            <v>17.952836715051088</v>
          </cell>
          <cell r="J6">
            <v>17.381866786677044</v>
          </cell>
          <cell r="K6">
            <v>17.438292098182099</v>
          </cell>
          <cell r="L6">
            <v>16.77927553072584</v>
          </cell>
          <cell r="M6">
            <v>17.294865391196559</v>
          </cell>
          <cell r="N6">
            <v>17.360318602399968</v>
          </cell>
          <cell r="O6">
            <v>18.773179515207655</v>
          </cell>
          <cell r="P6">
            <v>19.388176986687267</v>
          </cell>
          <cell r="Q6">
            <v>20.034123710256527</v>
          </cell>
          <cell r="R6">
            <v>20.437766435716345</v>
          </cell>
          <cell r="S6">
            <v>20.382142317930235</v>
          </cell>
          <cell r="T6">
            <v>20.615981635716146</v>
          </cell>
          <cell r="U6">
            <v>17.333360961835158</v>
          </cell>
          <cell r="V6">
            <v>17.179811065086923</v>
          </cell>
          <cell r="W6">
            <v>18.355626968670634</v>
          </cell>
          <cell r="X6">
            <v>18.419467626302804</v>
          </cell>
          <cell r="Y6">
            <v>17.833550513976615</v>
          </cell>
          <cell r="Z6">
            <v>17.867853989473996</v>
          </cell>
          <cell r="AA6">
            <v>17.253339219266426</v>
          </cell>
          <cell r="AB6">
            <v>17.380878199061438</v>
          </cell>
          <cell r="AC6">
            <v>17.406899184821388</v>
          </cell>
          <cell r="AD6">
            <v>17.755218603916781</v>
          </cell>
          <cell r="AE6">
            <v>17.518572150995322</v>
          </cell>
          <cell r="AF6">
            <v>17.742812487215357</v>
          </cell>
          <cell r="AG6">
            <v>13.790046154364655</v>
          </cell>
        </row>
        <row r="7">
          <cell r="C7">
            <v>3.5296871076097268E-2</v>
          </cell>
          <cell r="D7">
            <v>2.8934600663984504E-2</v>
          </cell>
          <cell r="E7">
            <v>3.5642874464380588E-2</v>
          </cell>
          <cell r="F7">
            <v>3.2318725658325984E-2</v>
          </cell>
          <cell r="G7">
            <v>3.4405996482570034E-2</v>
          </cell>
          <cell r="H7">
            <v>3.481074939751079E-2</v>
          </cell>
          <cell r="I7">
            <v>3.545239767006389E-2</v>
          </cell>
          <cell r="J7">
            <v>3.5757206881589551E-2</v>
          </cell>
          <cell r="K7">
            <v>3.8111005611222784E-2</v>
          </cell>
          <cell r="L7">
            <v>3.2655926636066673E-2</v>
          </cell>
          <cell r="M7">
            <v>3.3355220712143231E-2</v>
          </cell>
          <cell r="N7">
            <v>3.3178727710431864E-2</v>
          </cell>
          <cell r="O7">
            <v>3.6003505601182276E-2</v>
          </cell>
          <cell r="P7">
            <v>3.3675023305465415E-2</v>
          </cell>
          <cell r="Q7">
            <v>3.480086769140911E-2</v>
          </cell>
          <cell r="R7">
            <v>3.7088758576066631E-2</v>
          </cell>
          <cell r="S7">
            <v>3.686334087990456E-2</v>
          </cell>
          <cell r="T7">
            <v>3.6122442906650551E-2</v>
          </cell>
          <cell r="U7">
            <v>3.5449439274676017E-2</v>
          </cell>
          <cell r="V7">
            <v>3.6478591575571234E-2</v>
          </cell>
          <cell r="W7">
            <v>3.6437155171243185E-2</v>
          </cell>
          <cell r="X7">
            <v>3.6102692592368646E-2</v>
          </cell>
          <cell r="Y7">
            <v>3.4437619565549811E-2</v>
          </cell>
          <cell r="Z7">
            <v>3.3732096150352081E-2</v>
          </cell>
          <cell r="AA7">
            <v>3.396604460524949E-2</v>
          </cell>
          <cell r="AB7">
            <v>2.9930380709770651E-2</v>
          </cell>
          <cell r="AC7">
            <v>3.0160525253348648E-2</v>
          </cell>
          <cell r="AD7">
            <v>3.0782371942253806E-2</v>
          </cell>
          <cell r="AE7">
            <v>2.9752824854953234E-2</v>
          </cell>
          <cell r="AF7">
            <v>3.0338451558995162E-2</v>
          </cell>
          <cell r="AG7">
            <v>2.6910055997884697E-2</v>
          </cell>
        </row>
        <row r="8">
          <cell r="C8">
            <v>0.24135485173871851</v>
          </cell>
          <cell r="D8">
            <v>0.24379473907172816</v>
          </cell>
          <cell r="E8">
            <v>0.25259521986187772</v>
          </cell>
          <cell r="F8">
            <v>0.24453176303093507</v>
          </cell>
          <cell r="G8">
            <v>0.24915937381160014</v>
          </cell>
          <cell r="H8">
            <v>0.24592948817080573</v>
          </cell>
          <cell r="I8">
            <v>0.23237385912877234</v>
          </cell>
          <cell r="J8">
            <v>0.22214387508329558</v>
          </cell>
          <cell r="K8">
            <v>0.21893670242697541</v>
          </cell>
          <cell r="L8">
            <v>0.21778247153017197</v>
          </cell>
          <cell r="M8">
            <v>0.21903741053418696</v>
          </cell>
          <cell r="N8">
            <v>0.20653244826359513</v>
          </cell>
          <cell r="O8">
            <v>0.19440197601810422</v>
          </cell>
          <cell r="P8">
            <v>0.19591274128681316</v>
          </cell>
          <cell r="Q8">
            <v>0.19717583146592993</v>
          </cell>
          <cell r="R8">
            <v>0.19485713520133641</v>
          </cell>
          <cell r="S8">
            <v>0.19255273006293658</v>
          </cell>
          <cell r="T8">
            <v>0.20633163618257075</v>
          </cell>
          <cell r="U8">
            <v>0.16775645585451621</v>
          </cell>
          <cell r="V8">
            <v>0.15281009029662462</v>
          </cell>
          <cell r="W8">
            <v>0.14991448028478274</v>
          </cell>
          <cell r="X8">
            <v>0.15015218661269478</v>
          </cell>
          <cell r="Y8">
            <v>0.14237687384088146</v>
          </cell>
          <cell r="Z8">
            <v>0.1433981317915326</v>
          </cell>
          <cell r="AA8">
            <v>0.14622988109017271</v>
          </cell>
          <cell r="AB8">
            <v>0.14311346048806103</v>
          </cell>
          <cell r="AC8">
            <v>0.13879641486457481</v>
          </cell>
          <cell r="AD8">
            <v>0.14257301744156733</v>
          </cell>
          <cell r="AE8">
            <v>0.14060747837868703</v>
          </cell>
          <cell r="AF8">
            <v>0.14911717350327339</v>
          </cell>
          <cell r="AG8">
            <v>9.9365857534058605E-2</v>
          </cell>
        </row>
        <row r="9">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row>
        <row r="11">
          <cell r="C11">
            <v>0.18728153992498944</v>
          </cell>
          <cell r="D11">
            <v>0.18872472818404862</v>
          </cell>
          <cell r="E11">
            <v>0.19151844735427911</v>
          </cell>
          <cell r="F11">
            <v>0.29672447419740339</v>
          </cell>
          <cell r="G11">
            <v>0.35704586034850899</v>
          </cell>
          <cell r="H11">
            <v>0.42102734390881846</v>
          </cell>
          <cell r="I11">
            <v>0.29266111945155421</v>
          </cell>
          <cell r="J11">
            <v>1.110752022632655</v>
          </cell>
          <cell r="K11">
            <v>1.0701675765282808</v>
          </cell>
          <cell r="L11">
            <v>0.99493138264003622</v>
          </cell>
          <cell r="M11">
            <v>1.129242386792757</v>
          </cell>
          <cell r="N11">
            <v>0.97906168110857883</v>
          </cell>
          <cell r="O11">
            <v>0.86391033357556635</v>
          </cell>
          <cell r="P11">
            <v>0.87355835352578315</v>
          </cell>
          <cell r="Q11">
            <v>0.89422162306509589</v>
          </cell>
          <cell r="R11">
            <v>0.82527507882598472</v>
          </cell>
          <cell r="S11">
            <v>0.87112475398714773</v>
          </cell>
          <cell r="T11">
            <v>0.89596575990316651</v>
          </cell>
          <cell r="U11">
            <v>0.92812436395341524</v>
          </cell>
          <cell r="V11">
            <v>0.83530503120832433</v>
          </cell>
          <cell r="W11">
            <v>0.93994647703792067</v>
          </cell>
          <cell r="X11">
            <v>0.95517002894099978</v>
          </cell>
          <cell r="Y11">
            <v>0.96335163044039329</v>
          </cell>
          <cell r="Z11">
            <v>0.97277662749532057</v>
          </cell>
          <cell r="AA11">
            <v>0.9896275316312001</v>
          </cell>
          <cell r="AB11">
            <v>1.0055289193053614</v>
          </cell>
          <cell r="AC11">
            <v>1.0120024508327343</v>
          </cell>
          <cell r="AD11">
            <v>1.0077816421149632</v>
          </cell>
          <cell r="AE11">
            <v>1.0094435109090267</v>
          </cell>
          <cell r="AF11">
            <v>1.0219319432408753</v>
          </cell>
          <cell r="AG11">
            <v>1.0310023280462453</v>
          </cell>
        </row>
        <row r="12">
          <cell r="C12">
            <v>0.10086646103601561</v>
          </cell>
          <cell r="D12">
            <v>0.1041504853488161</v>
          </cell>
          <cell r="E12">
            <v>0.10086646103601561</v>
          </cell>
          <cell r="F12">
            <v>0.19263464999999999</v>
          </cell>
          <cell r="G12">
            <v>0.21357882</v>
          </cell>
          <cell r="H12">
            <v>0.20685600000000001</v>
          </cell>
          <cell r="I12">
            <v>3.2062679999999996E-2</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row>
        <row r="13">
          <cell r="C13">
            <v>0</v>
          </cell>
          <cell r="D13">
            <v>0</v>
          </cell>
          <cell r="E13">
            <v>0</v>
          </cell>
          <cell r="F13">
            <v>0</v>
          </cell>
          <cell r="G13">
            <v>5.8895519858482596E-3</v>
          </cell>
          <cell r="H13">
            <v>7.6592355065946043E-3</v>
          </cell>
          <cell r="I13">
            <v>7.1746136400753294E-3</v>
          </cell>
          <cell r="J13">
            <v>2.4949228039040749E-3</v>
          </cell>
          <cell r="K13">
            <v>2.2372955131932351E-3</v>
          </cell>
          <cell r="L13">
            <v>1.6873500177730339E-3</v>
          </cell>
          <cell r="M13">
            <v>1.012659719918686E-3</v>
          </cell>
          <cell r="N13">
            <v>1.0839752061000769E-3</v>
          </cell>
          <cell r="O13">
            <v>7.9646287704707847E-4</v>
          </cell>
          <cell r="P13">
            <v>4.3219410711653411E-3</v>
          </cell>
          <cell r="Q13">
            <v>6.2771590511177203E-3</v>
          </cell>
          <cell r="R13">
            <v>8.7250653165363186E-3</v>
          </cell>
          <cell r="S13">
            <v>5.624189786192408E-3</v>
          </cell>
          <cell r="T13">
            <v>9.3002386148027414E-5</v>
          </cell>
          <cell r="U13">
            <v>6.2723385241249025E-4</v>
          </cell>
          <cell r="V13">
            <v>0</v>
          </cell>
          <cell r="W13">
            <v>0</v>
          </cell>
          <cell r="X13">
            <v>2.6477778165651269E-4</v>
          </cell>
          <cell r="Y13">
            <v>0</v>
          </cell>
          <cell r="Z13">
            <v>0</v>
          </cell>
          <cell r="AA13">
            <v>0</v>
          </cell>
          <cell r="AB13">
            <v>0</v>
          </cell>
          <cell r="AC13">
            <v>0</v>
          </cell>
          <cell r="AD13">
            <v>0</v>
          </cell>
          <cell r="AE13">
            <v>0</v>
          </cell>
          <cell r="AF13">
            <v>0</v>
          </cell>
          <cell r="AG13">
            <v>0</v>
          </cell>
        </row>
        <row r="14">
          <cell r="C14">
            <v>1.2084355523904076E-2</v>
          </cell>
          <cell r="D14">
            <v>1.1708855095217194E-2</v>
          </cell>
          <cell r="E14">
            <v>1.173007383343354E-2</v>
          </cell>
          <cell r="F14">
            <v>1.1782501407094439E-2</v>
          </cell>
          <cell r="G14">
            <v>1.1722935192133804E-2</v>
          </cell>
          <cell r="H14">
            <v>1.2115253350466178E-2</v>
          </cell>
          <cell r="I14">
            <v>1.1859662425270688E-2</v>
          </cell>
          <cell r="J14">
            <v>1.1960181557374983E-2</v>
          </cell>
          <cell r="K14">
            <v>1.1983975089690889E-2</v>
          </cell>
          <cell r="L14">
            <v>1.1570990626517973E-2</v>
          </cell>
          <cell r="M14">
            <v>1.1410204565719067E-2</v>
          </cell>
          <cell r="N14">
            <v>1.1386942071496877E-2</v>
          </cell>
          <cell r="O14">
            <v>1.1496427224445183E-2</v>
          </cell>
          <cell r="P14">
            <v>1.1220120743095982E-2</v>
          </cell>
          <cell r="Q14">
            <v>1.1294260501034376E-2</v>
          </cell>
          <cell r="R14">
            <v>1.1244623256475688E-2</v>
          </cell>
          <cell r="S14">
            <v>1.1121062728663183E-2</v>
          </cell>
          <cell r="T14">
            <v>1.0768527205167692E-2</v>
          </cell>
          <cell r="U14">
            <v>1.0357624939900978E-2</v>
          </cell>
          <cell r="V14">
            <v>9.140153496561932E-3</v>
          </cell>
          <cell r="W14">
            <v>9.6586203606451714E-3</v>
          </cell>
          <cell r="X14">
            <v>9.449991531771864E-3</v>
          </cell>
          <cell r="Y14">
            <v>9.3433645431735112E-3</v>
          </cell>
          <cell r="Z14">
            <v>9.4600946662184941E-3</v>
          </cell>
          <cell r="AA14">
            <v>9.5266270842301153E-3</v>
          </cell>
          <cell r="AB14">
            <v>9.1728576116628952E-3</v>
          </cell>
          <cell r="AC14">
            <v>9.3939158297821485E-3</v>
          </cell>
          <cell r="AD14">
            <v>8.935737456018375E-3</v>
          </cell>
          <cell r="AE14">
            <v>8.7746538906855239E-3</v>
          </cell>
          <cell r="AF14">
            <v>8.4401200560735926E-3</v>
          </cell>
          <cell r="AG14">
            <v>7.868510421669089E-3</v>
          </cell>
        </row>
        <row r="15">
          <cell r="C15">
            <v>2.6013814417294662E-4</v>
          </cell>
          <cell r="D15">
            <v>2.5756525843038741E-4</v>
          </cell>
          <cell r="E15">
            <v>2.5495734185887188E-4</v>
          </cell>
          <cell r="F15">
            <v>2.5501790363096597E-4</v>
          </cell>
          <cell r="G15">
            <v>2.5372413793103442E-4</v>
          </cell>
          <cell r="H15">
            <v>2.4541371698256836E-4</v>
          </cell>
          <cell r="I15">
            <v>2.4541371698256836E-4</v>
          </cell>
          <cell r="J15">
            <v>2.4800599832534062E-4</v>
          </cell>
          <cell r="K15">
            <v>2.4110631042094849E-4</v>
          </cell>
          <cell r="L15">
            <v>2.1343710131689123E-4</v>
          </cell>
          <cell r="M15">
            <v>2.0167465935906214E-4</v>
          </cell>
          <cell r="N15">
            <v>2.0167465935906214E-4</v>
          </cell>
          <cell r="O15">
            <v>2.0167465935906214E-4</v>
          </cell>
          <cell r="P15">
            <v>2.0167465935906214E-4</v>
          </cell>
          <cell r="Q15">
            <v>2.0167465935906214E-4</v>
          </cell>
          <cell r="R15">
            <v>2.0167465935906214E-4</v>
          </cell>
          <cell r="S15">
            <v>2.0167465935906214E-4</v>
          </cell>
          <cell r="T15">
            <v>2.0167465935906214E-4</v>
          </cell>
          <cell r="U15">
            <v>1.9670028164725585E-4</v>
          </cell>
          <cell r="V15">
            <v>1.9133601278830783E-4</v>
          </cell>
          <cell r="W15">
            <v>2.0133503844104437E-4</v>
          </cell>
          <cell r="X15">
            <v>2.1110468143411735E-4</v>
          </cell>
          <cell r="Y15">
            <v>2.1799031742406944E-4</v>
          </cell>
          <cell r="Z15">
            <v>2.1641571134962319E-4</v>
          </cell>
          <cell r="AA15">
            <v>2.1270086016594351E-4</v>
          </cell>
          <cell r="AB15">
            <v>2.1090399634619776E-4</v>
          </cell>
          <cell r="AC15">
            <v>2.114126756489307E-4</v>
          </cell>
          <cell r="AD15">
            <v>2.0763674693036427E-4</v>
          </cell>
          <cell r="AE15">
            <v>2.0578811516189894E-4</v>
          </cell>
          <cell r="AF15">
            <v>2.0393948339343361E-4</v>
          </cell>
          <cell r="AG15">
            <v>2.0209085162496902E-4</v>
          </cell>
        </row>
        <row r="16">
          <cell r="C16">
            <v>0</v>
          </cell>
          <cell r="D16">
            <v>0</v>
          </cell>
          <cell r="E16">
            <v>0</v>
          </cell>
          <cell r="F16">
            <v>0</v>
          </cell>
          <cell r="G16">
            <v>0</v>
          </cell>
          <cell r="H16">
            <v>0</v>
          </cell>
          <cell r="I16">
            <v>0</v>
          </cell>
          <cell r="J16">
            <v>0.81104434820078974</v>
          </cell>
          <cell r="K16">
            <v>0.74700378007449364</v>
          </cell>
          <cell r="L16">
            <v>0.64012786997208215</v>
          </cell>
          <cell r="M16">
            <v>0.75030545006646177</v>
          </cell>
          <cell r="N16">
            <v>0.57258733216602098</v>
          </cell>
          <cell r="O16">
            <v>0.44002875664611762</v>
          </cell>
          <cell r="P16">
            <v>0.42861798331942336</v>
          </cell>
          <cell r="Q16">
            <v>0.42936402676582702</v>
          </cell>
          <cell r="R16">
            <v>0.34027285977213789</v>
          </cell>
          <cell r="S16">
            <v>0.3640375846510967</v>
          </cell>
          <cell r="T16">
            <v>0.36866407736391466</v>
          </cell>
          <cell r="U16">
            <v>0.36510988851177451</v>
          </cell>
          <cell r="V16">
            <v>0.23359861305229904</v>
          </cell>
          <cell r="W16">
            <v>0.30484483369669857</v>
          </cell>
          <cell r="X16">
            <v>0.30484483369669857</v>
          </cell>
          <cell r="Y16">
            <v>0.30484483369669857</v>
          </cell>
          <cell r="Z16">
            <v>0.30484483369669857</v>
          </cell>
          <cell r="AA16">
            <v>0.30484483369669857</v>
          </cell>
          <cell r="AB16">
            <v>0.30484483369669857</v>
          </cell>
          <cell r="AC16">
            <v>0.30484483369669857</v>
          </cell>
          <cell r="AD16">
            <v>0.30484483369669857</v>
          </cell>
          <cell r="AE16">
            <v>0.30484483369669857</v>
          </cell>
          <cell r="AF16">
            <v>0.30484483369669857</v>
          </cell>
          <cell r="AG16">
            <v>0.30484483369669857</v>
          </cell>
        </row>
        <row r="17">
          <cell r="C17">
            <v>9.4988072294187559E-4</v>
          </cell>
          <cell r="D17">
            <v>2.0135892896212329E-3</v>
          </cell>
          <cell r="E17">
            <v>7.1335170776467153E-3</v>
          </cell>
          <cell r="F17">
            <v>2.5152370090101371E-2</v>
          </cell>
          <cell r="G17">
            <v>6.2089907142653104E-2</v>
          </cell>
          <cell r="H17">
            <v>0.13559315914467707</v>
          </cell>
          <cell r="I17">
            <v>0.18820832911096924</v>
          </cell>
          <cell r="J17">
            <v>0.23709574286838636</v>
          </cell>
          <cell r="K17">
            <v>0.26985371199921215</v>
          </cell>
          <cell r="L17">
            <v>0.30162579772241183</v>
          </cell>
          <cell r="M17">
            <v>0.32922636505304531</v>
          </cell>
          <cell r="N17">
            <v>0.35817814094159617</v>
          </cell>
          <cell r="O17">
            <v>0.37956897322012056</v>
          </cell>
          <cell r="P17">
            <v>0.39883523742357185</v>
          </cell>
          <cell r="Q17">
            <v>0.41865095762604759</v>
          </cell>
          <cell r="R17">
            <v>0.44005120428513989</v>
          </cell>
          <cell r="S17">
            <v>0.46922277590211797</v>
          </cell>
          <cell r="T17">
            <v>0.49811686960684481</v>
          </cell>
          <cell r="U17">
            <v>0.53423579949476419</v>
          </cell>
          <cell r="V17">
            <v>0.57526016286101833</v>
          </cell>
          <cell r="W17">
            <v>0.60967305793098547</v>
          </cell>
          <cell r="X17">
            <v>0.62445873675540209</v>
          </cell>
          <cell r="Y17">
            <v>0.63649600614389978</v>
          </cell>
          <cell r="Z17">
            <v>0.64665367613135716</v>
          </cell>
          <cell r="AA17">
            <v>0.66296151710141715</v>
          </cell>
          <cell r="AB17">
            <v>0.68153823894741095</v>
          </cell>
          <cell r="AC17">
            <v>0.68702569609437958</v>
          </cell>
          <cell r="AD17">
            <v>0.68305520185177204</v>
          </cell>
          <cell r="AE17">
            <v>0.68603003475125712</v>
          </cell>
          <cell r="AF17">
            <v>0.69761268728544223</v>
          </cell>
          <cell r="AG17">
            <v>0.70882427139768822</v>
          </cell>
        </row>
        <row r="18">
          <cell r="C18">
            <v>7.3120704497954936E-2</v>
          </cell>
          <cell r="D18">
            <v>7.0594233191963701E-2</v>
          </cell>
          <cell r="E18">
            <v>7.1533438065324362E-2</v>
          </cell>
          <cell r="F18">
            <v>6.6899934796576604E-2</v>
          </cell>
          <cell r="G18">
            <v>6.3510921889942798E-2</v>
          </cell>
          <cell r="H18">
            <v>5.8558282190097989E-2</v>
          </cell>
          <cell r="I18">
            <v>5.3110420558256349E-2</v>
          </cell>
          <cell r="J18">
            <v>4.7908821203874567E-2</v>
          </cell>
          <cell r="K18">
            <v>3.8847707541269906E-2</v>
          </cell>
          <cell r="L18">
            <v>3.9705937199934274E-2</v>
          </cell>
          <cell r="M18">
            <v>3.7086032728253109E-2</v>
          </cell>
          <cell r="N18">
            <v>3.5623616064005582E-2</v>
          </cell>
          <cell r="O18">
            <v>3.1818038948476748E-2</v>
          </cell>
          <cell r="P18">
            <v>3.036139630916769E-2</v>
          </cell>
          <cell r="Q18">
            <v>2.8433544461710043E-2</v>
          </cell>
          <cell r="R18">
            <v>2.4779651536335909E-2</v>
          </cell>
          <cell r="S18">
            <v>2.0917466259718385E-2</v>
          </cell>
          <cell r="T18">
            <v>1.8121608681732352E-2</v>
          </cell>
          <cell r="U18">
            <v>1.7597116872915753E-2</v>
          </cell>
          <cell r="V18">
            <v>1.7114765785656714E-2</v>
          </cell>
          <cell r="W18">
            <v>1.5568630011150273E-2</v>
          </cell>
          <cell r="X18">
            <v>1.5940584494036614E-2</v>
          </cell>
          <cell r="Y18">
            <v>1.2449435739197431E-2</v>
          </cell>
          <cell r="Z18">
            <v>1.1601607289696591E-2</v>
          </cell>
          <cell r="AA18">
            <v>1.2081852888688325E-2</v>
          </cell>
          <cell r="AB18">
            <v>9.7620850532427628E-3</v>
          </cell>
          <cell r="AC18">
            <v>1.0526592536225064E-2</v>
          </cell>
          <cell r="AD18">
            <v>1.0738232363543708E-2</v>
          </cell>
          <cell r="AE18">
            <v>9.5882004552235098E-3</v>
          </cell>
          <cell r="AF18">
            <v>1.0830362719267548E-2</v>
          </cell>
          <cell r="AG18">
            <v>9.2626216785645071E-3</v>
          </cell>
        </row>
        <row r="19">
          <cell r="C19">
            <v>0.81706242847712574</v>
          </cell>
          <cell r="D19">
            <v>0.84102421523470339</v>
          </cell>
          <cell r="E19">
            <v>0.75496057761308732</v>
          </cell>
          <cell r="F19">
            <v>0.7416926880926159</v>
          </cell>
          <cell r="G19">
            <v>0.67645753707672929</v>
          </cell>
          <cell r="H19">
            <v>0.70849131709123836</v>
          </cell>
          <cell r="I19">
            <v>0.67919708448068028</v>
          </cell>
          <cell r="J19">
            <v>0.67904194286473685</v>
          </cell>
          <cell r="K19">
            <v>0.70246579583732749</v>
          </cell>
          <cell r="L19">
            <v>0.65483490577955994</v>
          </cell>
          <cell r="M19">
            <v>0.62493639727075179</v>
          </cell>
          <cell r="N19">
            <v>0.59574216068419839</v>
          </cell>
          <cell r="O19">
            <v>0.64766240605079461</v>
          </cell>
          <cell r="P19">
            <v>0.60128501948756152</v>
          </cell>
          <cell r="Q19">
            <v>0.68929911282892498</v>
          </cell>
          <cell r="R19">
            <v>0.59398465747937579</v>
          </cell>
          <cell r="S19">
            <v>0.61798796932789779</v>
          </cell>
          <cell r="T19">
            <v>0.61901920335457217</v>
          </cell>
          <cell r="U19">
            <v>0.59291888859575803</v>
          </cell>
          <cell r="V19">
            <v>0.59385070235608839</v>
          </cell>
          <cell r="W19">
            <v>0.59049255004849366</v>
          </cell>
          <cell r="X19">
            <v>0.57449889552115752</v>
          </cell>
          <cell r="Y19">
            <v>0.55486625980429349</v>
          </cell>
          <cell r="Z19">
            <v>0.56642055676062864</v>
          </cell>
          <cell r="AA19">
            <v>0.55921443049035735</v>
          </cell>
          <cell r="AB19">
            <v>0.56298971314450774</v>
          </cell>
          <cell r="AC19">
            <v>0.56538650210179653</v>
          </cell>
          <cell r="AD19">
            <v>0.56783551847271019</v>
          </cell>
          <cell r="AE19">
            <v>0.6081854674945254</v>
          </cell>
          <cell r="AF19">
            <v>0.54527516255101494</v>
          </cell>
          <cell r="AG19">
            <v>0.49022311049093964</v>
          </cell>
        </row>
        <row r="20">
          <cell r="C20">
            <v>0.37334067855249714</v>
          </cell>
          <cell r="D20">
            <v>0.40503133284186854</v>
          </cell>
          <cell r="E20">
            <v>0.3583084087996895</v>
          </cell>
          <cell r="F20">
            <v>0.33632123678241677</v>
          </cell>
          <cell r="G20">
            <v>0.32224736791187114</v>
          </cell>
          <cell r="H20">
            <v>0.33932050310384354</v>
          </cell>
          <cell r="I20">
            <v>0.33241644523127767</v>
          </cell>
          <cell r="J20">
            <v>0.3387313512238026</v>
          </cell>
          <cell r="K20">
            <v>0.35702237906332868</v>
          </cell>
          <cell r="L20">
            <v>0.34247755856903528</v>
          </cell>
          <cell r="M20">
            <v>0.33062482726928705</v>
          </cell>
          <cell r="N20">
            <v>0.30129168040370341</v>
          </cell>
          <cell r="O20">
            <v>0.30119652355514986</v>
          </cell>
          <cell r="P20">
            <v>0.30975258504854192</v>
          </cell>
          <cell r="Q20">
            <v>0.31482683896983432</v>
          </cell>
          <cell r="R20">
            <v>0.31645787308995932</v>
          </cell>
          <cell r="S20">
            <v>0.33277633471734891</v>
          </cell>
          <cell r="T20">
            <v>0.32599030814524133</v>
          </cell>
          <cell r="U20">
            <v>0.31196096463541451</v>
          </cell>
          <cell r="V20">
            <v>0.31328275649111459</v>
          </cell>
          <cell r="W20">
            <v>0.30464638361410656</v>
          </cell>
          <cell r="X20">
            <v>0.29560675935092684</v>
          </cell>
          <cell r="Y20">
            <v>0.28923834855635472</v>
          </cell>
          <cell r="Z20">
            <v>0.27173457157894682</v>
          </cell>
          <cell r="AA20">
            <v>0.26577849463758052</v>
          </cell>
          <cell r="AB20">
            <v>0.2671984565106148</v>
          </cell>
          <cell r="AC20">
            <v>0.28044312410353045</v>
          </cell>
          <cell r="AD20">
            <v>0.28621002499084858</v>
          </cell>
          <cell r="AE20">
            <v>0.29057793020451461</v>
          </cell>
          <cell r="AF20">
            <v>0.26653807183809036</v>
          </cell>
          <cell r="AG20">
            <v>0.26611007464549979</v>
          </cell>
        </row>
        <row r="21">
          <cell r="C21">
            <v>0.13439497349639776</v>
          </cell>
          <cell r="D21">
            <v>0.13294049096489308</v>
          </cell>
          <cell r="E21">
            <v>0.11576967455338122</v>
          </cell>
          <cell r="F21">
            <v>0.10973646508201941</v>
          </cell>
          <cell r="G21">
            <v>0.10609590219228547</v>
          </cell>
          <cell r="H21">
            <v>0.10382900723189586</v>
          </cell>
          <cell r="I21">
            <v>8.5321012632839741E-2</v>
          </cell>
          <cell r="J21">
            <v>8.4880643888948573E-2</v>
          </cell>
          <cell r="K21">
            <v>8.2566610583220498E-2</v>
          </cell>
          <cell r="L21">
            <v>7.9234772008437496E-2</v>
          </cell>
          <cell r="M21">
            <v>8.3305001008643104E-2</v>
          </cell>
          <cell r="N21">
            <v>7.1060909720262508E-2</v>
          </cell>
          <cell r="O21">
            <v>6.9842281433215747E-2</v>
          </cell>
          <cell r="P21">
            <v>6.8375030173885812E-2</v>
          </cell>
          <cell r="Q21">
            <v>0.11586475468261596</v>
          </cell>
          <cell r="R21">
            <v>5.6122518641160926E-2</v>
          </cell>
          <cell r="S21">
            <v>4.8896601144303629E-2</v>
          </cell>
          <cell r="T21">
            <v>4.3100221065339443E-2</v>
          </cell>
          <cell r="U21">
            <v>3.7650379499110598E-2</v>
          </cell>
          <cell r="V21">
            <v>3.5443400741110534E-2</v>
          </cell>
          <cell r="W21">
            <v>3.5595232676916576E-2</v>
          </cell>
          <cell r="X21">
            <v>4.1199450643387675E-2</v>
          </cell>
          <cell r="Y21">
            <v>4.1402093251419636E-2</v>
          </cell>
          <cell r="Z21">
            <v>4.12157236717937E-2</v>
          </cell>
          <cell r="AA21">
            <v>4.2974122017535032E-2</v>
          </cell>
          <cell r="AB21">
            <v>4.572519213977979E-2</v>
          </cell>
          <cell r="AC21">
            <v>4.8344805148178391E-2</v>
          </cell>
          <cell r="AD21">
            <v>4.8355876693457887E-2</v>
          </cell>
          <cell r="AE21">
            <v>4.8715466303523858E-2</v>
          </cell>
          <cell r="AF21">
            <v>2.6150773122642502E-2</v>
          </cell>
          <cell r="AG21">
            <v>2.156581239397103E-2</v>
          </cell>
        </row>
        <row r="22">
          <cell r="C22">
            <v>0.3075779024979638</v>
          </cell>
          <cell r="D22">
            <v>0.30132081466420524</v>
          </cell>
          <cell r="E22">
            <v>0.27916845017038583</v>
          </cell>
          <cell r="F22">
            <v>0.29392053498985982</v>
          </cell>
          <cell r="G22">
            <v>0.2464085135479151</v>
          </cell>
          <cell r="H22">
            <v>0.26369192317873519</v>
          </cell>
          <cell r="I22">
            <v>0.25980974303979915</v>
          </cell>
          <cell r="J22">
            <v>0.25376263661466675</v>
          </cell>
          <cell r="K22">
            <v>0.26125588073188932</v>
          </cell>
          <cell r="L22">
            <v>0.2316876661331706</v>
          </cell>
          <cell r="M22">
            <v>0.20965073724707792</v>
          </cell>
          <cell r="N22">
            <v>0.22203373881448871</v>
          </cell>
          <cell r="O22">
            <v>0.21893649149474881</v>
          </cell>
          <cell r="P22">
            <v>0.22180157251939003</v>
          </cell>
          <cell r="Q22">
            <v>0.25725168743073096</v>
          </cell>
          <cell r="R22">
            <v>0.22004843400251189</v>
          </cell>
          <cell r="S22">
            <v>0.23495920172050155</v>
          </cell>
          <cell r="T22">
            <v>0.24857284239824767</v>
          </cell>
          <cell r="U22">
            <v>0.24198515479114913</v>
          </cell>
          <cell r="V22">
            <v>0.24383821871544453</v>
          </cell>
          <cell r="W22">
            <v>0.24889738523770888</v>
          </cell>
          <cell r="X22">
            <v>0.23627345700466204</v>
          </cell>
          <cell r="Y22">
            <v>0.22276029826504859</v>
          </cell>
          <cell r="Z22">
            <v>0.25201532764433426</v>
          </cell>
          <cell r="AA22">
            <v>0.2490318544170555</v>
          </cell>
          <cell r="AB22">
            <v>0.24864818515092166</v>
          </cell>
          <cell r="AC22">
            <v>0.23517727372401795</v>
          </cell>
          <cell r="AD22">
            <v>0.23187370272579499</v>
          </cell>
          <cell r="AE22">
            <v>0.24028133977758553</v>
          </cell>
          <cell r="AF22">
            <v>0.25121525973564557</v>
          </cell>
          <cell r="AG22">
            <v>0.20118859370081832</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row>
        <row r="24">
          <cell r="C24">
            <v>0</v>
          </cell>
          <cell r="D24">
            <v>0</v>
          </cell>
          <cell r="E24">
            <v>0</v>
          </cell>
          <cell r="F24">
            <v>0</v>
          </cell>
          <cell r="G24">
            <v>0</v>
          </cell>
          <cell r="H24">
            <v>0</v>
          </cell>
          <cell r="I24">
            <v>0</v>
          </cell>
          <cell r="J24">
            <v>0</v>
          </cell>
          <cell r="K24">
            <v>0</v>
          </cell>
          <cell r="L24">
            <v>0</v>
          </cell>
          <cell r="M24">
            <v>0</v>
          </cell>
          <cell r="N24">
            <v>0</v>
          </cell>
          <cell r="O24">
            <v>5.6331277821936483E-2</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2.7227245250278653E-2</v>
          </cell>
          <cell r="AF24">
            <v>0</v>
          </cell>
          <cell r="AG24">
            <v>0</v>
          </cell>
        </row>
        <row r="25">
          <cell r="C25">
            <v>1.7488739302670172E-3</v>
          </cell>
          <cell r="D25">
            <v>1.7315767637364296E-3</v>
          </cell>
          <cell r="E25">
            <v>1.7140440896307723E-3</v>
          </cell>
          <cell r="F25">
            <v>1.7144512383198767E-3</v>
          </cell>
          <cell r="G25">
            <v>1.7057534246575341E-3</v>
          </cell>
          <cell r="H25">
            <v>1.6498835767637362E-3</v>
          </cell>
          <cell r="I25">
            <v>1.6498835767637362E-3</v>
          </cell>
          <cell r="J25">
            <v>1.6673111373189391E-3</v>
          </cell>
          <cell r="K25">
            <v>1.6209254588889902E-3</v>
          </cell>
          <cell r="L25">
            <v>1.4349090689165082E-3</v>
          </cell>
          <cell r="M25">
            <v>1.3558317457437478E-3</v>
          </cell>
          <cell r="N25">
            <v>1.3558317457437478E-3</v>
          </cell>
          <cell r="O25">
            <v>1.3558317457437478E-3</v>
          </cell>
          <cell r="P25">
            <v>1.3558317457437478E-3</v>
          </cell>
          <cell r="Q25">
            <v>1.3558317457437478E-3</v>
          </cell>
          <cell r="R25">
            <v>1.3558317457437478E-3</v>
          </cell>
          <cell r="S25">
            <v>1.3558317457437478E-3</v>
          </cell>
          <cell r="T25">
            <v>1.3558317457437478E-3</v>
          </cell>
          <cell r="U25">
            <v>1.3223896700837643E-3</v>
          </cell>
          <cell r="V25">
            <v>1.286326408418761E-3</v>
          </cell>
          <cell r="W25">
            <v>1.3535485197617104E-3</v>
          </cell>
          <cell r="X25">
            <v>1.4192285221808947E-3</v>
          </cell>
          <cell r="Y25">
            <v>1.4655197314705616E-3</v>
          </cell>
          <cell r="Z25">
            <v>1.4549338655538422E-3</v>
          </cell>
          <cell r="AA25">
            <v>1.4299594181862172E-3</v>
          </cell>
          <cell r="AB25">
            <v>1.417879343191509E-3</v>
          </cell>
          <cell r="AC25">
            <v>1.4212991260697345E-3</v>
          </cell>
          <cell r="AD25">
            <v>1.3959140626087717E-3</v>
          </cell>
          <cell r="AE25">
            <v>1.3834859586226715E-3</v>
          </cell>
          <cell r="AF25">
            <v>1.3710578546365718E-3</v>
          </cell>
          <cell r="AG25">
            <v>1.3586297506504768E-3</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row>
        <row r="27">
          <cell r="C27">
            <v>0.2184367756302491</v>
          </cell>
          <cell r="D27">
            <v>0.1892881670930161</v>
          </cell>
          <cell r="E27">
            <v>0.14655730285771751</v>
          </cell>
          <cell r="F27">
            <v>7.0805673752455167E-2</v>
          </cell>
          <cell r="G27">
            <v>-0.10157805178187912</v>
          </cell>
          <cell r="H27">
            <v>-0.12176073188521347</v>
          </cell>
          <cell r="I27">
            <v>-0.12874071011181304</v>
          </cell>
          <cell r="J27">
            <v>-0.15871477802193107</v>
          </cell>
          <cell r="K27">
            <v>-8.8796016643668652E-2</v>
          </cell>
          <cell r="L27">
            <v>-2.6023635703411374E-2</v>
          </cell>
          <cell r="M27">
            <v>2.3892984280242335E-2</v>
          </cell>
          <cell r="N27">
            <v>5.629903032563055E-2</v>
          </cell>
          <cell r="O27">
            <v>2.7468481881665618E-2</v>
          </cell>
          <cell r="P27">
            <v>4.5412632128541852E-2</v>
          </cell>
          <cell r="Q27">
            <v>3.5383619005086353E-2</v>
          </cell>
          <cell r="R27">
            <v>2.9961497633569811E-2</v>
          </cell>
          <cell r="S27">
            <v>1.9543696745877193E-2</v>
          </cell>
          <cell r="T27">
            <v>1.1747289045839215E-2</v>
          </cell>
          <cell r="U27">
            <v>6.5518416960826165E-2</v>
          </cell>
          <cell r="V27">
            <v>7.0311251463502256E-2</v>
          </cell>
          <cell r="W27">
            <v>7.9179531383641644E-2</v>
          </cell>
          <cell r="X27">
            <v>0.11013278249367431</v>
          </cell>
          <cell r="Y27">
            <v>0.12664775845340914</v>
          </cell>
          <cell r="Z27">
            <v>0.12322821985867793</v>
          </cell>
          <cell r="AA27">
            <v>0.12164537453917368</v>
          </cell>
          <cell r="AB27">
            <v>0.10231587518934837</v>
          </cell>
          <cell r="AC27">
            <v>9.9957319634383812E-2</v>
          </cell>
          <cell r="AD27">
            <v>0.10650523257830358</v>
          </cell>
          <cell r="AE27">
            <v>8.7791652025481781E-2</v>
          </cell>
          <cell r="AF27">
            <v>8.0986581716415706E-2</v>
          </cell>
          <cell r="AG27">
            <v>6.8690414332244876E-2</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row>
        <row r="29">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row>
        <row r="30">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row>
        <row r="31">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row>
        <row r="32">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row>
        <row r="33">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row>
        <row r="34">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row>
        <row r="36">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row>
        <row r="37">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row>
        <row r="38">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row>
        <row r="39">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row>
        <row r="40">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row>
        <row r="41">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row>
        <row r="42">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row>
        <row r="43">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row>
        <row r="44">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row>
        <row r="45">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row>
        <row r="46">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row>
        <row r="47">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row>
        <row r="48">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row>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row>
        <row r="50">
          <cell r="C50">
            <v>-0.47615468053999993</v>
          </cell>
          <cell r="D50">
            <v>-0.48571551428399995</v>
          </cell>
          <cell r="E50">
            <v>-0.49527634802800002</v>
          </cell>
          <cell r="F50">
            <v>-0.50483718177199999</v>
          </cell>
          <cell r="G50">
            <v>-0.51439801551600006</v>
          </cell>
          <cell r="H50">
            <v>-0.52395884926000003</v>
          </cell>
          <cell r="I50">
            <v>-0.5335196830040001</v>
          </cell>
          <cell r="J50">
            <v>-0.54308051674800017</v>
          </cell>
          <cell r="K50">
            <v>-0.55264135049200025</v>
          </cell>
          <cell r="L50">
            <v>-0.56220218423600021</v>
          </cell>
          <cell r="M50">
            <v>-0.57176301797999995</v>
          </cell>
          <cell r="N50">
            <v>-0.57863253457876707</v>
          </cell>
          <cell r="O50">
            <v>-0.58550205117753429</v>
          </cell>
          <cell r="P50">
            <v>-0.59237156777630151</v>
          </cell>
          <cell r="Q50">
            <v>-0.59924108437506862</v>
          </cell>
          <cell r="R50">
            <v>-0.60611060097383562</v>
          </cell>
          <cell r="S50">
            <v>-0.61298011757260307</v>
          </cell>
          <cell r="T50">
            <v>-0.61984963417137007</v>
          </cell>
          <cell r="U50">
            <v>-0.62671915077013718</v>
          </cell>
          <cell r="V50">
            <v>-0.63358866736890429</v>
          </cell>
          <cell r="W50">
            <v>-0.64045818396767118</v>
          </cell>
          <cell r="X50">
            <v>-0.64732770056643996</v>
          </cell>
          <cell r="Y50">
            <v>-0.65419721716520651</v>
          </cell>
          <cell r="Z50">
            <v>-0.66106673376397296</v>
          </cell>
          <cell r="AA50">
            <v>-0.66793625036274173</v>
          </cell>
          <cell r="AB50">
            <v>-0.67480576696150807</v>
          </cell>
          <cell r="AC50">
            <v>-0.68167528356027451</v>
          </cell>
          <cell r="AD50">
            <v>-0.68854480015904329</v>
          </cell>
          <cell r="AE50">
            <v>-0.69541431675780974</v>
          </cell>
          <cell r="AF50">
            <v>-0.70228383335657607</v>
          </cell>
          <cell r="AG50">
            <v>-0.70915334995534263</v>
          </cell>
        </row>
        <row r="51">
          <cell r="C51">
            <v>-0.10716655235731867</v>
          </cell>
          <cell r="D51">
            <v>-0.10246542710747797</v>
          </cell>
          <cell r="E51">
            <v>-0.10182693480592793</v>
          </cell>
          <cell r="F51">
            <v>-8.9017937375490339E-2</v>
          </cell>
          <cell r="G51">
            <v>-7.852791551612906E-2</v>
          </cell>
          <cell r="H51">
            <v>-6.4464278596578467E-2</v>
          </cell>
          <cell r="I51">
            <v>-5.2467707761520835E-2</v>
          </cell>
          <cell r="J51">
            <v>-5.5036618395494147E-2</v>
          </cell>
          <cell r="K51">
            <v>-5.3587441707868388E-2</v>
          </cell>
          <cell r="L51">
            <v>-4.8322915334783959E-2</v>
          </cell>
          <cell r="M51">
            <v>-4.838143858190172E-2</v>
          </cell>
          <cell r="N51">
            <v>-4.966599312680036E-2</v>
          </cell>
          <cell r="O51">
            <v>-5.0799932421131337E-2</v>
          </cell>
          <cell r="P51">
            <v>-4.3847514369872338E-2</v>
          </cell>
          <cell r="Q51">
            <v>-4.3826680807808154E-2</v>
          </cell>
          <cell r="R51">
            <v>-4.417338918142201E-2</v>
          </cell>
          <cell r="S51">
            <v>-4.3972854375899394E-2</v>
          </cell>
          <cell r="T51">
            <v>-4.1681623635583274E-2</v>
          </cell>
          <cell r="U51">
            <v>-4.0970561145127649E-2</v>
          </cell>
          <cell r="V51">
            <v>-4.6491721748796136E-2</v>
          </cell>
          <cell r="W51">
            <v>-4.9425494577006332E-2</v>
          </cell>
          <cell r="X51">
            <v>-4.8950815817732349E-2</v>
          </cell>
          <cell r="Y51">
            <v>-4.8657968539755111E-2</v>
          </cell>
          <cell r="Z51">
            <v>-4.6599277777278722E-2</v>
          </cell>
          <cell r="AA51">
            <v>-4.6272222832936978E-2</v>
          </cell>
          <cell r="AB51">
            <v>-4.6352786214199526E-2</v>
          </cell>
          <cell r="AC51">
            <v>-4.2339733543815386E-2</v>
          </cell>
          <cell r="AD51">
            <v>-3.8546154323205892E-2</v>
          </cell>
          <cell r="AE51">
            <v>-4.8771479722176818E-2</v>
          </cell>
          <cell r="AF51">
            <v>-4.8247431696447227E-2</v>
          </cell>
          <cell r="AG51">
            <v>-4.8014667843000305E-2</v>
          </cell>
        </row>
        <row r="52">
          <cell r="C52">
            <v>-8.5103583665286815E-3</v>
          </cell>
          <cell r="D52">
            <v>-8.0244922545775477E-3</v>
          </cell>
          <cell r="E52">
            <v>-7.9208842004621968E-3</v>
          </cell>
          <cell r="F52">
            <v>-6.2609197759745331E-3</v>
          </cell>
          <cell r="G52">
            <v>-5.074038683379925E-3</v>
          </cell>
          <cell r="H52">
            <v>-3.5502872984930697E-3</v>
          </cell>
          <cell r="I52">
            <v>-2.2260996033443563E-3</v>
          </cell>
          <cell r="J52">
            <v>-2.1904898667489759E-3</v>
          </cell>
          <cell r="K52">
            <v>-2.1874977236581018E-3</v>
          </cell>
          <cell r="L52">
            <v>-1.766236674808231E-3</v>
          </cell>
          <cell r="M52">
            <v>-1.7468595855045569E-3</v>
          </cell>
          <cell r="N52">
            <v>-2.1250342739602057E-3</v>
          </cell>
          <cell r="O52">
            <v>-2.4228157329205021E-3</v>
          </cell>
          <cell r="P52">
            <v>-1.6686020648900191E-3</v>
          </cell>
          <cell r="Q52">
            <v>-1.463664455798683E-3</v>
          </cell>
          <cell r="R52">
            <v>-1.7575520911920343E-3</v>
          </cell>
          <cell r="S52">
            <v>-1.9635571134164424E-3</v>
          </cell>
          <cell r="T52">
            <v>-1.9531441192224054E-3</v>
          </cell>
          <cell r="U52">
            <v>-2.0638033130047305E-3</v>
          </cell>
          <cell r="V52">
            <v>-2.6662870803772021E-3</v>
          </cell>
          <cell r="W52">
            <v>-3.0356646024108044E-3</v>
          </cell>
          <cell r="X52">
            <v>-3.1166648021544747E-3</v>
          </cell>
          <cell r="Y52">
            <v>-3.1960230801244098E-3</v>
          </cell>
          <cell r="Z52">
            <v>-3.071633218242316E-3</v>
          </cell>
          <cell r="AA52">
            <v>-3.0762492551454131E-3</v>
          </cell>
          <cell r="AB52">
            <v>-3.124659319157634E-3</v>
          </cell>
          <cell r="AC52">
            <v>-2.7883788935953312E-3</v>
          </cell>
          <cell r="AD52">
            <v>-2.4865489264772451E-3</v>
          </cell>
          <cell r="AE52">
            <v>-2.8986381403591963E-3</v>
          </cell>
          <cell r="AF52">
            <v>-2.8981184119301886E-3</v>
          </cell>
          <cell r="AG52">
            <v>-2.9195361633325041E-3</v>
          </cell>
        </row>
        <row r="53">
          <cell r="C53">
            <v>-4.3630582559632515E-2</v>
          </cell>
          <cell r="D53">
            <v>-4.2150176598430678E-2</v>
          </cell>
          <cell r="E53">
            <v>-4.177540748091492E-2</v>
          </cell>
          <cell r="F53">
            <v>-3.6508791307963272E-2</v>
          </cell>
          <cell r="G53">
            <v>-3.2439022949867211E-2</v>
          </cell>
          <cell r="H53">
            <v>-2.7133674185420262E-2</v>
          </cell>
          <cell r="I53">
            <v>-2.2228961311987292E-2</v>
          </cell>
          <cell r="J53">
            <v>-2.1187212007735486E-2</v>
          </cell>
          <cell r="K53">
            <v>-2.0311148810464578E-2</v>
          </cell>
          <cell r="L53">
            <v>-1.8189969103163128E-2</v>
          </cell>
          <cell r="M53">
            <v>-1.7315256844257453E-2</v>
          </cell>
          <cell r="N53">
            <v>-1.7743916429451948E-2</v>
          </cell>
          <cell r="O53">
            <v>-1.8043524802996293E-2</v>
          </cell>
          <cell r="P53">
            <v>-1.5148538160231491E-2</v>
          </cell>
          <cell r="Q53">
            <v>-1.3884596095316813E-2</v>
          </cell>
          <cell r="R53">
            <v>-1.4348745715797273E-2</v>
          </cell>
          <cell r="S53">
            <v>-1.4510519437727168E-2</v>
          </cell>
          <cell r="T53">
            <v>-1.371611172817531E-2</v>
          </cell>
          <cell r="U53">
            <v>-1.3621565587592309E-2</v>
          </cell>
          <cell r="V53">
            <v>-1.6049585609396649E-2</v>
          </cell>
          <cell r="W53">
            <v>-1.7399135424155377E-2</v>
          </cell>
          <cell r="X53">
            <v>-1.7386587245999466E-2</v>
          </cell>
          <cell r="Y53">
            <v>-1.7423103446667993E-2</v>
          </cell>
          <cell r="Z53">
            <v>-1.6500395481067565E-2</v>
          </cell>
          <cell r="AA53">
            <v>-1.6259597379791803E-2</v>
          </cell>
          <cell r="AB53">
            <v>-1.6273071807147932E-2</v>
          </cell>
          <cell r="AC53">
            <v>-1.4414154974179269E-2</v>
          </cell>
          <cell r="AD53">
            <v>-1.2753977904572384E-2</v>
          </cell>
          <cell r="AE53">
            <v>-1.465328682043154E-2</v>
          </cell>
          <cell r="AF53">
            <v>-1.4530642268274144E-2</v>
          </cell>
          <cell r="AG53">
            <v>-1.4534933885020279E-2</v>
          </cell>
        </row>
        <row r="54">
          <cell r="C54">
            <v>-4.3492818130644095E-2</v>
          </cell>
          <cell r="D54">
            <v>-4.1915044988701779E-2</v>
          </cell>
          <cell r="E54">
            <v>-4.1479754471154935E-2</v>
          </cell>
          <cell r="F54">
            <v>-3.6005290478728524E-2</v>
          </cell>
          <cell r="G54">
            <v>-3.1773426430617917E-2</v>
          </cell>
          <cell r="H54">
            <v>-2.6275744224960079E-2</v>
          </cell>
          <cell r="I54">
            <v>-2.1200150167573213E-2</v>
          </cell>
          <cell r="J54">
            <v>-2.0113495323549613E-2</v>
          </cell>
          <cell r="K54">
            <v>-1.919971013452397E-2</v>
          </cell>
          <cell r="L54">
            <v>-1.7004797775638486E-2</v>
          </cell>
          <cell r="M54">
            <v>-1.6098095720075662E-2</v>
          </cell>
          <cell r="N54">
            <v>-1.6536160339289018E-2</v>
          </cell>
          <cell r="O54">
            <v>-1.6840865412703784E-2</v>
          </cell>
          <cell r="P54">
            <v>-1.3853665197619268E-2</v>
          </cell>
          <cell r="Q54">
            <v>-1.2552111320380067E-2</v>
          </cell>
          <cell r="R54">
            <v>-1.2994374681378549E-2</v>
          </cell>
          <cell r="S54">
            <v>-1.315340316182367E-2</v>
          </cell>
          <cell r="T54">
            <v>-1.2416823471448367E-2</v>
          </cell>
          <cell r="U54">
            <v>-1.2335712613997447E-2</v>
          </cell>
          <cell r="V54">
            <v>-1.4617246532506045E-2</v>
          </cell>
          <cell r="W54">
            <v>-1.5888618337115874E-2</v>
          </cell>
          <cell r="X54">
            <v>-1.5884172072487275E-2</v>
          </cell>
          <cell r="Y54">
            <v>-1.5925626146208835E-2</v>
          </cell>
          <cell r="Z54">
            <v>-1.5068593638152151E-2</v>
          </cell>
          <cell r="AA54">
            <v>-1.4850189587795569E-2</v>
          </cell>
          <cell r="AB54">
            <v>-1.4869877087874727E-2</v>
          </cell>
          <cell r="AC54">
            <v>-1.3135777678136264E-2</v>
          </cell>
          <cell r="AD54">
            <v>-1.1587750916934625E-2</v>
          </cell>
          <cell r="AE54">
            <v>-1.3373535743943876E-2</v>
          </cell>
          <cell r="AF54">
            <v>-1.3265443125468417E-2</v>
          </cell>
          <cell r="AG54">
            <v>-1.3276163575199689E-2</v>
          </cell>
        </row>
        <row r="55">
          <cell r="C55">
            <v>-1.1532793300513371E-2</v>
          </cell>
          <cell r="D55">
            <v>-1.0375713265767974E-2</v>
          </cell>
          <cell r="E55">
            <v>-1.0650888653395871E-2</v>
          </cell>
          <cell r="F55">
            <v>-1.0242935812824015E-2</v>
          </cell>
          <cell r="G55">
            <v>-9.2414274522639953E-3</v>
          </cell>
          <cell r="H55">
            <v>-7.5045728877050607E-3</v>
          </cell>
          <cell r="I55">
            <v>-6.8124966786159667E-3</v>
          </cell>
          <cell r="J55">
            <v>-1.1545421197460073E-2</v>
          </cell>
          <cell r="K55">
            <v>-1.1889085039221741E-2</v>
          </cell>
          <cell r="L55">
            <v>-1.1361911781174116E-2</v>
          </cell>
          <cell r="M55">
            <v>-1.3221226432064047E-2</v>
          </cell>
          <cell r="N55">
            <v>-1.3260882084099189E-2</v>
          </cell>
          <cell r="O55">
            <v>-1.3492726472510756E-2</v>
          </cell>
          <cell r="P55">
            <v>-1.3176708947131563E-2</v>
          </cell>
          <cell r="Q55">
            <v>-1.592630893631259E-2</v>
          </cell>
          <cell r="R55">
            <v>-1.5072716693054156E-2</v>
          </cell>
          <cell r="S55">
            <v>-1.4345374662932111E-2</v>
          </cell>
          <cell r="T55">
            <v>-1.3595544316737193E-2</v>
          </cell>
          <cell r="U55">
            <v>-1.2949479630533157E-2</v>
          </cell>
          <cell r="V55">
            <v>-1.3158602526516242E-2</v>
          </cell>
          <cell r="W55">
            <v>-1.3102076213324276E-2</v>
          </cell>
          <cell r="X55">
            <v>-1.2563391697091135E-2</v>
          </cell>
          <cell r="Y55">
            <v>-1.2113215866753875E-2</v>
          </cell>
          <cell r="Z55">
            <v>-1.195865543981669E-2</v>
          </cell>
          <cell r="AA55">
            <v>-1.208618661020419E-2</v>
          </cell>
          <cell r="AB55">
            <v>-1.2085178000019235E-2</v>
          </cell>
          <cell r="AC55">
            <v>-1.2001421997904525E-2</v>
          </cell>
          <cell r="AD55">
            <v>-1.1717876575221633E-2</v>
          </cell>
          <cell r="AE55">
            <v>-1.7846019017442205E-2</v>
          </cell>
          <cell r="AF55">
            <v>-1.755322789077448E-2</v>
          </cell>
          <cell r="AG55">
            <v>-1.7284034219447835E-2</v>
          </cell>
        </row>
        <row r="56">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row>
        <row r="57">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row>
        <row r="58">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row>
        <row r="59">
          <cell r="C59">
            <v>6.7298631955500544E-3</v>
          </cell>
          <cell r="D59">
            <v>6.6625054413930653E-3</v>
          </cell>
          <cell r="E59">
            <v>6.5986799082196302E-3</v>
          </cell>
          <cell r="F59">
            <v>6.6067454609467849E-3</v>
          </cell>
          <cell r="G59">
            <v>6.5748043610366694E-3</v>
          </cell>
          <cell r="H59">
            <v>6.3572422151083998E-3</v>
          </cell>
          <cell r="I59">
            <v>6.3572422151083998E-3</v>
          </cell>
          <cell r="J59">
            <v>6.4240144139151752E-3</v>
          </cell>
          <cell r="K59">
            <v>6.2501233637835855E-3</v>
          </cell>
          <cell r="L59">
            <v>5.5321380600086706E-3</v>
          </cell>
          <cell r="M59">
            <v>5.2261759450801986E-3</v>
          </cell>
          <cell r="N59">
            <v>5.2261759450801986E-3</v>
          </cell>
          <cell r="O59">
            <v>5.2261759450801986E-3</v>
          </cell>
          <cell r="P59">
            <v>5.2261759450801986E-3</v>
          </cell>
          <cell r="Q59">
            <v>5.2261759450801986E-3</v>
          </cell>
          <cell r="R59">
            <v>5.2261759450801986E-3</v>
          </cell>
          <cell r="S59">
            <v>5.2261759450801986E-3</v>
          </cell>
          <cell r="T59">
            <v>5.2261759450801986E-3</v>
          </cell>
          <cell r="U59">
            <v>5.08443377256364E-3</v>
          </cell>
          <cell r="V59">
            <v>4.9300171600472646E-3</v>
          </cell>
          <cell r="W59">
            <v>5.2132937273754697E-3</v>
          </cell>
          <cell r="X59">
            <v>5.4612480848681248E-3</v>
          </cell>
          <cell r="Y59">
            <v>5.6427891323170406E-3</v>
          </cell>
          <cell r="Z59">
            <v>5.6156646973844994E-3</v>
          </cell>
          <cell r="AA59">
            <v>5.5616424941065997E-3</v>
          </cell>
          <cell r="AB59">
            <v>5.5616424941065997E-3</v>
          </cell>
          <cell r="AC59">
            <v>5.5616424941065997E-3</v>
          </cell>
          <cell r="AD59">
            <v>5.5616424941065997E-3</v>
          </cell>
          <cell r="AE59">
            <v>5.5616424941065997E-3</v>
          </cell>
          <cell r="AF59">
            <v>5.5616424941065997E-3</v>
          </cell>
          <cell r="AG59">
            <v>5.5616424941065997E-3</v>
          </cell>
        </row>
        <row r="60">
          <cell r="C60">
            <v>0.79502814533201771</v>
          </cell>
          <cell r="D60">
            <v>0.770806603043101</v>
          </cell>
          <cell r="E60">
            <v>0.7370619057834259</v>
          </cell>
          <cell r="F60">
            <v>0.65805404743899876</v>
          </cell>
          <cell r="G60">
            <v>0.48477307488921334</v>
          </cell>
          <cell r="H60">
            <v>0.46030515375625664</v>
          </cell>
          <cell r="I60">
            <v>0.45088943843859958</v>
          </cell>
          <cell r="J60">
            <v>0.43297834270764807</v>
          </cell>
          <cell r="K60">
            <v>0.51118265219241632</v>
          </cell>
          <cell r="L60">
            <v>0.57896932580736415</v>
          </cell>
          <cell r="M60">
            <v>0.63881126489706375</v>
          </cell>
          <cell r="N60">
            <v>0.67937138208611769</v>
          </cell>
          <cell r="O60">
            <v>0.65854428953525102</v>
          </cell>
          <cell r="P60">
            <v>0.67640553832963546</v>
          </cell>
          <cell r="Q60">
            <v>0.6732252082428829</v>
          </cell>
          <cell r="R60">
            <v>0.67501931184374719</v>
          </cell>
          <cell r="S60">
            <v>0.6712704927492994</v>
          </cell>
          <cell r="T60">
            <v>0.6680523709077123</v>
          </cell>
          <cell r="U60">
            <v>0.72812369510352737</v>
          </cell>
          <cell r="V60">
            <v>0.74546162342115541</v>
          </cell>
          <cell r="W60">
            <v>0.76384991620094367</v>
          </cell>
          <cell r="X60">
            <v>0.80095005079297843</v>
          </cell>
          <cell r="Y60">
            <v>0.8238601550260537</v>
          </cell>
          <cell r="Z60">
            <v>0.82527856670254507</v>
          </cell>
          <cell r="AA60">
            <v>0.83029220524074576</v>
          </cell>
          <cell r="AB60">
            <v>0.8179127858709494</v>
          </cell>
          <cell r="AC60">
            <v>0.81841069424436708</v>
          </cell>
          <cell r="AD60">
            <v>0.8280345445664461</v>
          </cell>
          <cell r="AE60">
            <v>0.82641580601136166</v>
          </cell>
          <cell r="AF60">
            <v>0.82595620427533234</v>
          </cell>
          <cell r="AG60">
            <v>0.82029678963648123</v>
          </cell>
        </row>
        <row r="61">
          <cell r="C61">
            <v>0.837080813830273</v>
          </cell>
          <cell r="D61">
            <v>1.0425956675457391</v>
          </cell>
          <cell r="E61">
            <v>1.0512753689893528</v>
          </cell>
          <cell r="F61">
            <v>1.1930194687060172</v>
          </cell>
          <cell r="G61">
            <v>0.99648662818773759</v>
          </cell>
          <cell r="H61">
            <v>1.0208048267321503</v>
          </cell>
          <cell r="I61">
            <v>1.0661943855979199</v>
          </cell>
          <cell r="J61">
            <v>1.0902321595814255</v>
          </cell>
          <cell r="K61">
            <v>1.1272317214756506</v>
          </cell>
          <cell r="L61">
            <v>1.1956100699434733</v>
          </cell>
          <cell r="M61">
            <v>1.1836410331991116</v>
          </cell>
          <cell r="N61">
            <v>1.2261234517499287</v>
          </cell>
          <cell r="O61">
            <v>1.2536025397181734</v>
          </cell>
          <cell r="P61">
            <v>1.3734398167938502</v>
          </cell>
          <cell r="Q61">
            <v>1.4128509446763517</v>
          </cell>
          <cell r="R61">
            <v>1.4482374962721307</v>
          </cell>
          <cell r="S61">
            <v>1.4724358849548442</v>
          </cell>
          <cell r="T61">
            <v>1.6432695597573075</v>
          </cell>
          <cell r="U61">
            <v>1.8787709393956959</v>
          </cell>
          <cell r="V61">
            <v>1.5752479758411722</v>
          </cell>
          <cell r="W61">
            <v>1.6168114616263494</v>
          </cell>
          <cell r="X61">
            <v>1.629905193132283</v>
          </cell>
          <cell r="Y61">
            <v>1.551545949271242</v>
          </cell>
          <cell r="Z61">
            <v>1.5689223785505344</v>
          </cell>
          <cell r="AA61">
            <v>1.5796022404795447</v>
          </cell>
          <cell r="AB61">
            <v>1.5976825839924731</v>
          </cell>
          <cell r="AC61">
            <v>1.6197513384774722</v>
          </cell>
          <cell r="AD61">
            <v>1.6287249592299018</v>
          </cell>
          <cell r="AE61">
            <v>1.5365789137434354</v>
          </cell>
          <cell r="AF61">
            <v>1.5130355126754229</v>
          </cell>
          <cell r="AG61">
            <v>1.5199631298292844</v>
          </cell>
        </row>
        <row r="62">
          <cell r="C62">
            <v>0.72830698951440132</v>
          </cell>
          <cell r="D62">
            <v>0.93147726742465797</v>
          </cell>
          <cell r="E62">
            <v>0.93797930696541842</v>
          </cell>
          <cell r="F62">
            <v>1.0787416107604368</v>
          </cell>
          <cell r="G62">
            <v>0.88032919979497859</v>
          </cell>
          <cell r="H62">
            <v>0.90404257662707932</v>
          </cell>
          <cell r="I62">
            <v>0.94846806659261018</v>
          </cell>
          <cell r="J62">
            <v>0.97196223041302188</v>
          </cell>
          <cell r="K62">
            <v>1.0083980928117822</v>
          </cell>
          <cell r="L62">
            <v>1.0767684218687013</v>
          </cell>
          <cell r="M62">
            <v>1.0644914020290366</v>
          </cell>
          <cell r="N62">
            <v>1.10634843330856</v>
          </cell>
          <cell r="O62">
            <v>1.1322535040987858</v>
          </cell>
          <cell r="P62">
            <v>1.2507322157850376</v>
          </cell>
          <cell r="Q62">
            <v>1.2876870794142699</v>
          </cell>
          <cell r="R62">
            <v>1.321790654669702</v>
          </cell>
          <cell r="S62">
            <v>1.3440206782909334</v>
          </cell>
          <cell r="T62">
            <v>1.5145566720290569</v>
          </cell>
          <cell r="U62">
            <v>1.7489846140240699</v>
          </cell>
          <cell r="V62">
            <v>1.4443597722906834</v>
          </cell>
          <cell r="W62">
            <v>1.4842305988207147</v>
          </cell>
          <cell r="X62">
            <v>1.4965520372518781</v>
          </cell>
          <cell r="Y62">
            <v>1.4163616289714032</v>
          </cell>
          <cell r="Z62">
            <v>1.4324779467820994</v>
          </cell>
          <cell r="AA62">
            <v>1.4420589699313069</v>
          </cell>
          <cell r="AB62">
            <v>1.4590198135385308</v>
          </cell>
          <cell r="AC62">
            <v>1.4804012539086098</v>
          </cell>
          <cell r="AD62">
            <v>1.4895022950217576</v>
          </cell>
          <cell r="AE62">
            <v>1.3974699688984342</v>
          </cell>
          <cell r="AF62">
            <v>1.3750470129784533</v>
          </cell>
          <cell r="AG62">
            <v>1.3827531570992646</v>
          </cell>
        </row>
        <row r="63">
          <cell r="C63">
            <v>0.10877382431587171</v>
          </cell>
          <cell r="D63">
            <v>0.11111840012108105</v>
          </cell>
          <cell r="E63">
            <v>0.11329606202393427</v>
          </cell>
          <cell r="F63">
            <v>0.11427785794558028</v>
          </cell>
          <cell r="G63">
            <v>0.11615742839275899</v>
          </cell>
          <cell r="H63">
            <v>0.11676225010507103</v>
          </cell>
          <cell r="I63">
            <v>0.11772631900530968</v>
          </cell>
          <cell r="J63">
            <v>0.11826992916840356</v>
          </cell>
          <cell r="K63">
            <v>0.11883362866386858</v>
          </cell>
          <cell r="L63">
            <v>0.11884164807477197</v>
          </cell>
          <cell r="M63">
            <v>0.11914963117007515</v>
          </cell>
          <cell r="N63">
            <v>0.11977501844136866</v>
          </cell>
          <cell r="O63">
            <v>0.12134903561938755</v>
          </cell>
          <cell r="P63">
            <v>0.12270760100881251</v>
          </cell>
          <cell r="Q63">
            <v>0.1251638652620819</v>
          </cell>
          <cell r="R63">
            <v>0.12644684160242881</v>
          </cell>
          <cell r="S63">
            <v>0.12841520666391079</v>
          </cell>
          <cell r="T63">
            <v>0.12871288772825071</v>
          </cell>
          <cell r="U63">
            <v>0.12978632537162602</v>
          </cell>
          <cell r="V63">
            <v>0.13088820355048886</v>
          </cell>
          <cell r="W63">
            <v>0.13258086280563453</v>
          </cell>
          <cell r="X63">
            <v>0.13335315588040483</v>
          </cell>
          <cell r="Y63">
            <v>0.13518432029983873</v>
          </cell>
          <cell r="Z63">
            <v>0.13644443176843501</v>
          </cell>
          <cell r="AA63">
            <v>0.13754327054823789</v>
          </cell>
          <cell r="AB63">
            <v>0.13866277045394224</v>
          </cell>
          <cell r="AC63">
            <v>0.13935008456886239</v>
          </cell>
          <cell r="AD63">
            <v>0.13922266420814433</v>
          </cell>
          <cell r="AE63">
            <v>0.13910894484500122</v>
          </cell>
          <cell r="AF63">
            <v>0.13798849969696966</v>
          </cell>
          <cell r="AG63">
            <v>0.13720997273001984</v>
          </cell>
        </row>
        <row r="64">
          <cell r="C64">
            <v>6.7842972598423374</v>
          </cell>
          <cell r="D64">
            <v>6.9587137044193268</v>
          </cell>
          <cell r="E64">
            <v>7.0749913341373185</v>
          </cell>
          <cell r="F64">
            <v>7.067813702673245</v>
          </cell>
          <cell r="G64">
            <v>7.3049147953698084</v>
          </cell>
          <cell r="H64">
            <v>7.5003856255747436</v>
          </cell>
          <cell r="I64">
            <v>7.6563794827272762</v>
          </cell>
          <cell r="J64">
            <v>7.6432204917098092</v>
          </cell>
          <cell r="K64">
            <v>7.5601992211086912</v>
          </cell>
          <cell r="L64">
            <v>7.6580542634022279</v>
          </cell>
          <cell r="M64">
            <v>7.9107068909376181</v>
          </cell>
          <cell r="N64">
            <v>7.9875075476032036</v>
          </cell>
          <cell r="O64">
            <v>8.0748353970827669</v>
          </cell>
          <cell r="P64">
            <v>8.4822856098600088</v>
          </cell>
          <cell r="Q64">
            <v>8.7605384562839284</v>
          </cell>
          <cell r="R64">
            <v>8.6033483272207167</v>
          </cell>
          <cell r="S64">
            <v>8.1567527449283936</v>
          </cell>
          <cell r="T64">
            <v>7.7018736689164609</v>
          </cell>
          <cell r="U64">
            <v>7.7007675318938951</v>
          </cell>
          <cell r="V64">
            <v>7.6490333458991602</v>
          </cell>
          <cell r="W64">
            <v>7.6064472792230662</v>
          </cell>
          <cell r="X64">
            <v>7.4018040926484669</v>
          </cell>
          <cell r="Y64">
            <v>7.0041838610439413</v>
          </cell>
          <cell r="Z64">
            <v>6.490421068718355</v>
          </cell>
          <cell r="AA64">
            <v>6.069222194786704</v>
          </cell>
          <cell r="AB64">
            <v>6.5391959467946457</v>
          </cell>
          <cell r="AC64">
            <v>6.939027229548647</v>
          </cell>
          <cell r="AD64">
            <v>6.8061899047246044</v>
          </cell>
          <cell r="AE64">
            <v>6.7571792463432416</v>
          </cell>
          <cell r="AF64">
            <v>7.0906105394457128</v>
          </cell>
          <cell r="AG64">
            <v>6.4527187978425999</v>
          </cell>
        </row>
        <row r="65">
          <cell r="C65">
            <v>21.353637229320796</v>
          </cell>
          <cell r="D65">
            <v>19.46199068880043</v>
          </cell>
          <cell r="E65">
            <v>20.420326345731716</v>
          </cell>
          <cell r="F65">
            <v>19.377774257459016</v>
          </cell>
          <cell r="G65">
            <v>20.561832853654391</v>
          </cell>
          <cell r="H65">
            <v>20.509745222543124</v>
          </cell>
          <cell r="I65">
            <v>20.258715561380079</v>
          </cell>
          <cell r="J65">
            <v>20.51979399372075</v>
          </cell>
          <cell r="K65">
            <v>20.595204900061557</v>
          </cell>
          <cell r="L65">
            <v>19.875090287255148</v>
          </cell>
          <cell r="M65">
            <v>20.485077839705511</v>
          </cell>
          <cell r="N65">
            <v>20.4009570719167</v>
          </cell>
          <cell r="O65">
            <v>21.768760276171477</v>
          </cell>
          <cell r="P65">
            <v>22.466047941086746</v>
          </cell>
          <cell r="Q65">
            <v>23.262472089984236</v>
          </cell>
          <cell r="R65">
            <v>23.537209562071236</v>
          </cell>
          <cell r="S65">
            <v>23.573106997142965</v>
          </cell>
          <cell r="T65">
            <v>24.016690237820413</v>
          </cell>
          <cell r="U65">
            <v>20.936381048909219</v>
          </cell>
          <cell r="V65">
            <v>20.373503456364705</v>
          </cell>
          <cell r="W65">
            <v>21.689229092839422</v>
          </cell>
          <cell r="X65">
            <v>21.765296623102309</v>
          </cell>
          <cell r="Y65">
            <v>21.080128846898972</v>
          </cell>
          <cell r="Z65">
            <v>21.153103780222366</v>
          </cell>
          <cell r="AA65">
            <v>20.56197934756295</v>
          </cell>
          <cell r="AB65">
            <v>20.720123256701612</v>
          </cell>
          <cell r="AC65">
            <v>20.772996416351312</v>
          </cell>
          <cell r="AD65">
            <v>21.132916113118178</v>
          </cell>
          <cell r="AE65">
            <v>20.84314034637595</v>
          </cell>
          <cell r="AF65">
            <v>21.002510730744941</v>
          </cell>
          <cell r="AG65">
            <v>16.957510636263066</v>
          </cell>
        </row>
        <row r="66">
          <cell r="C66">
            <v>0.2184367756302491</v>
          </cell>
          <cell r="D66">
            <v>0.1892881670930161</v>
          </cell>
          <cell r="E66">
            <v>0.14655730285771751</v>
          </cell>
          <cell r="F66">
            <v>7.0805673752455167E-2</v>
          </cell>
          <cell r="G66">
            <v>-0.10157805178187912</v>
          </cell>
          <cell r="H66">
            <v>-0.12176073188521347</v>
          </cell>
          <cell r="I66">
            <v>-0.12874071011181304</v>
          </cell>
          <cell r="J66">
            <v>-0.15871477802193107</v>
          </cell>
          <cell r="K66">
            <v>-8.8796016643668652E-2</v>
          </cell>
          <cell r="L66">
            <v>-2.6023635703411374E-2</v>
          </cell>
          <cell r="M66">
            <v>2.3892984280242335E-2</v>
          </cell>
          <cell r="N66">
            <v>5.629903032563055E-2</v>
          </cell>
          <cell r="O66">
            <v>2.7468481881665618E-2</v>
          </cell>
          <cell r="P66">
            <v>4.5412632128541852E-2</v>
          </cell>
          <cell r="Q66">
            <v>3.5383619005086353E-2</v>
          </cell>
          <cell r="R66">
            <v>2.9961497633569811E-2</v>
          </cell>
          <cell r="S66">
            <v>1.9543696745877193E-2</v>
          </cell>
          <cell r="T66">
            <v>1.1747289045839215E-2</v>
          </cell>
          <cell r="U66">
            <v>6.5518416960826165E-2</v>
          </cell>
          <cell r="V66">
            <v>7.0311251463502256E-2</v>
          </cell>
          <cell r="W66">
            <v>7.9179531383641644E-2</v>
          </cell>
          <cell r="X66">
            <v>0.11013278249367431</v>
          </cell>
          <cell r="Y66">
            <v>0.12664775845340914</v>
          </cell>
          <cell r="Z66">
            <v>0.12322821985867793</v>
          </cell>
          <cell r="AA66">
            <v>0.12164537453917368</v>
          </cell>
          <cell r="AB66">
            <v>0.10231587518934837</v>
          </cell>
          <cell r="AC66">
            <v>9.9957319634383812E-2</v>
          </cell>
          <cell r="AD66">
            <v>0.10650523257830358</v>
          </cell>
          <cell r="AE66">
            <v>8.7791652025481781E-2</v>
          </cell>
          <cell r="AF66">
            <v>8.0986581716415706E-2</v>
          </cell>
          <cell r="AG66">
            <v>6.8690414332244876E-2</v>
          </cell>
        </row>
        <row r="67">
          <cell r="C67">
            <v>21.572074004951045</v>
          </cell>
          <cell r="D67">
            <v>19.651278855893445</v>
          </cell>
          <cell r="E67">
            <v>20.566883648589435</v>
          </cell>
          <cell r="F67">
            <v>19.448579931211473</v>
          </cell>
          <cell r="G67">
            <v>20.460254801872512</v>
          </cell>
          <cell r="H67">
            <v>20.38798449065791</v>
          </cell>
          <cell r="I67">
            <v>20.129974851268265</v>
          </cell>
          <cell r="J67">
            <v>20.361079215698819</v>
          </cell>
          <cell r="K67">
            <v>20.506408883417887</v>
          </cell>
          <cell r="L67">
            <v>19.849066651551738</v>
          </cell>
          <cell r="M67">
            <v>20.508970823985752</v>
          </cell>
          <cell r="N67">
            <v>20.457256102242329</v>
          </cell>
          <cell r="O67">
            <v>21.796228758053143</v>
          </cell>
          <cell r="P67">
            <v>22.511460573215288</v>
          </cell>
          <cell r="Q67">
            <v>23.297855708989321</v>
          </cell>
          <cell r="R67">
            <v>23.567171059704805</v>
          </cell>
          <cell r="S67">
            <v>23.592650693888842</v>
          </cell>
          <cell r="T67">
            <v>24.028437526866252</v>
          </cell>
          <cell r="U67">
            <v>21.001899465870046</v>
          </cell>
          <cell r="V67">
            <v>20.443814707828206</v>
          </cell>
          <cell r="W67">
            <v>21.768408624223063</v>
          </cell>
          <cell r="X67">
            <v>21.875429405595984</v>
          </cell>
          <cell r="Y67">
            <v>21.206776605352381</v>
          </cell>
          <cell r="Z67">
            <v>21.276332000081045</v>
          </cell>
          <cell r="AA67">
            <v>20.683624722102124</v>
          </cell>
          <cell r="AB67">
            <v>20.82243913189096</v>
          </cell>
          <cell r="AC67">
            <v>20.872953735985696</v>
          </cell>
          <cell r="AD67">
            <v>21.239421345696481</v>
          </cell>
          <cell r="AE67">
            <v>20.930931998401434</v>
          </cell>
          <cell r="AF67">
            <v>21.083497312461358</v>
          </cell>
          <cell r="AG67">
            <v>17.026201050595311</v>
          </cell>
        </row>
      </sheetData>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Name val="CO2FFC"/>
      <sheetName val="IndirectCO2"/>
      <sheetName val="Stationary"/>
      <sheetName val="Mobile Combustion"/>
      <sheetName val="Coal"/>
      <sheetName val="Gas and Oil"/>
      <sheetName val="IP"/>
      <sheetName val="Agriculture"/>
      <sheetName val="Forest Management"/>
      <sheetName val="Waste"/>
      <sheetName val="Wastewater"/>
      <sheetName val="Summary by Sector"/>
      <sheetName val="Summary by Gas"/>
      <sheetName val="Gas Intensity"/>
      <sheetName val="Population"/>
      <sheetName val="GSP from BEA"/>
      <sheetName val="Factors"/>
      <sheetName val="Notes"/>
    </sheetNames>
    <sheetDataSet>
      <sheetData sheetId="0" refreshError="1"/>
      <sheetData sheetId="1">
        <row r="4">
          <cell r="C4">
            <v>4.579344429345529E-2</v>
          </cell>
        </row>
      </sheetData>
      <sheetData sheetId="2" refreshError="1"/>
      <sheetData sheetId="3" refreshError="1"/>
      <sheetData sheetId="4" refreshError="1"/>
      <sheetData sheetId="5" refreshError="1"/>
      <sheetData sheetId="6" refreshError="1"/>
      <sheetData sheetId="7">
        <row r="3">
          <cell r="B3" t="str">
            <v>Emissions (MTCO2 Eq.)</v>
          </cell>
          <cell r="C3">
            <v>1990</v>
          </cell>
          <cell r="D3">
            <v>1991</v>
          </cell>
          <cell r="E3">
            <v>1992</v>
          </cell>
          <cell r="F3">
            <v>1993</v>
          </cell>
          <cell r="G3">
            <v>1994</v>
          </cell>
          <cell r="H3">
            <v>1995</v>
          </cell>
          <cell r="I3">
            <v>1996</v>
          </cell>
          <cell r="J3">
            <v>1997</v>
          </cell>
          <cell r="K3">
            <v>1998</v>
          </cell>
          <cell r="L3">
            <v>1999</v>
          </cell>
          <cell r="M3">
            <v>2000</v>
          </cell>
          <cell r="N3">
            <v>2001</v>
          </cell>
          <cell r="O3">
            <v>2002</v>
          </cell>
          <cell r="P3">
            <v>2003</v>
          </cell>
          <cell r="Q3">
            <v>2004</v>
          </cell>
          <cell r="R3">
            <v>2005</v>
          </cell>
          <cell r="S3">
            <v>2006</v>
          </cell>
          <cell r="T3">
            <v>2007</v>
          </cell>
          <cell r="U3">
            <v>2008</v>
          </cell>
          <cell r="V3">
            <v>2009</v>
          </cell>
          <cell r="W3">
            <v>2010</v>
          </cell>
          <cell r="X3">
            <v>2011</v>
          </cell>
          <cell r="Y3">
            <v>2012</v>
          </cell>
          <cell r="Z3">
            <v>2013</v>
          </cell>
          <cell r="AA3">
            <v>2014</v>
          </cell>
          <cell r="AB3">
            <v>2015</v>
          </cell>
          <cell r="AC3">
            <v>2016</v>
          </cell>
          <cell r="AD3">
            <v>2017</v>
          </cell>
          <cell r="AE3">
            <v>2018</v>
          </cell>
          <cell r="AF3">
            <v>2019</v>
          </cell>
          <cell r="AG3">
            <v>2020</v>
          </cell>
        </row>
        <row r="4">
          <cell r="B4" t="str">
            <v>Carbon Dioxide Emissions</v>
          </cell>
          <cell r="C4">
            <v>113176.25336554932</v>
          </cell>
          <cell r="D4">
            <v>116066.65919383154</v>
          </cell>
          <cell r="E4">
            <v>112798.1671766136</v>
          </cell>
          <cell r="F4">
            <v>204621.88052056203</v>
          </cell>
          <cell r="G4">
            <v>232272.40818941582</v>
          </cell>
          <cell r="H4">
            <v>227569.55402269703</v>
          </cell>
          <cell r="I4">
            <v>51798.273150608409</v>
          </cell>
          <cell r="J4">
            <v>825855.52377011534</v>
          </cell>
          <cell r="K4">
            <v>761565.47790303885</v>
          </cell>
          <cell r="L4">
            <v>653674.98492419894</v>
          </cell>
          <cell r="M4">
            <v>762999.76351322373</v>
          </cell>
          <cell r="N4">
            <v>585322.4093337612</v>
          </cell>
          <cell r="O4">
            <v>452460.75240848097</v>
          </cell>
          <cell r="P4">
            <v>444731.1189641977</v>
          </cell>
          <cell r="Q4">
            <v>447557.73669759009</v>
          </cell>
          <cell r="R4">
            <v>360686.82370458922</v>
          </cell>
          <cell r="S4">
            <v>381075.73677076516</v>
          </cell>
          <cell r="T4">
            <v>379374.62014953938</v>
          </cell>
          <cell r="U4">
            <v>375941.73288265651</v>
          </cell>
          <cell r="V4">
            <v>242548.70501865578</v>
          </cell>
          <cell r="W4">
            <v>314678.49623163347</v>
          </cell>
          <cell r="X4">
            <v>314751.89269366517</v>
          </cell>
          <cell r="Y4">
            <v>314376.59370485146</v>
          </cell>
          <cell r="Z4">
            <v>314491.30411888385</v>
          </cell>
          <cell r="AA4">
            <v>314553.69810503296</v>
          </cell>
          <cell r="AB4">
            <v>314198.37699260248</v>
          </cell>
          <cell r="AC4">
            <v>314421.11134251754</v>
          </cell>
          <cell r="AD4">
            <v>313963.14667136641</v>
          </cell>
          <cell r="AE4">
            <v>313795.58905617619</v>
          </cell>
          <cell r="AF4">
            <v>313469.70406392677</v>
          </cell>
          <cell r="AG4">
            <v>0</v>
          </cell>
        </row>
        <row r="5">
          <cell r="B5" t="str">
            <v>Cement Manufacture</v>
          </cell>
          <cell r="C5">
            <v>100866.46103601561</v>
          </cell>
          <cell r="D5">
            <v>104150.4853488161</v>
          </cell>
          <cell r="E5">
            <v>100866.46103601561</v>
          </cell>
          <cell r="F5">
            <v>192634.65</v>
          </cell>
          <cell r="G5">
            <v>213578.82</v>
          </cell>
          <cell r="H5">
            <v>206856</v>
          </cell>
          <cell r="I5">
            <v>32062.679999999997</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row>
        <row r="6">
          <cell r="B6" t="str">
            <v>Lime Manufacture</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row>
        <row r="7">
          <cell r="B7" t="str">
            <v>Limestone and Dolomite Use</v>
          </cell>
          <cell r="C7">
            <v>0</v>
          </cell>
          <cell r="D7">
            <v>0</v>
          </cell>
          <cell r="E7">
            <v>0</v>
          </cell>
          <cell r="F7">
            <v>0</v>
          </cell>
          <cell r="G7">
            <v>6759.905667191053</v>
          </cell>
          <cell r="H7">
            <v>8392.4238694162577</v>
          </cell>
          <cell r="I7">
            <v>7669.4960321278495</v>
          </cell>
          <cell r="J7">
            <v>2642.3189787144256</v>
          </cell>
          <cell r="K7">
            <v>2368.6062946007919</v>
          </cell>
          <cell r="L7">
            <v>1763.6628472222224</v>
          </cell>
          <cell r="M7">
            <v>1128.2176978904149</v>
          </cell>
          <cell r="N7">
            <v>1249.7311497624457</v>
          </cell>
          <cell r="O7">
            <v>877.47467483667867</v>
          </cell>
          <cell r="P7">
            <v>4836.4749836277533</v>
          </cell>
          <cell r="Q7">
            <v>6922.7112210013684</v>
          </cell>
          <cell r="R7">
            <v>9241.3436236955768</v>
          </cell>
          <cell r="S7">
            <v>6039.1881118033925</v>
          </cell>
          <cell r="T7">
            <v>96.563567492560139</v>
          </cell>
          <cell r="U7">
            <v>660.10754720881357</v>
          </cell>
          <cell r="V7">
            <v>0</v>
          </cell>
          <cell r="W7">
            <v>0</v>
          </cell>
          <cell r="X7">
            <v>274.19554669035489</v>
          </cell>
          <cell r="Y7">
            <v>0</v>
          </cell>
          <cell r="Z7">
            <v>0</v>
          </cell>
          <cell r="AA7">
            <v>0</v>
          </cell>
          <cell r="AB7">
            <v>0</v>
          </cell>
          <cell r="AC7">
            <v>0</v>
          </cell>
          <cell r="AD7">
            <v>0</v>
          </cell>
          <cell r="AE7">
            <v>0</v>
          </cell>
          <cell r="AF7">
            <v>0</v>
          </cell>
          <cell r="AG7">
            <v>0</v>
          </cell>
        </row>
        <row r="8">
          <cell r="B8" t="str">
            <v>Soda Ash</v>
          </cell>
          <cell r="C8">
            <v>12083.47214410324</v>
          </cell>
          <cell r="D8">
            <v>11692.092070180999</v>
          </cell>
          <cell r="E8">
            <v>11709.89325318076</v>
          </cell>
          <cell r="F8">
            <v>11765.364944403076</v>
          </cell>
          <cell r="G8">
            <v>11712.942522224766</v>
          </cell>
          <cell r="H8">
            <v>12107.62021950594</v>
          </cell>
          <cell r="I8">
            <v>11852.587184705726</v>
          </cell>
          <cell r="J8">
            <v>11953.091372068193</v>
          </cell>
          <cell r="K8">
            <v>11983.329043878262</v>
          </cell>
          <cell r="L8">
            <v>11597.761826748816</v>
          </cell>
          <cell r="M8">
            <v>11390.638795229088</v>
          </cell>
          <cell r="N8">
            <v>11309.889064335341</v>
          </cell>
          <cell r="O8">
            <v>11379.064133884338</v>
          </cell>
          <cell r="P8">
            <v>11101.203707504259</v>
          </cell>
          <cell r="Q8">
            <v>11095.541757119337</v>
          </cell>
          <cell r="R8">
            <v>10997.163355113404</v>
          </cell>
          <cell r="S8">
            <v>10823.507054222651</v>
          </cell>
          <cell r="T8">
            <v>10438.522264489811</v>
          </cell>
          <cell r="U8">
            <v>10000.607578640054</v>
          </cell>
          <cell r="V8">
            <v>8783.6296352309091</v>
          </cell>
          <cell r="W8">
            <v>9658.5010514911664</v>
          </cell>
          <cell r="X8">
            <v>9449.2023774285262</v>
          </cell>
          <cell r="Y8">
            <v>9342.1084319939218</v>
          </cell>
          <cell r="Z8">
            <v>9458.1887533111221</v>
          </cell>
          <cell r="AA8">
            <v>9523.8146599900156</v>
          </cell>
          <cell r="AB8">
            <v>9169.7215740495685</v>
          </cell>
          <cell r="AC8">
            <v>9388.9892248254346</v>
          </cell>
          <cell r="AD8">
            <v>8930.9032192044706</v>
          </cell>
          <cell r="AE8">
            <v>8763.2242695443656</v>
          </cell>
          <cell r="AF8">
            <v>8443.9780061464444</v>
          </cell>
          <cell r="AG8">
            <v>0</v>
          </cell>
        </row>
        <row r="9">
          <cell r="B9" t="str">
            <v>Aluminum Production, CO2</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row>
        <row r="10">
          <cell r="B10" t="str">
            <v>Iron &amp; Steel Production</v>
          </cell>
          <cell r="C10">
            <v>0</v>
          </cell>
          <cell r="D10">
            <v>0</v>
          </cell>
          <cell r="E10">
            <v>0</v>
          </cell>
          <cell r="F10">
            <v>0</v>
          </cell>
          <cell r="G10">
            <v>0</v>
          </cell>
          <cell r="H10">
            <v>0</v>
          </cell>
          <cell r="I10">
            <v>0</v>
          </cell>
          <cell r="J10">
            <v>811044.34820078977</v>
          </cell>
          <cell r="K10">
            <v>747003.78007449361</v>
          </cell>
          <cell r="L10">
            <v>640127.8699720822</v>
          </cell>
          <cell r="M10">
            <v>750305.45006646181</v>
          </cell>
          <cell r="N10">
            <v>572587.33216602099</v>
          </cell>
          <cell r="O10">
            <v>440028.7566461176</v>
          </cell>
          <cell r="P10">
            <v>428617.98331942334</v>
          </cell>
          <cell r="Q10">
            <v>429364.02676582703</v>
          </cell>
          <cell r="R10">
            <v>340272.85977213789</v>
          </cell>
          <cell r="S10">
            <v>364037.58465109672</v>
          </cell>
          <cell r="T10">
            <v>368664.07736391464</v>
          </cell>
          <cell r="U10">
            <v>365109.88851177448</v>
          </cell>
          <cell r="V10">
            <v>233598.61305229904</v>
          </cell>
          <cell r="W10">
            <v>304844.8336966986</v>
          </cell>
          <cell r="X10">
            <v>304844.8336966986</v>
          </cell>
          <cell r="Y10">
            <v>304844.8336966986</v>
          </cell>
          <cell r="Z10">
            <v>304844.8336966986</v>
          </cell>
          <cell r="AA10">
            <v>304844.8336966986</v>
          </cell>
          <cell r="AB10">
            <v>304844.8336966986</v>
          </cell>
          <cell r="AC10">
            <v>304844.8336966986</v>
          </cell>
          <cell r="AD10">
            <v>304844.8336966986</v>
          </cell>
          <cell r="AE10">
            <v>304844.8336966986</v>
          </cell>
          <cell r="AF10">
            <v>304844.8336966986</v>
          </cell>
          <cell r="AG10">
            <v>0</v>
          </cell>
        </row>
        <row r="11">
          <cell r="B11" t="str">
            <v>Ammonia Production</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row>
        <row r="12">
          <cell r="B12" t="str">
            <v>Urea Consumption</v>
          </cell>
          <cell r="C12">
            <v>226.32018543046354</v>
          </cell>
          <cell r="D12">
            <v>224.08177483443703</v>
          </cell>
          <cell r="E12">
            <v>221.81288741721855</v>
          </cell>
          <cell r="F12">
            <v>221.8655761589404</v>
          </cell>
          <cell r="G12">
            <v>220.73999999999995</v>
          </cell>
          <cell r="H12">
            <v>213.50993377483442</v>
          </cell>
          <cell r="I12">
            <v>213.50993377483442</v>
          </cell>
          <cell r="J12">
            <v>215.76521854304633</v>
          </cell>
          <cell r="K12">
            <v>209.76249006622518</v>
          </cell>
          <cell r="L12">
            <v>185.69027814569534</v>
          </cell>
          <cell r="M12">
            <v>175.45695364238406</v>
          </cell>
          <cell r="N12">
            <v>175.45695364238406</v>
          </cell>
          <cell r="O12">
            <v>175.45695364238406</v>
          </cell>
          <cell r="P12">
            <v>175.45695364238406</v>
          </cell>
          <cell r="Q12">
            <v>175.45695364238406</v>
          </cell>
          <cell r="R12">
            <v>175.45695364238406</v>
          </cell>
          <cell r="S12">
            <v>175.45695364238406</v>
          </cell>
          <cell r="T12">
            <v>175.45695364238406</v>
          </cell>
          <cell r="U12">
            <v>171.12924503311257</v>
          </cell>
          <cell r="V12">
            <v>166.4623311258278</v>
          </cell>
          <cell r="W12">
            <v>175.16148344370859</v>
          </cell>
          <cell r="X12">
            <v>183.66107284768211</v>
          </cell>
          <cell r="Y12">
            <v>189.65157615894037</v>
          </cell>
          <cell r="Z12">
            <v>188.28166887417217</v>
          </cell>
          <cell r="AA12">
            <v>185.04974834437087</v>
          </cell>
          <cell r="AB12">
            <v>183.82172185430463</v>
          </cell>
          <cell r="AC12">
            <v>187.28842099347116</v>
          </cell>
          <cell r="AD12">
            <v>187.40975546334195</v>
          </cell>
          <cell r="AE12">
            <v>187.53108993321283</v>
          </cell>
          <cell r="AF12">
            <v>180.89236108170869</v>
          </cell>
          <cell r="AG12">
            <v>0</v>
          </cell>
        </row>
        <row r="13">
          <cell r="B13" t="str">
            <v>Nitrous Oxide Emissions</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row>
        <row r="14">
          <cell r="B14" t="str">
            <v>Nitric Acid Production</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row>
        <row r="15">
          <cell r="B15" t="str">
            <v>Adipic Acid Production</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row>
        <row r="16">
          <cell r="B16" t="str">
            <v>HFC, PFC, SF6 and NF3 Emissions</v>
          </cell>
          <cell r="C16">
            <v>71937.358640155624</v>
          </cell>
          <cell r="D16">
            <v>70575.755681835828</v>
          </cell>
          <cell r="E16">
            <v>76733.414656428664</v>
          </cell>
          <cell r="F16">
            <v>90704.545178456872</v>
          </cell>
          <cell r="G16">
            <v>125072.75222621614</v>
          </cell>
          <cell r="H16">
            <v>195479.20810871603</v>
          </cell>
          <cell r="I16">
            <v>244506.72986774595</v>
          </cell>
          <cell r="J16">
            <v>290132.36743309122</v>
          </cell>
          <cell r="K16">
            <v>316554.347513291</v>
          </cell>
          <cell r="L16">
            <v>354123.27898539591</v>
          </cell>
          <cell r="M16">
            <v>382347.86654849432</v>
          </cell>
          <cell r="N16">
            <v>412338.68352502928</v>
          </cell>
          <cell r="O16">
            <v>431623.29375645745</v>
          </cell>
          <cell r="P16">
            <v>451437.86008712451</v>
          </cell>
          <cell r="Q16">
            <v>467925.03693966859</v>
          </cell>
          <cell r="R16">
            <v>485397.0645528069</v>
          </cell>
          <cell r="S16">
            <v>511714.99334988557</v>
          </cell>
          <cell r="T16">
            <v>543070.88634970982</v>
          </cell>
          <cell r="U16">
            <v>580218.4638037777</v>
          </cell>
          <cell r="V16">
            <v>623084.9679267176</v>
          </cell>
          <cell r="W16">
            <v>656424.83717677463</v>
          </cell>
          <cell r="X16">
            <v>672346.62296487042</v>
          </cell>
          <cell r="Y16">
            <v>682152.03161286353</v>
          </cell>
          <cell r="Z16">
            <v>691948.45095929073</v>
          </cell>
          <cell r="AA16">
            <v>709796.46260530711</v>
          </cell>
          <cell r="AB16">
            <v>726617.35261376493</v>
          </cell>
          <cell r="AC16">
            <v>730782.52328253177</v>
          </cell>
          <cell r="AD16">
            <v>724246.8172694539</v>
          </cell>
          <cell r="AE16">
            <v>723858.07031498489</v>
          </cell>
          <cell r="AF16">
            <v>738443.13624828495</v>
          </cell>
          <cell r="AG16">
            <v>0</v>
          </cell>
        </row>
        <row r="17">
          <cell r="B17" t="str">
            <v>ODS Substitutes</v>
          </cell>
          <cell r="C17">
            <v>996.85107759999994</v>
          </cell>
          <cell r="D17">
            <v>2089.79016</v>
          </cell>
          <cell r="E17">
            <v>7337.8485838000006</v>
          </cell>
          <cell r="F17">
            <v>25804.058862400001</v>
          </cell>
          <cell r="G17">
            <v>63460.344240000006</v>
          </cell>
          <cell r="H17">
            <v>138672.542889</v>
          </cell>
          <cell r="I17">
            <v>192984.44962940001</v>
          </cell>
          <cell r="J17">
            <v>243655.3428093</v>
          </cell>
          <cell r="K17">
            <v>278868.4569242</v>
          </cell>
          <cell r="L17">
            <v>315607.1670359</v>
          </cell>
          <cell r="M17">
            <v>346374.29318220005</v>
          </cell>
          <cell r="N17">
            <v>377782.38026920013</v>
          </cell>
          <cell r="O17">
            <v>400759.71775540005</v>
          </cell>
          <cell r="P17">
            <v>421985.4473557999</v>
          </cell>
          <cell r="Q17">
            <v>440342.37490169995</v>
          </cell>
          <cell r="R17">
            <v>461358.73810869991</v>
          </cell>
          <cell r="S17">
            <v>491422.76747630007</v>
          </cell>
          <cell r="T17">
            <v>525489.99167450005</v>
          </cell>
          <cell r="U17">
            <v>563143.43703789997</v>
          </cell>
          <cell r="V17">
            <v>606478.80484870018</v>
          </cell>
          <cell r="W17">
            <v>641316.30453159998</v>
          </cell>
          <cell r="X17">
            <v>656864.03083209996</v>
          </cell>
          <cell r="Y17">
            <v>669561.25997169991</v>
          </cell>
          <cell r="Z17">
            <v>680312.99056790001</v>
          </cell>
          <cell r="AA17">
            <v>697537.00614520011</v>
          </cell>
          <cell r="AB17">
            <v>717092.93759330001</v>
          </cell>
          <cell r="AC17">
            <v>720609.97852613998</v>
          </cell>
          <cell r="AD17">
            <v>713845.96203470987</v>
          </cell>
          <cell r="AE17">
            <v>714410.37994588993</v>
          </cell>
          <cell r="AF17">
            <v>727934.80483926996</v>
          </cell>
          <cell r="AG17">
            <v>0</v>
          </cell>
        </row>
        <row r="18">
          <cell r="B18" t="str">
            <v>Semiconductor Manufacturing</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row>
        <row r="19">
          <cell r="B19" t="str">
            <v>Magnesium Production</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row>
        <row r="20">
          <cell r="B20" t="str">
            <v>Electric Power Transmission and Distribution Systems</v>
          </cell>
          <cell r="C20">
            <v>70940.50756255562</v>
          </cell>
          <cell r="D20">
            <v>68485.965521835824</v>
          </cell>
          <cell r="E20">
            <v>69395.566072628659</v>
          </cell>
          <cell r="F20">
            <v>64900.486316056878</v>
          </cell>
          <cell r="G20">
            <v>61612.407986216131</v>
          </cell>
          <cell r="H20">
            <v>56806.665219716029</v>
          </cell>
          <cell r="I20">
            <v>51522.280238345942</v>
          </cell>
          <cell r="J20">
            <v>46477.024623791222</v>
          </cell>
          <cell r="K20">
            <v>37685.890589090995</v>
          </cell>
          <cell r="L20">
            <v>38516.111949495913</v>
          </cell>
          <cell r="M20">
            <v>35973.573366294251</v>
          </cell>
          <cell r="N20">
            <v>34556.30325582916</v>
          </cell>
          <cell r="O20">
            <v>30863.576001057427</v>
          </cell>
          <cell r="P20">
            <v>29452.412731324617</v>
          </cell>
          <cell r="Q20">
            <v>27582.662037968646</v>
          </cell>
          <cell r="R20">
            <v>24038.326444107021</v>
          </cell>
          <cell r="S20">
            <v>20292.225873585481</v>
          </cell>
          <cell r="T20">
            <v>17580.894675209736</v>
          </cell>
          <cell r="U20">
            <v>17075.026765877748</v>
          </cell>
          <cell r="V20">
            <v>16606.163078017369</v>
          </cell>
          <cell r="W20">
            <v>15108.532645174597</v>
          </cell>
          <cell r="X20">
            <v>15482.592132770487</v>
          </cell>
          <cell r="Y20">
            <v>12590.771641163599</v>
          </cell>
          <cell r="Z20">
            <v>11635.460391390681</v>
          </cell>
          <cell r="AA20">
            <v>12259.456460106971</v>
          </cell>
          <cell r="AB20">
            <v>9524.4150204649759</v>
          </cell>
          <cell r="AC20">
            <v>10172.544756391826</v>
          </cell>
          <cell r="AD20">
            <v>10400.855234743985</v>
          </cell>
          <cell r="AE20">
            <v>9447.6903690949293</v>
          </cell>
          <cell r="AF20">
            <v>10508.33140901502</v>
          </cell>
          <cell r="AG20">
            <v>0</v>
          </cell>
        </row>
        <row r="21">
          <cell r="B21" t="str">
            <v>HCFC-22 Production</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row>
        <row r="22">
          <cell r="B22" t="str">
            <v>Aluminum Production, PFCs</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row>
      </sheetData>
      <sheetData sheetId="8">
        <row r="5">
          <cell r="C5">
            <v>1990</v>
          </cell>
          <cell r="D5">
            <v>1991</v>
          </cell>
          <cell r="E5">
            <v>1992</v>
          </cell>
          <cell r="F5">
            <v>1993</v>
          </cell>
          <cell r="G5">
            <v>1994</v>
          </cell>
          <cell r="H5">
            <v>1995</v>
          </cell>
          <cell r="I5">
            <v>1996</v>
          </cell>
          <cell r="J5">
            <v>1997</v>
          </cell>
          <cell r="K5">
            <v>1998</v>
          </cell>
          <cell r="L5">
            <v>1999</v>
          </cell>
          <cell r="M5">
            <v>2000</v>
          </cell>
          <cell r="N5">
            <v>2001</v>
          </cell>
          <cell r="O5">
            <v>2002</v>
          </cell>
          <cell r="P5">
            <v>2003</v>
          </cell>
          <cell r="Q5">
            <v>2004</v>
          </cell>
          <cell r="R5">
            <v>2005</v>
          </cell>
          <cell r="S5">
            <v>2006</v>
          </cell>
          <cell r="T5">
            <v>2007</v>
          </cell>
          <cell r="U5">
            <v>2008</v>
          </cell>
          <cell r="V5">
            <v>2009</v>
          </cell>
          <cell r="W5">
            <v>2010</v>
          </cell>
          <cell r="X5">
            <v>2011</v>
          </cell>
          <cell r="Y5">
            <v>2012</v>
          </cell>
          <cell r="Z5">
            <v>2013</v>
          </cell>
          <cell r="AA5">
            <v>2014</v>
          </cell>
          <cell r="AB5">
            <v>2015</v>
          </cell>
          <cell r="AC5">
            <v>2016</v>
          </cell>
          <cell r="AD5">
            <v>2017</v>
          </cell>
          <cell r="AE5">
            <v>2018</v>
          </cell>
          <cell r="AF5">
            <v>2019</v>
          </cell>
          <cell r="AG5">
            <v>2020</v>
          </cell>
        </row>
        <row r="6">
          <cell r="B6" t="str">
            <v>Enteric Fermentation</v>
          </cell>
          <cell r="C6">
            <v>0.33686594588252033</v>
          </cell>
          <cell r="D6">
            <v>0.36565177841005891</v>
          </cell>
          <cell r="E6">
            <v>0.32317431975068128</v>
          </cell>
          <cell r="F6">
            <v>0.30336313131682263</v>
          </cell>
          <cell r="G6">
            <v>0.29073139047868324</v>
          </cell>
          <cell r="H6">
            <v>0.3063849731551358</v>
          </cell>
          <cell r="I6">
            <v>0.2998678269346346</v>
          </cell>
          <cell r="J6">
            <v>0.30581672281581807</v>
          </cell>
          <cell r="K6">
            <v>0.32215934181259442</v>
          </cell>
          <cell r="L6">
            <v>0.30904786402319556</v>
          </cell>
          <cell r="M6">
            <v>0.2982286450274923</v>
          </cell>
          <cell r="N6">
            <v>0.27161405507900671</v>
          </cell>
          <cell r="O6">
            <v>0.27142139720199826</v>
          </cell>
          <cell r="P6">
            <v>0.27885898385817376</v>
          </cell>
          <cell r="Q6">
            <v>0.28363107706839213</v>
          </cell>
          <cell r="R6">
            <v>0.28521554313940334</v>
          </cell>
          <cell r="S6">
            <v>0.29974369263110329</v>
          </cell>
          <cell r="T6">
            <v>0.29353692633872419</v>
          </cell>
          <cell r="U6">
            <v>0.28081907053469435</v>
          </cell>
          <cell r="V6">
            <v>0.28202382008086158</v>
          </cell>
          <cell r="W6">
            <v>0.27426977497940375</v>
          </cell>
          <cell r="X6">
            <v>0.26592071205797307</v>
          </cell>
          <cell r="Y6">
            <v>0.26013230793944786</v>
          </cell>
          <cell r="Z6">
            <v>0.24438006986759911</v>
          </cell>
          <cell r="AA6">
            <v>0.23897339126629458</v>
          </cell>
          <cell r="AB6">
            <v>0.24028275462573256</v>
          </cell>
          <cell r="AC6">
            <v>0.25198218054986582</v>
          </cell>
          <cell r="AD6">
            <v>0.25701673180272466</v>
          </cell>
          <cell r="AE6">
            <v>0.26067119211196843</v>
          </cell>
          <cell r="AF6">
            <v>0.25794649359924082</v>
          </cell>
          <cell r="AG6">
            <v>0</v>
          </cell>
        </row>
        <row r="7">
          <cell r="B7" t="str">
            <v>Manure Management</v>
          </cell>
          <cell r="C7">
            <v>0.12461389466123188</v>
          </cell>
          <cell r="D7">
            <v>0.12350116611418528</v>
          </cell>
          <cell r="E7">
            <v>0.10688983719600481</v>
          </cell>
          <cell r="F7">
            <v>0.10091822864050481</v>
          </cell>
          <cell r="G7">
            <v>9.7615214287726293E-2</v>
          </cell>
          <cell r="H7">
            <v>9.5530383059016344E-2</v>
          </cell>
          <cell r="I7">
            <v>7.8694162387352246E-2</v>
          </cell>
          <cell r="J7">
            <v>7.841845677488829E-2</v>
          </cell>
          <cell r="K7">
            <v>7.6250703011306764E-2</v>
          </cell>
          <cell r="L7">
            <v>7.3113517231541789E-2</v>
          </cell>
          <cell r="M7">
            <v>7.6829028846400194E-2</v>
          </cell>
          <cell r="N7">
            <v>6.5432596685887634E-2</v>
          </cell>
          <cell r="O7">
            <v>6.4366586180682889E-2</v>
          </cell>
          <cell r="P7">
            <v>6.3036520850534516E-2</v>
          </cell>
          <cell r="Q7">
            <v>0.115676957884839</v>
          </cell>
          <cell r="R7">
            <v>5.1580043702732455E-2</v>
          </cell>
          <cell r="S7">
            <v>4.4947292100907574E-2</v>
          </cell>
          <cell r="T7">
            <v>3.9502732456680713E-2</v>
          </cell>
          <cell r="U7">
            <v>3.5252176009175358E-2</v>
          </cell>
          <cell r="V7">
            <v>3.3271616395503419E-2</v>
          </cell>
          <cell r="W7">
            <v>3.3478617249485781E-2</v>
          </cell>
          <cell r="X7">
            <v>3.8616785755893203E-2</v>
          </cell>
          <cell r="Y7">
            <v>3.8843252485485008E-2</v>
          </cell>
          <cell r="Z7">
            <v>3.859130114728377E-2</v>
          </cell>
          <cell r="AA7">
            <v>4.0112760187551666E-2</v>
          </cell>
          <cell r="AB7">
            <v>4.2631349635015151E-2</v>
          </cell>
          <cell r="AC7">
            <v>4.4957898750312912E-2</v>
          </cell>
          <cell r="AD7">
            <v>4.4967348588200735E-2</v>
          </cell>
          <cell r="AE7">
            <v>4.5273740825391595E-2</v>
          </cell>
          <cell r="AF7">
            <v>4.6826864742594912E-2</v>
          </cell>
          <cell r="AG7">
            <v>0</v>
          </cell>
        </row>
        <row r="8">
          <cell r="B8" t="str">
            <v>Agricultural Soil Management</v>
          </cell>
          <cell r="C8">
            <v>0.34559617917593832</v>
          </cell>
          <cell r="D8">
            <v>0.33851251416936684</v>
          </cell>
          <cell r="E8">
            <v>0.3136932992663633</v>
          </cell>
          <cell r="F8">
            <v>0.33031270453717887</v>
          </cell>
          <cell r="G8">
            <v>0.27682326493215625</v>
          </cell>
          <cell r="H8">
            <v>0.29620759068113645</v>
          </cell>
          <cell r="I8">
            <v>0.29175133099599426</v>
          </cell>
          <cell r="J8">
            <v>0.28492234338333622</v>
          </cell>
          <cell r="K8">
            <v>0.29333629071148787</v>
          </cell>
          <cell r="L8">
            <v>0.26006662462490432</v>
          </cell>
          <cell r="M8">
            <v>0.23534657082368199</v>
          </cell>
          <cell r="N8">
            <v>0.24932064901933063</v>
          </cell>
          <cell r="O8">
            <v>0.24574970167804636</v>
          </cell>
          <cell r="P8">
            <v>0.24896631385734497</v>
          </cell>
          <cell r="Q8">
            <v>0.28849709792506745</v>
          </cell>
          <cell r="R8">
            <v>0.24689673225498621</v>
          </cell>
          <cell r="S8">
            <v>0.2634442256511651</v>
          </cell>
          <cell r="T8">
            <v>0.27871308510783771</v>
          </cell>
          <cell r="U8">
            <v>0.27128191542193097</v>
          </cell>
          <cell r="V8">
            <v>0.27331818864378821</v>
          </cell>
          <cell r="W8">
            <v>0.27895637327627343</v>
          </cell>
          <cell r="X8">
            <v>0.26481219427224123</v>
          </cell>
          <cell r="Y8">
            <v>0.24963534290078962</v>
          </cell>
          <cell r="Z8">
            <v>0.28268709924568264</v>
          </cell>
          <cell r="AA8">
            <v>0.2803796265661897</v>
          </cell>
          <cell r="AB8">
            <v>0.28138870475703281</v>
          </cell>
          <cell r="AC8">
            <v>0.2649639485104433</v>
          </cell>
          <cell r="AD8">
            <v>0.26128190590130523</v>
          </cell>
          <cell r="AE8">
            <v>0.26994245727009164</v>
          </cell>
          <cell r="AF8">
            <v>0.23041485949316046</v>
          </cell>
          <cell r="AG8">
            <v>0</v>
          </cell>
        </row>
        <row r="9">
          <cell r="B9" t="str">
            <v>Rice Cultivation</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row>
        <row r="10">
          <cell r="B10" t="str">
            <v>Liming</v>
          </cell>
          <cell r="C10">
            <v>0</v>
          </cell>
          <cell r="D10">
            <v>0</v>
          </cell>
          <cell r="E10">
            <v>0</v>
          </cell>
          <cell r="F10">
            <v>0</v>
          </cell>
          <cell r="G10">
            <v>0</v>
          </cell>
          <cell r="H10">
            <v>0</v>
          </cell>
          <cell r="I10">
            <v>0</v>
          </cell>
          <cell r="J10">
            <v>0</v>
          </cell>
          <cell r="K10">
            <v>0</v>
          </cell>
          <cell r="L10">
            <v>0</v>
          </cell>
          <cell r="M10">
            <v>0</v>
          </cell>
          <cell r="N10">
            <v>0</v>
          </cell>
          <cell r="O10">
            <v>5.6331277821936483E-2</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2.7227245250278653E-2</v>
          </cell>
          <cell r="AF10">
            <v>2.7227245250278653E-2</v>
          </cell>
          <cell r="AG10">
            <v>0</v>
          </cell>
        </row>
        <row r="11">
          <cell r="B11" t="str">
            <v>Urea Fertilization</v>
          </cell>
          <cell r="C11">
            <v>1.7488739302670172E-3</v>
          </cell>
          <cell r="D11">
            <v>1.7315767637364296E-3</v>
          </cell>
          <cell r="E11">
            <v>1.7140440896307723E-3</v>
          </cell>
          <cell r="F11">
            <v>1.7144512383198767E-3</v>
          </cell>
          <cell r="G11">
            <v>1.7057534246575341E-3</v>
          </cell>
          <cell r="H11">
            <v>1.6498835767637362E-3</v>
          </cell>
          <cell r="I11">
            <v>1.6498835767637362E-3</v>
          </cell>
          <cell r="J11">
            <v>1.6673111373189391E-3</v>
          </cell>
          <cell r="K11">
            <v>1.6209254588889902E-3</v>
          </cell>
          <cell r="L11">
            <v>1.4349090689165082E-3</v>
          </cell>
          <cell r="M11">
            <v>1.3558317457437478E-3</v>
          </cell>
          <cell r="N11">
            <v>1.3558317457437478E-3</v>
          </cell>
          <cell r="O11">
            <v>1.3558317457437478E-3</v>
          </cell>
          <cell r="P11">
            <v>1.3558317457437478E-3</v>
          </cell>
          <cell r="Q11">
            <v>1.3558317457437478E-3</v>
          </cell>
          <cell r="R11">
            <v>1.3558317457437478E-3</v>
          </cell>
          <cell r="S11">
            <v>1.3558317457437478E-3</v>
          </cell>
          <cell r="T11">
            <v>1.3558317457437478E-3</v>
          </cell>
          <cell r="U11">
            <v>1.3223896700837643E-3</v>
          </cell>
          <cell r="V11">
            <v>1.286326408418761E-3</v>
          </cell>
          <cell r="W11">
            <v>1.3535485197617104E-3</v>
          </cell>
          <cell r="X11">
            <v>1.4192285221808947E-3</v>
          </cell>
          <cell r="Y11">
            <v>1.4655197314705616E-3</v>
          </cell>
          <cell r="Z11">
            <v>1.4549338655538422E-3</v>
          </cell>
          <cell r="AA11">
            <v>1.4403217514893103E-3</v>
          </cell>
          <cell r="AB11">
            <v>1.4403217514893103E-3</v>
          </cell>
          <cell r="AC11">
            <v>1.4403217514893103E-3</v>
          </cell>
          <cell r="AD11">
            <v>1.4403217514893103E-3</v>
          </cell>
          <cell r="AE11">
            <v>1.4403217514893103E-3</v>
          </cell>
          <cell r="AF11">
            <v>1.4403217514893103E-3</v>
          </cell>
          <cell r="AG11">
            <v>0</v>
          </cell>
        </row>
        <row r="12">
          <cell r="B12" t="str">
            <v xml:space="preserve">Burning of Agricultural Crop Waste </v>
          </cell>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row>
        <row r="13">
          <cell r="B13" t="str">
            <v>Additional Carbon Dioxide Emissions</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1.699761313897763E-3</v>
          </cell>
        </row>
        <row r="14">
          <cell r="B14" t="str">
            <v>Additional Methane Emissions</v>
          </cell>
        </row>
        <row r="15">
          <cell r="B15" t="str">
            <v>Additional Nitrous Oxide Emissions</v>
          </cell>
        </row>
        <row r="16">
          <cell r="B16" t="str">
            <v>TOTAL</v>
          </cell>
          <cell r="C16">
            <v>0.80882489364995758</v>
          </cell>
          <cell r="D16">
            <v>0.82939703545734744</v>
          </cell>
          <cell r="E16">
            <v>0.74547150030268006</v>
          </cell>
          <cell r="F16">
            <v>0.7363085157328263</v>
          </cell>
          <cell r="G16">
            <v>0.66687562312322324</v>
          </cell>
          <cell r="H16">
            <v>0.6997728304720523</v>
          </cell>
          <cell r="I16">
            <v>0.67196320389474484</v>
          </cell>
          <cell r="J16">
            <v>0.67082483411136151</v>
          </cell>
          <cell r="K16">
            <v>0.69336726099427803</v>
          </cell>
          <cell r="L16">
            <v>0.64366291494855821</v>
          </cell>
          <cell r="M16">
            <v>0.6117600764433182</v>
          </cell>
          <cell r="N16">
            <v>0.58772313252996866</v>
          </cell>
          <cell r="O16">
            <v>0.63922479462840764</v>
          </cell>
          <cell r="P16">
            <v>0.59221765031179696</v>
          </cell>
          <cell r="Q16">
            <v>0.6891609646240423</v>
          </cell>
          <cell r="R16">
            <v>0.58504815084286566</v>
          </cell>
          <cell r="S16">
            <v>0.60949104212891969</v>
          </cell>
          <cell r="T16">
            <v>0.61310857564898635</v>
          </cell>
          <cell r="U16">
            <v>0.58867555163588448</v>
          </cell>
          <cell r="V16">
            <v>0.589899951528572</v>
          </cell>
          <cell r="W16">
            <v>0.58805831402492459</v>
          </cell>
          <cell r="X16">
            <v>0.57076892060828843</v>
          </cell>
          <cell r="Y16">
            <v>0.55007642305719306</v>
          </cell>
          <cell r="Z16">
            <v>0.56711340412611944</v>
          </cell>
          <cell r="AA16">
            <v>0.56090609977152528</v>
          </cell>
          <cell r="AB16">
            <v>0.56574313076926985</v>
          </cell>
          <cell r="AC16">
            <v>0.56334434956211132</v>
          </cell>
          <cell r="AD16">
            <v>0.56470630804372002</v>
          </cell>
          <cell r="AE16">
            <v>0.6045549572092197</v>
          </cell>
          <cell r="AF16">
            <v>0.56555554615066184</v>
          </cell>
          <cell r="AG16">
            <v>0</v>
          </cell>
        </row>
      </sheetData>
      <sheetData sheetId="9">
        <row r="9">
          <cell r="C9">
            <v>1990</v>
          </cell>
          <cell r="D9">
            <v>1991</v>
          </cell>
          <cell r="E9">
            <v>1992</v>
          </cell>
          <cell r="F9">
            <v>1993</v>
          </cell>
          <cell r="G9">
            <v>1994</v>
          </cell>
          <cell r="H9">
            <v>1995</v>
          </cell>
          <cell r="I9">
            <v>1996</v>
          </cell>
          <cell r="J9">
            <v>1997</v>
          </cell>
          <cell r="K9">
            <v>1998</v>
          </cell>
          <cell r="L9">
            <v>1999</v>
          </cell>
          <cell r="M9">
            <v>2000</v>
          </cell>
          <cell r="N9">
            <v>2001</v>
          </cell>
          <cell r="O9">
            <v>2002</v>
          </cell>
          <cell r="P9">
            <v>2003</v>
          </cell>
          <cell r="Q9">
            <v>2004</v>
          </cell>
          <cell r="R9">
            <v>2005</v>
          </cell>
          <cell r="S9">
            <v>2006</v>
          </cell>
          <cell r="T9">
            <v>2007</v>
          </cell>
          <cell r="U9">
            <v>2008</v>
          </cell>
          <cell r="V9">
            <v>2009</v>
          </cell>
          <cell r="W9">
            <v>2010</v>
          </cell>
          <cell r="X9">
            <v>2011</v>
          </cell>
          <cell r="Y9">
            <v>2012</v>
          </cell>
          <cell r="Z9">
            <v>2013</v>
          </cell>
          <cell r="AA9">
            <v>2014</v>
          </cell>
          <cell r="AB9">
            <v>2015</v>
          </cell>
          <cell r="AC9">
            <v>2016</v>
          </cell>
          <cell r="AD9">
            <v>2017</v>
          </cell>
          <cell r="AE9">
            <v>2018</v>
          </cell>
          <cell r="AF9">
            <v>2019</v>
          </cell>
          <cell r="AG9">
            <v>2020</v>
          </cell>
        </row>
        <row r="10">
          <cell r="B10" t="str">
            <v>Forest Carbon Flux</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row>
        <row r="11">
          <cell r="B11" t="str">
            <v>Aboveground Biomass</v>
          </cell>
        </row>
        <row r="12">
          <cell r="B12" t="str">
            <v>Belowground Biomass</v>
          </cell>
        </row>
        <row r="13">
          <cell r="B13" t="str">
            <v>Dead Wood</v>
          </cell>
        </row>
        <row r="14">
          <cell r="B14" t="str">
            <v>Litter</v>
          </cell>
        </row>
        <row r="15">
          <cell r="B15" t="str">
            <v>Soil (Mineral)</v>
          </cell>
        </row>
        <row r="16">
          <cell r="B16" t="str">
            <v>Soil (Organic)</v>
          </cell>
        </row>
        <row r="17">
          <cell r="B17" t="str">
            <v>Drained Organic Soil</v>
          </cell>
        </row>
        <row r="18">
          <cell r="B18" t="str">
            <v>Total Wood products and landfills</v>
          </cell>
        </row>
        <row r="19">
          <cell r="B19" t="str">
            <v>Forest Land Remaining Forest Land</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row>
        <row r="20">
          <cell r="B20" t="str">
            <v>Aboveground Biomass</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row>
        <row r="21">
          <cell r="B21" t="str">
            <v>Belowground Biomass</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row>
        <row r="22">
          <cell r="B22" t="str">
            <v>Deadwood</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row>
        <row r="23">
          <cell r="B23" t="str">
            <v>Litter</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row>
        <row r="24">
          <cell r="B24" t="str">
            <v>Soil (Mineral)</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row>
        <row r="25">
          <cell r="B25" t="str">
            <v>Soil (Organic)</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row>
        <row r="26">
          <cell r="B26" t="str">
            <v>Drained Organic Soil</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row>
        <row r="27">
          <cell r="B27" t="str">
            <v>Total wood products and landfills</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row>
        <row r="28">
          <cell r="B28" t="str">
            <v>Land Converted to Forest Land</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row>
        <row r="29">
          <cell r="B29" t="str">
            <v>Aboveground Biomass</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row>
        <row r="30">
          <cell r="B30" t="str">
            <v>Belowground Biomass</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row>
        <row r="31">
          <cell r="B31" t="str">
            <v>Deadwood</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row>
        <row r="32">
          <cell r="B32" t="str">
            <v>Litter</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row>
        <row r="33">
          <cell r="B33" t="str">
            <v>Soil (Mineral)</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row>
        <row r="34">
          <cell r="B34" t="str">
            <v>Forest Land Converted to Land</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row>
        <row r="35">
          <cell r="B35" t="str">
            <v>Aboveground Biomass</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row>
        <row r="36">
          <cell r="B36" t="str">
            <v>Belowground Biomass</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row>
        <row r="37">
          <cell r="B37" t="str">
            <v>Deadwood</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row>
        <row r="38">
          <cell r="B38" t="str">
            <v>Litter</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row>
        <row r="39">
          <cell r="B39" t="str">
            <v>Soil (Mineral)</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row>
        <row r="40">
          <cell r="B40" t="str">
            <v>Urban Trees</v>
          </cell>
          <cell r="C40">
            <v>-0.47615468053999993</v>
          </cell>
          <cell r="D40">
            <v>-0.48571551428399995</v>
          </cell>
          <cell r="E40">
            <v>-0.49527634802800002</v>
          </cell>
          <cell r="F40">
            <v>-0.50483718177199999</v>
          </cell>
          <cell r="G40">
            <v>-0.51439801551600006</v>
          </cell>
          <cell r="H40">
            <v>-0.52395884926000003</v>
          </cell>
          <cell r="I40">
            <v>-0.5335196830040001</v>
          </cell>
          <cell r="J40">
            <v>-0.54308051674800017</v>
          </cell>
          <cell r="K40">
            <v>-0.55264135049200025</v>
          </cell>
          <cell r="L40">
            <v>-0.56220218423600021</v>
          </cell>
          <cell r="M40">
            <v>-0.57176301797999995</v>
          </cell>
          <cell r="N40">
            <v>-0.57863253457876707</v>
          </cell>
          <cell r="O40">
            <v>-0.58550205117753429</v>
          </cell>
          <cell r="P40">
            <v>-0.59237156777630151</v>
          </cell>
          <cell r="Q40">
            <v>-0.59924108437506862</v>
          </cell>
          <cell r="R40">
            <v>-0.60611060097383562</v>
          </cell>
          <cell r="S40">
            <v>-0.61298011757260307</v>
          </cell>
          <cell r="T40">
            <v>-0.61984963417137007</v>
          </cell>
          <cell r="U40">
            <v>-0.62671915077013718</v>
          </cell>
          <cell r="V40">
            <v>-0.63358866736890429</v>
          </cell>
          <cell r="W40">
            <v>-0.64045818396767118</v>
          </cell>
          <cell r="X40">
            <v>-0.64732770056643996</v>
          </cell>
          <cell r="Y40">
            <v>-0.65419721716520651</v>
          </cell>
          <cell r="Z40">
            <v>-0.66106673376397296</v>
          </cell>
          <cell r="AA40">
            <v>-0.66793625036274173</v>
          </cell>
          <cell r="AB40">
            <v>-0.67480576696150807</v>
          </cell>
          <cell r="AC40">
            <v>-0.68167528356027451</v>
          </cell>
          <cell r="AD40">
            <v>-0.68854480015904329</v>
          </cell>
          <cell r="AE40">
            <v>-0.69541431675780974</v>
          </cell>
          <cell r="AF40">
            <v>-0.70228383335657607</v>
          </cell>
          <cell r="AG40">
            <v>0</v>
          </cell>
        </row>
        <row r="41">
          <cell r="B41" t="str">
            <v>Landfilled Yard Trimmings and Food Scraps</v>
          </cell>
          <cell r="C41">
            <v>-0.10715558561751216</v>
          </cell>
          <cell r="D41">
            <v>-0.10225620353595365</v>
          </cell>
          <cell r="E41">
            <v>-0.10158357888545738</v>
          </cell>
          <cell r="F41">
            <v>-8.8840342234972919E-2</v>
          </cell>
          <cell r="G41">
            <v>-7.8446217860723408E-2</v>
          </cell>
          <cell r="H41">
            <v>-6.4420716431237562E-2</v>
          </cell>
          <cell r="I41">
            <v>-5.2435015490227672E-2</v>
          </cell>
          <cell r="J41">
            <v>-5.5002593411367387E-2</v>
          </cell>
          <cell r="K41">
            <v>-5.3608451650459306E-2</v>
          </cell>
          <cell r="L41">
            <v>-4.8568434854968784E-2</v>
          </cell>
          <cell r="M41">
            <v>-4.8222669137311616E-2</v>
          </cell>
          <cell r="N41">
            <v>-4.901764098164392E-2</v>
          </cell>
          <cell r="O41">
            <v>-4.9836729968687057E-2</v>
          </cell>
          <cell r="P41">
            <v>-4.297089759381946E-2</v>
          </cell>
          <cell r="Q41">
            <v>-4.2338828721834622E-2</v>
          </cell>
          <cell r="R41">
            <v>-4.257769387638298E-2</v>
          </cell>
          <cell r="S41">
            <v>-4.2249066718274733E-2</v>
          </cell>
          <cell r="T41">
            <v>-3.9917863660852024E-2</v>
          </cell>
          <cell r="U41">
            <v>-3.9121556801242838E-2</v>
          </cell>
          <cell r="V41">
            <v>-4.4282019993369545E-2</v>
          </cell>
          <cell r="W41">
            <v>-4.9071234975893552E-2</v>
          </cell>
          <cell r="X41">
            <v>-4.8633125275040816E-2</v>
          </cell>
          <cell r="Y41">
            <v>-4.8372431109732571E-2</v>
          </cell>
          <cell r="Z41">
            <v>-4.6340816837598192E-2</v>
          </cell>
          <cell r="AA41">
            <v>-4.6035375136991477E-2</v>
          </cell>
          <cell r="AB41">
            <v>-4.6136244516627581E-2</v>
          </cell>
          <cell r="AC41">
            <v>-4.2136209736267374E-2</v>
          </cell>
          <cell r="AD41">
            <v>-3.8361023477795554E-2</v>
          </cell>
          <cell r="AE41">
            <v>-4.8557535521971298E-2</v>
          </cell>
          <cell r="AF41">
            <v>-4.8134512751066894E-2</v>
          </cell>
          <cell r="AG41">
            <v>0</v>
          </cell>
        </row>
        <row r="42">
          <cell r="B42" t="str">
            <v>Grass</v>
          </cell>
          <cell r="C42">
            <v>-8.5092485172967719E-3</v>
          </cell>
          <cell r="D42">
            <v>-8.003446868899023E-3</v>
          </cell>
          <cell r="E42">
            <v>-7.8969909137860846E-3</v>
          </cell>
          <cell r="F42">
            <v>-6.2446722739329533E-3</v>
          </cell>
          <cell r="G42">
            <v>-5.0675051881091992E-3</v>
          </cell>
          <cell r="H42">
            <v>-3.5475740650791751E-3</v>
          </cell>
          <cell r="I42">
            <v>-2.2245665273660834E-3</v>
          </cell>
          <cell r="J42">
            <v>-2.1890352826684991E-3</v>
          </cell>
          <cell r="K42">
            <v>-2.1903078264731068E-3</v>
          </cell>
          <cell r="L42">
            <v>-1.7857119929552709E-3</v>
          </cell>
          <cell r="M42">
            <v>-1.7364985744263777E-3</v>
          </cell>
          <cell r="N42">
            <v>-2.0794765200505523E-3</v>
          </cell>
          <cell r="O42">
            <v>-2.35479547150013E-3</v>
          </cell>
          <cell r="P42">
            <v>-1.6114751102868704E-3</v>
          </cell>
          <cell r="Q42">
            <v>-1.373494997866274E-3</v>
          </cell>
          <cell r="R42">
            <v>-1.6565743179801445E-3</v>
          </cell>
          <cell r="S42">
            <v>-1.8509558814173012E-3</v>
          </cell>
          <cell r="T42">
            <v>-1.8368444531357206E-3</v>
          </cell>
          <cell r="U42">
            <v>-1.939970780999019E-3</v>
          </cell>
          <cell r="V42">
            <v>-2.5127366865571334E-3</v>
          </cell>
          <cell r="W42">
            <v>-3.01998365759367E-3</v>
          </cell>
          <cell r="X42">
            <v>-3.102742451886205E-3</v>
          </cell>
          <cell r="Y42">
            <v>-3.1836726652607673E-3</v>
          </cell>
          <cell r="Z42">
            <v>-3.0606055913801763E-3</v>
          </cell>
          <cell r="AA42">
            <v>-3.0662417559202781E-3</v>
          </cell>
          <cell r="AB42">
            <v>-3.1156531705514726E-3</v>
          </cell>
          <cell r="AC42">
            <v>-2.7799501865075813E-3</v>
          </cell>
          <cell r="AD42">
            <v>-2.4791347187932281E-3</v>
          </cell>
          <cell r="AE42">
            <v>-2.8894019828351433E-3</v>
          </cell>
          <cell r="AF42">
            <v>-2.8950457758379756E-3</v>
          </cell>
          <cell r="AG42">
            <v>0</v>
          </cell>
        </row>
        <row r="43">
          <cell r="B43" t="str">
            <v>Leaves</v>
          </cell>
          <cell r="C43">
            <v>-4.3627107215284254E-2</v>
          </cell>
          <cell r="D43">
            <v>-4.2084084825642222E-2</v>
          </cell>
          <cell r="E43">
            <v>-4.1696791721834887E-2</v>
          </cell>
          <cell r="F43">
            <v>-3.6450303779316587E-2</v>
          </cell>
          <cell r="G43">
            <v>-3.2408755932251496E-2</v>
          </cell>
          <cell r="H43">
            <v>-2.7115018863205553E-2</v>
          </cell>
          <cell r="I43">
            <v>-2.221433921813059E-2</v>
          </cell>
          <cell r="J43">
            <v>-2.1173353907286942E-2</v>
          </cell>
          <cell r="K43">
            <v>-2.0311139764151994E-2</v>
          </cell>
          <cell r="L43">
            <v>-1.8243338083658689E-2</v>
          </cell>
          <cell r="M43">
            <v>-1.7279167526309699E-2</v>
          </cell>
          <cell r="N43">
            <v>-1.7596141072554111E-2</v>
          </cell>
          <cell r="O43">
            <v>-1.7817999115841133E-2</v>
          </cell>
          <cell r="P43">
            <v>-1.4946428685185101E-2</v>
          </cell>
          <cell r="Q43">
            <v>-1.3571040488187521E-2</v>
          </cell>
          <cell r="R43">
            <v>-1.3960177620624089E-2</v>
          </cell>
          <cell r="S43">
            <v>-1.4045830833524254E-2</v>
          </cell>
          <cell r="T43">
            <v>-1.3217088859631833E-2</v>
          </cell>
          <cell r="U43">
            <v>-1.3071431764720292E-2</v>
          </cell>
          <cell r="V43">
            <v>-1.5340407732286393E-2</v>
          </cell>
          <cell r="W43">
            <v>-1.7362414571120741E-2</v>
          </cell>
          <cell r="X43">
            <v>-1.7349795705344014E-2</v>
          </cell>
          <cell r="Y43">
            <v>-1.7386571906466392E-2</v>
          </cell>
          <cell r="Z43">
            <v>-1.6463978716289393E-2</v>
          </cell>
          <cell r="AA43">
            <v>-1.6222740384855685E-2</v>
          </cell>
          <cell r="AB43">
            <v>-1.6236499343796233E-2</v>
          </cell>
          <cell r="AC43">
            <v>-1.4376476233649061E-2</v>
          </cell>
          <cell r="AD43">
            <v>-1.2717970092400301E-2</v>
          </cell>
          <cell r="AE43">
            <v>-1.4605435107310882E-2</v>
          </cell>
          <cell r="AF43">
            <v>-1.4510946322604941E-2</v>
          </cell>
          <cell r="AG43">
            <v>0</v>
          </cell>
        </row>
        <row r="44">
          <cell r="B44" t="str">
            <v>Branches</v>
          </cell>
          <cell r="C44">
            <v>-4.3489237123376046E-2</v>
          </cell>
          <cell r="D44">
            <v>-4.1846949451783903E-2</v>
          </cell>
          <cell r="E44">
            <v>-4.1398861807767293E-2</v>
          </cell>
          <cell r="F44">
            <v>-3.5945265047406257E-2</v>
          </cell>
          <cell r="G44">
            <v>-3.1742572518142366E-2</v>
          </cell>
          <cell r="H44">
            <v>-2.6256901105242186E-2</v>
          </cell>
          <cell r="I44">
            <v>-2.1185489486516645E-2</v>
          </cell>
          <cell r="J44">
            <v>-2.0099641493303805E-2</v>
          </cell>
          <cell r="K44">
            <v>-1.9200144480096184E-2</v>
          </cell>
          <cell r="L44">
            <v>-1.7060228217284493E-2</v>
          </cell>
          <cell r="M44">
            <v>-1.6061256128706285E-2</v>
          </cell>
          <cell r="N44">
            <v>-1.6384293657302408E-2</v>
          </cell>
          <cell r="O44">
            <v>-1.6609120491656654E-2</v>
          </cell>
          <cell r="P44">
            <v>-1.3646408774851597E-2</v>
          </cell>
          <cell r="Q44">
            <v>-1.223033903646522E-2</v>
          </cell>
          <cell r="R44">
            <v>-1.2602984652203759E-2</v>
          </cell>
          <cell r="S44">
            <v>-1.2691345128636195E-2</v>
          </cell>
          <cell r="T44">
            <v>-1.1923222942471322E-2</v>
          </cell>
          <cell r="U44">
            <v>-1.179484404431118E-2</v>
          </cell>
          <cell r="V44">
            <v>-1.392800563238389E-2</v>
          </cell>
          <cell r="W44">
            <v>-1.5829793630417307E-2</v>
          </cell>
          <cell r="X44">
            <v>-1.5825849089376523E-2</v>
          </cell>
          <cell r="Y44">
            <v>-1.5868103080711932E-2</v>
          </cell>
          <cell r="Z44">
            <v>-1.5011723096732377E-2</v>
          </cell>
          <cell r="AA44">
            <v>-1.4793440531718676E-2</v>
          </cell>
          <cell r="AB44">
            <v>-1.4813917298260339E-2</v>
          </cell>
          <cell r="AC44">
            <v>-1.3079293616131924E-2</v>
          </cell>
          <cell r="AD44">
            <v>-1.1533333054293545E-2</v>
          </cell>
          <cell r="AE44">
            <v>-1.3308515276181555E-2</v>
          </cell>
          <cell r="AF44">
            <v>-1.3227274152996149E-2</v>
          </cell>
          <cell r="AG44">
            <v>0</v>
          </cell>
        </row>
        <row r="45">
          <cell r="B45" t="str">
            <v>Landfilled Food Scraps</v>
          </cell>
          <cell r="C45">
            <v>-1.1529992761555101E-2</v>
          </cell>
          <cell r="D45">
            <v>-1.0321722389628486E-2</v>
          </cell>
          <cell r="E45">
            <v>-1.0590934442069107E-2</v>
          </cell>
          <cell r="F45">
            <v>-1.0200101134317123E-2</v>
          </cell>
          <cell r="G45">
            <v>-9.2273842222203462E-3</v>
          </cell>
          <cell r="H45">
            <v>-7.5012223977106484E-3</v>
          </cell>
          <cell r="I45">
            <v>-6.8106202582143569E-3</v>
          </cell>
          <cell r="J45">
            <v>-1.1540562728108142E-2</v>
          </cell>
          <cell r="K45">
            <v>-1.190685957973802E-2</v>
          </cell>
          <cell r="L45">
            <v>-1.147915656107033E-2</v>
          </cell>
          <cell r="M45">
            <v>-1.3145746907869252E-2</v>
          </cell>
          <cell r="N45">
            <v>-1.2957729731736851E-2</v>
          </cell>
          <cell r="O45">
            <v>-1.305481488968914E-2</v>
          </cell>
          <cell r="P45">
            <v>-1.2766585023495886E-2</v>
          </cell>
          <cell r="Q45">
            <v>-1.5163954199315606E-2</v>
          </cell>
          <cell r="R45">
            <v>-1.4357957285574987E-2</v>
          </cell>
          <cell r="S45">
            <v>-1.3660934874696986E-2</v>
          </cell>
          <cell r="T45">
            <v>-1.2940707405613153E-2</v>
          </cell>
          <cell r="U45">
            <v>-1.2315310211212353E-2</v>
          </cell>
          <cell r="V45">
            <v>-1.2500869942142126E-2</v>
          </cell>
          <cell r="W45">
            <v>-1.2859043116761833E-2</v>
          </cell>
          <cell r="X45">
            <v>-1.235473802843407E-2</v>
          </cell>
          <cell r="Y45">
            <v>-1.1934083457293477E-2</v>
          </cell>
          <cell r="Z45">
            <v>-1.1804509433196244E-2</v>
          </cell>
          <cell r="AA45">
            <v>-1.1952952464496841E-2</v>
          </cell>
          <cell r="AB45">
            <v>-1.1970174704019541E-2</v>
          </cell>
          <cell r="AC45">
            <v>-1.1900489699978815E-2</v>
          </cell>
          <cell r="AD45">
            <v>-1.1630585612308482E-2</v>
          </cell>
          <cell r="AE45">
            <v>-1.7754183155643716E-2</v>
          </cell>
          <cell r="AF45">
            <v>-1.7501246499627827E-2</v>
          </cell>
          <cell r="AG45">
            <v>0</v>
          </cell>
        </row>
        <row r="46">
          <cell r="B46" t="str">
            <v>Forest Fires</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row>
        <row r="47">
          <cell r="B47" t="str">
            <v>CH4</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row>
        <row r="48">
          <cell r="B48" t="str">
            <v>N2O</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row>
        <row r="49">
          <cell r="B49" t="str">
            <v>N2O from Settlement Soils</v>
          </cell>
          <cell r="C49">
            <v>7.5679216312223262E-3</v>
          </cell>
          <cell r="D49">
            <v>7.4921759303212578E-3</v>
          </cell>
          <cell r="E49">
            <v>7.4204023118847155E-3</v>
          </cell>
          <cell r="F49">
            <v>7.4294722541967621E-3</v>
          </cell>
          <cell r="G49">
            <v>7.3935535833544435E-3</v>
          </cell>
          <cell r="H49">
            <v>7.1488987928388795E-3</v>
          </cell>
          <cell r="I49">
            <v>7.1488987928388795E-3</v>
          </cell>
          <cell r="J49">
            <v>7.2239860201763094E-3</v>
          </cell>
          <cell r="K49">
            <v>7.0284406128585221E-3</v>
          </cell>
          <cell r="L49">
            <v>6.2210458184248441E-3</v>
          </cell>
          <cell r="M49">
            <v>5.8769827608826384E-3</v>
          </cell>
          <cell r="N49">
            <v>5.8769827608826384E-3</v>
          </cell>
          <cell r="O49">
            <v>5.8769827608826384E-3</v>
          </cell>
          <cell r="P49">
            <v>5.8769827608826384E-3</v>
          </cell>
          <cell r="Q49">
            <v>5.8769827608826384E-3</v>
          </cell>
          <cell r="R49">
            <v>5.8769827608826384E-3</v>
          </cell>
          <cell r="S49">
            <v>5.8769827608826384E-3</v>
          </cell>
          <cell r="T49">
            <v>5.8769827608826384E-3</v>
          </cell>
          <cell r="U49">
            <v>5.7175896763168484E-3</v>
          </cell>
          <cell r="V49">
            <v>5.5439438252606983E-3</v>
          </cell>
          <cell r="W49">
            <v>5.8624963424826031E-3</v>
          </cell>
          <cell r="X49">
            <v>6.1413280350592504E-3</v>
          </cell>
          <cell r="Y49">
            <v>6.3454760808697285E-3</v>
          </cell>
          <cell r="Z49">
            <v>6.3149738861153996E-3</v>
          </cell>
          <cell r="AA49">
            <v>6.2542243895991195E-3</v>
          </cell>
          <cell r="AB49">
            <v>6.2542243895991195E-3</v>
          </cell>
          <cell r="AC49">
            <v>6.2542243895991195E-3</v>
          </cell>
          <cell r="AD49">
            <v>6.2542243895991195E-3</v>
          </cell>
          <cell r="AE49">
            <v>6.2542243895991195E-3</v>
          </cell>
          <cell r="AF49">
            <v>6.2542243895991195E-3</v>
          </cell>
          <cell r="AG49">
            <v>0</v>
          </cell>
        </row>
        <row r="50">
          <cell r="B50" t="str">
            <v>Agricultural Soil Carbon Flux</v>
          </cell>
          <cell r="C50">
            <v>0.91435675262612548</v>
          </cell>
          <cell r="D50">
            <v>1.04149535139562</v>
          </cell>
          <cell r="E50">
            <v>0.88809799604213524</v>
          </cell>
          <cell r="F50">
            <v>0.55907454964305059</v>
          </cell>
          <cell r="G50">
            <v>1.2272633979803362</v>
          </cell>
          <cell r="H50">
            <v>0.79218425660336933</v>
          </cell>
          <cell r="I50">
            <v>1.3320305515451625</v>
          </cell>
          <cell r="J50">
            <v>0.98283622504563894</v>
          </cell>
          <cell r="K50">
            <v>1.155623800492843</v>
          </cell>
          <cell r="L50">
            <v>1.3566549808555042</v>
          </cell>
          <cell r="M50">
            <v>1.9827896832695233</v>
          </cell>
          <cell r="N50">
            <v>1.859193168105433</v>
          </cell>
          <cell r="O50">
            <v>2.0856551526580733</v>
          </cell>
          <cell r="P50">
            <v>1.9243025742298823</v>
          </cell>
          <cell r="Q50">
            <v>1.8484532102261355</v>
          </cell>
          <cell r="R50">
            <v>1.8850172492576613</v>
          </cell>
          <cell r="S50">
            <v>2.1737419358056318</v>
          </cell>
          <cell r="T50">
            <v>1.8811602507195231</v>
          </cell>
          <cell r="U50">
            <v>1.767580158095668</v>
          </cell>
          <cell r="V50">
            <v>1.4950258462384707</v>
          </cell>
          <cell r="W50">
            <v>1.1791166012711252</v>
          </cell>
          <cell r="X50">
            <v>1.6469878475708746</v>
          </cell>
          <cell r="Y50">
            <v>1.8158451957756367</v>
          </cell>
          <cell r="Z50">
            <v>1.0943038463554058</v>
          </cell>
          <cell r="AA50">
            <v>0.74851589996395418</v>
          </cell>
          <cell r="AB50">
            <v>0.86163838210695709</v>
          </cell>
          <cell r="AC50">
            <v>1.3024979601389066</v>
          </cell>
          <cell r="AD50">
            <v>1.2553478723719413</v>
          </cell>
          <cell r="AE50">
            <v>1.1000172225055096</v>
          </cell>
          <cell r="AF50">
            <v>0.89234137652700529</v>
          </cell>
          <cell r="AG50">
            <v>0</v>
          </cell>
        </row>
      </sheetData>
      <sheetData sheetId="10" refreshError="1"/>
      <sheetData sheetId="11" refreshError="1"/>
      <sheetData sheetId="12">
        <row r="5">
          <cell r="C5">
            <v>19.429926306614995</v>
          </cell>
          <cell r="D5">
            <v>17.367206140754167</v>
          </cell>
          <cell r="E5">
            <v>18.303036473506314</v>
          </cell>
          <cell r="F5">
            <v>16.917508645285345</v>
          </cell>
          <cell r="G5">
            <v>18.249873318138807</v>
          </cell>
          <cell r="H5">
            <v>18.104793271121387</v>
          </cell>
          <cell r="I5">
            <v>18.005864526825491</v>
          </cell>
          <cell r="J5">
            <v>17.561463888868079</v>
          </cell>
          <cell r="K5">
            <v>17.583255249636437</v>
          </cell>
          <cell r="L5">
            <v>16.90387676710213</v>
          </cell>
          <cell r="M5">
            <v>17.28104799258923</v>
          </cell>
          <cell r="N5">
            <v>17.399559679376896</v>
          </cell>
          <cell r="O5">
            <v>18.940143911682014</v>
          </cell>
          <cell r="P5">
            <v>19.562541067833394</v>
          </cell>
          <cell r="Q5">
            <v>20.199390093409125</v>
          </cell>
          <cell r="R5">
            <v>20.612722317531631</v>
          </cell>
          <cell r="S5">
            <v>20.67808888794395</v>
          </cell>
          <cell r="T5">
            <v>20.915033420080668</v>
          </cell>
          <cell r="U5">
            <v>17.606838305193179</v>
          </cell>
          <cell r="V5">
            <v>17.128662411375505</v>
          </cell>
          <cell r="W5">
            <v>18.11843606294434</v>
          </cell>
          <cell r="X5">
            <v>18.194411374734138</v>
          </cell>
          <cell r="Y5">
            <v>17.740312780500236</v>
          </cell>
          <cell r="Z5">
            <v>17.667861054271391</v>
          </cell>
          <cell r="AA5">
            <v>16.998528765223853</v>
          </cell>
          <cell r="AB5">
            <v>17.205555279269554</v>
          </cell>
          <cell r="AC5">
            <v>17.491864292258356</v>
          </cell>
          <cell r="AD5">
            <v>17.909780226258778</v>
          </cell>
          <cell r="AE5">
            <v>17.660742944993384</v>
          </cell>
          <cell r="AF5">
            <v>17.845640212266346</v>
          </cell>
        </row>
        <row r="6">
          <cell r="C6">
            <v>19.131546387921826</v>
          </cell>
          <cell r="D6">
            <v>17.072298233873866</v>
          </cell>
          <cell r="E6">
            <v>17.992064655384116</v>
          </cell>
          <cell r="F6">
            <v>16.616433944129763</v>
          </cell>
          <cell r="G6">
            <v>17.941371531344274</v>
          </cell>
          <cell r="H6">
            <v>17.798587413446192</v>
          </cell>
          <cell r="I6">
            <v>17.712217788329909</v>
          </cell>
          <cell r="J6">
            <v>17.277979810096184</v>
          </cell>
          <cell r="K6">
            <v>17.300705947784337</v>
          </cell>
          <cell r="L6">
            <v>16.629708623845509</v>
          </cell>
          <cell r="M6">
            <v>17.004457753916896</v>
          </cell>
          <cell r="N6">
            <v>17.138511558667815</v>
          </cell>
          <cell r="O6">
            <v>18.688074875504181</v>
          </cell>
          <cell r="P6">
            <v>19.310528646033578</v>
          </cell>
          <cell r="Q6">
            <v>19.944908442018537</v>
          </cell>
          <cell r="R6">
            <v>20.358285996529997</v>
          </cell>
          <cell r="S6">
            <v>20.428959980191358</v>
          </cell>
          <cell r="T6">
            <v>20.648536171583512</v>
          </cell>
          <cell r="U6">
            <v>17.381495218147947</v>
          </cell>
          <cell r="V6">
            <v>16.919501392524609</v>
          </cell>
          <cell r="W6">
            <v>17.917347655923958</v>
          </cell>
          <cell r="X6">
            <v>17.993620336824769</v>
          </cell>
          <cell r="Y6">
            <v>17.549901367799599</v>
          </cell>
          <cell r="Z6">
            <v>17.474477903097984</v>
          </cell>
          <cell r="AA6">
            <v>16.803468209528372</v>
          </cell>
          <cell r="AB6">
            <v>17.01746642663268</v>
          </cell>
          <cell r="AC6">
            <v>17.306269729895508</v>
          </cell>
          <cell r="AD6">
            <v>17.71961043214354</v>
          </cell>
          <cell r="AE6">
            <v>17.474182096525041</v>
          </cell>
          <cell r="AF6">
            <v>17.655362708018551</v>
          </cell>
        </row>
        <row r="7">
          <cell r="C7">
            <v>3.6542105738095618E-2</v>
          </cell>
          <cell r="D7">
            <v>3.0027299572484602E-2</v>
          </cell>
          <cell r="E7">
            <v>3.6972301309291841E-2</v>
          </cell>
          <cell r="F7">
            <v>3.3981051732549165E-2</v>
          </cell>
          <cell r="G7">
            <v>3.6095542345858891E-2</v>
          </cell>
          <cell r="H7">
            <v>3.6634759166370268E-2</v>
          </cell>
          <cell r="I7">
            <v>3.7366931773157738E-2</v>
          </cell>
          <cell r="J7">
            <v>3.7651518045982345E-2</v>
          </cell>
          <cell r="K7">
            <v>3.9727632284607087E-2</v>
          </cell>
          <cell r="L7">
            <v>3.4381659171179399E-2</v>
          </cell>
          <cell r="M7">
            <v>3.5116382038249606E-2</v>
          </cell>
          <cell r="N7">
            <v>3.4951245630359867E-2</v>
          </cell>
          <cell r="O7">
            <v>3.7878221936994236E-2</v>
          </cell>
          <cell r="P7">
            <v>3.5486656439498408E-2</v>
          </cell>
          <cell r="Q7">
            <v>3.6642506419155244E-2</v>
          </cell>
          <cell r="R7">
            <v>3.8758732197105461E-2</v>
          </cell>
          <cell r="S7">
            <v>3.8526810442683128E-2</v>
          </cell>
          <cell r="T7">
            <v>3.7782645451756483E-2</v>
          </cell>
          <cell r="U7">
            <v>3.7044510954397147E-2</v>
          </cell>
          <cell r="V7">
            <v>3.788707438155399E-2</v>
          </cell>
          <cell r="W7">
            <v>3.7836236563681715E-2</v>
          </cell>
          <cell r="X7">
            <v>3.7461271441331191E-2</v>
          </cell>
          <cell r="Y7">
            <v>3.5815296159054197E-2</v>
          </cell>
          <cell r="Z7">
            <v>3.4935402787678066E-2</v>
          </cell>
          <cell r="AA7">
            <v>3.520957389038102E-2</v>
          </cell>
          <cell r="AB7">
            <v>3.1426476068652433E-2</v>
          </cell>
          <cell r="AC7">
            <v>3.1715071563086387E-2</v>
          </cell>
          <cell r="AD7">
            <v>3.2272579817867887E-2</v>
          </cell>
          <cell r="AE7">
            <v>3.1195675679179233E-2</v>
          </cell>
          <cell r="AF7">
            <v>3.1781133042613638E-2</v>
          </cell>
        </row>
        <row r="8">
          <cell r="C8">
            <v>0.2618378129550718</v>
          </cell>
          <cell r="D8">
            <v>0.26488060730781687</v>
          </cell>
          <cell r="E8">
            <v>0.27399951681290857</v>
          </cell>
          <cell r="F8">
            <v>0.26709364942303226</v>
          </cell>
          <cell r="G8">
            <v>0.27240624444867384</v>
          </cell>
          <cell r="H8">
            <v>0.26957109850882283</v>
          </cell>
          <cell r="I8">
            <v>0.25627980672242395</v>
          </cell>
          <cell r="J8">
            <v>0.24583256072591081</v>
          </cell>
          <cell r="K8">
            <v>0.24282166956749535</v>
          </cell>
          <cell r="L8">
            <v>0.23978648408544251</v>
          </cell>
          <cell r="M8">
            <v>0.24147385663408261</v>
          </cell>
          <cell r="N8">
            <v>0.22609687507872192</v>
          </cell>
          <cell r="O8">
            <v>0.21419081424083636</v>
          </cell>
          <cell r="P8">
            <v>0.2165257653603169</v>
          </cell>
          <cell r="Q8">
            <v>0.21783914497143117</v>
          </cell>
          <cell r="R8">
            <v>0.21567758880452761</v>
          </cell>
          <cell r="S8">
            <v>0.21060209730990931</v>
          </cell>
          <cell r="T8">
            <v>0.22871460304539915</v>
          </cell>
          <cell r="U8">
            <v>0.18829857609083292</v>
          </cell>
          <cell r="V8">
            <v>0.17127394446934271</v>
          </cell>
          <cell r="W8">
            <v>0.1632521704567011</v>
          </cell>
          <cell r="X8">
            <v>0.16332976646803773</v>
          </cell>
          <cell r="Y8">
            <v>0.15459611654158442</v>
          </cell>
          <cell r="Z8">
            <v>0.15844774838573081</v>
          </cell>
          <cell r="AA8">
            <v>0.15985098180510166</v>
          </cell>
          <cell r="AB8">
            <v>0.15666237656822221</v>
          </cell>
          <cell r="AC8">
            <v>0.15387949079976021</v>
          </cell>
          <cell r="AD8">
            <v>0.15789721429737102</v>
          </cell>
          <cell r="AE8">
            <v>0.15536517278916334</v>
          </cell>
          <cell r="AF8">
            <v>0.1584963712051799</v>
          </cell>
        </row>
        <row r="9">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row>
        <row r="11">
          <cell r="C11">
            <v>0.18511361200570495</v>
          </cell>
          <cell r="D11">
            <v>0.18664241487566738</v>
          </cell>
          <cell r="E11">
            <v>0.18953158183304225</v>
          </cell>
          <cell r="F11">
            <v>0.29532642569901885</v>
          </cell>
          <cell r="G11">
            <v>0.35734516041563197</v>
          </cell>
          <cell r="H11">
            <v>0.42304876213141307</v>
          </cell>
          <cell r="I11">
            <v>0.29630500301835433</v>
          </cell>
          <cell r="J11">
            <v>1.1159878912032064</v>
          </cell>
          <cell r="K11">
            <v>1.0781198254163298</v>
          </cell>
          <cell r="L11">
            <v>1.0077982639095948</v>
          </cell>
          <cell r="M11">
            <v>1.1453476300617182</v>
          </cell>
          <cell r="N11">
            <v>0.99766109285879045</v>
          </cell>
          <cell r="O11">
            <v>0.88408404616493852</v>
          </cell>
          <cell r="P11">
            <v>0.8961689790513222</v>
          </cell>
          <cell r="Q11">
            <v>0.91548277363725872</v>
          </cell>
          <cell r="R11">
            <v>0.84608388825739622</v>
          </cell>
          <cell r="S11">
            <v>0.89279073012065069</v>
          </cell>
          <cell r="T11">
            <v>0.92244550649924928</v>
          </cell>
          <cell r="U11">
            <v>0.95616019668643426</v>
          </cell>
          <cell r="V11">
            <v>0.8656336729453733</v>
          </cell>
          <cell r="W11">
            <v>0.97110333340840815</v>
          </cell>
          <cell r="X11">
            <v>0.98709851565853557</v>
          </cell>
          <cell r="Y11">
            <v>0.99652862531771502</v>
          </cell>
          <cell r="Z11">
            <v>1.0064397550781747</v>
          </cell>
          <cell r="AA11">
            <v>1.0243501607103402</v>
          </cell>
          <cell r="AB11">
            <v>1.0408157296063674</v>
          </cell>
          <cell r="AC11">
            <v>1.0452036346250493</v>
          </cell>
          <cell r="AD11">
            <v>1.0382099639408202</v>
          </cell>
          <cell r="AE11">
            <v>1.0376536593711612</v>
          </cell>
          <cell r="AF11">
            <v>1.0519128403122118</v>
          </cell>
        </row>
        <row r="12">
          <cell r="C12">
            <v>0.80882489364995758</v>
          </cell>
          <cell r="D12">
            <v>0.82939703545734744</v>
          </cell>
          <cell r="E12">
            <v>0.74547150030268006</v>
          </cell>
          <cell r="F12">
            <v>0.7363085157328263</v>
          </cell>
          <cell r="G12">
            <v>0.66687562312322324</v>
          </cell>
          <cell r="H12">
            <v>0.6997728304720523</v>
          </cell>
          <cell r="I12">
            <v>0.67196320389474484</v>
          </cell>
          <cell r="J12">
            <v>0.67082483411136151</v>
          </cell>
          <cell r="K12">
            <v>0.69336726099427803</v>
          </cell>
          <cell r="L12">
            <v>0.64366291494855821</v>
          </cell>
          <cell r="M12">
            <v>0.6117600764433182</v>
          </cell>
          <cell r="N12">
            <v>0.58772313252996866</v>
          </cell>
          <cell r="O12">
            <v>0.63922479462840764</v>
          </cell>
          <cell r="P12">
            <v>0.59221765031179696</v>
          </cell>
          <cell r="Q12">
            <v>0.6891609646240423</v>
          </cell>
          <cell r="R12">
            <v>0.58504815084286566</v>
          </cell>
          <cell r="S12">
            <v>0.60949104212891969</v>
          </cell>
          <cell r="T12">
            <v>0.61310857564898635</v>
          </cell>
          <cell r="U12">
            <v>0.58867555163588448</v>
          </cell>
          <cell r="V12">
            <v>0.589899951528572</v>
          </cell>
          <cell r="W12">
            <v>0.58805831402492459</v>
          </cell>
          <cell r="X12">
            <v>0.57076892060828843</v>
          </cell>
          <cell r="Y12">
            <v>0.55007642305719306</v>
          </cell>
          <cell r="Z12">
            <v>0.56711340412611944</v>
          </cell>
          <cell r="AA12">
            <v>0.56090609977152528</v>
          </cell>
          <cell r="AB12">
            <v>0.56574313076926985</v>
          </cell>
          <cell r="AC12">
            <v>0.56334434956211132</v>
          </cell>
          <cell r="AD12">
            <v>0.56470630804372002</v>
          </cell>
          <cell r="AE12">
            <v>0.6045549572092197</v>
          </cell>
          <cell r="AF12">
            <v>0.56555554615066184</v>
          </cell>
        </row>
        <row r="14">
          <cell r="C14">
            <v>0.77989452342562915</v>
          </cell>
          <cell r="D14">
            <v>0.98255963568228988</v>
          </cell>
          <cell r="E14">
            <v>0.99004699205365154</v>
          </cell>
          <cell r="F14">
            <v>1.1309834766490021</v>
          </cell>
          <cell r="G14">
            <v>0.94661858073558602</v>
          </cell>
          <cell r="H14">
            <v>0.96748470515766571</v>
          </cell>
          <cell r="I14">
            <v>1.0098305120695183</v>
          </cell>
          <cell r="J14">
            <v>1.0305684358776006</v>
          </cell>
          <cell r="K14">
            <v>1.0646618133917607</v>
          </cell>
          <cell r="L14">
            <v>1.1313365748882296</v>
          </cell>
          <cell r="M14">
            <v>1.1214639886536015</v>
          </cell>
          <cell r="N14">
            <v>1.1502969645403036</v>
          </cell>
          <cell r="O14">
            <v>1.1667521046369873</v>
          </cell>
          <cell r="P14">
            <v>1.2769129378132598</v>
          </cell>
          <cell r="Q14">
            <v>1.3155052124035314</v>
          </cell>
          <cell r="R14">
            <v>1.3500147590983684</v>
          </cell>
          <cell r="S14">
            <v>1.373132460491655</v>
          </cell>
          <cell r="T14">
            <v>1.5450994196552326</v>
          </cell>
          <cell r="U14">
            <v>1.7796334580889552</v>
          </cell>
          <cell r="V14">
            <v>1.4792330336391477</v>
          </cell>
          <cell r="W14">
            <v>1.5266454481794252</v>
          </cell>
          <cell r="X14">
            <v>1.5396552955421818</v>
          </cell>
          <cell r="Y14">
            <v>1.470735502409364</v>
          </cell>
          <cell r="Z14">
            <v>1.4880923558912202</v>
          </cell>
          <cell r="AA14">
            <v>1.4994389439704681</v>
          </cell>
          <cell r="AB14">
            <v>1.5173828924055153</v>
          </cell>
          <cell r="AC14">
            <v>1.5393387683464679</v>
          </cell>
          <cell r="AD14">
            <v>1.5479155454886946</v>
          </cell>
          <cell r="AE14">
            <v>1.4682334634176659</v>
          </cell>
          <cell r="AF14">
            <v>1.4477260797346532</v>
          </cell>
        </row>
        <row r="15">
          <cell r="C15">
            <v>0.65711078656769595</v>
          </cell>
          <cell r="D15">
            <v>0.85758747446529593</v>
          </cell>
          <cell r="E15">
            <v>0.86293521498990899</v>
          </cell>
          <cell r="F15">
            <v>1.0029548561096857</v>
          </cell>
          <cell r="G15">
            <v>0.81671258604140606</v>
          </cell>
          <cell r="H15">
            <v>0.83717758707806034</v>
          </cell>
          <cell r="I15">
            <v>0.8787725529869721</v>
          </cell>
          <cell r="J15">
            <v>0.89922605913393849</v>
          </cell>
          <cell r="K15">
            <v>0.93294724845174071</v>
          </cell>
          <cell r="L15">
            <v>0.99962699827307322</v>
          </cell>
          <cell r="M15">
            <v>0.98688348330282594</v>
          </cell>
          <cell r="N15">
            <v>1.0156432739413648</v>
          </cell>
          <cell r="O15">
            <v>1.0307823569547128</v>
          </cell>
          <cell r="P15">
            <v>1.1394679754666734</v>
          </cell>
          <cell r="Q15">
            <v>1.1763050948521214</v>
          </cell>
          <cell r="R15">
            <v>1.2100241063679629</v>
          </cell>
          <cell r="S15">
            <v>1.2315792120466003</v>
          </cell>
          <cell r="T15">
            <v>1.4037184187636003</v>
          </cell>
          <cell r="U15">
            <v>1.637668195465237</v>
          </cell>
          <cell r="V15">
            <v>1.336749332908846</v>
          </cell>
          <cell r="W15">
            <v>1.3765959113430388</v>
          </cell>
          <cell r="X15">
            <v>1.3887454992986741</v>
          </cell>
          <cell r="Y15">
            <v>1.3177683679411285</v>
          </cell>
          <cell r="Z15">
            <v>1.3337107815475868</v>
          </cell>
          <cell r="AA15">
            <v>1.3438408467171719</v>
          </cell>
          <cell r="AB15">
            <v>1.3605328350601851</v>
          </cell>
          <cell r="AC15">
            <v>1.3815955628178551</v>
          </cell>
          <cell r="AD15">
            <v>1.3902579213608657</v>
          </cell>
          <cell r="AE15">
            <v>1.3115341908097788</v>
          </cell>
          <cell r="AF15">
            <v>1.2915112779088083</v>
          </cell>
        </row>
        <row r="16">
          <cell r="C16">
            <v>0.12278373685793326</v>
          </cell>
          <cell r="D16">
            <v>0.12497216121699393</v>
          </cell>
          <cell r="E16">
            <v>0.12711177706374252</v>
          </cell>
          <cell r="F16">
            <v>0.12802862053931649</v>
          </cell>
          <cell r="G16">
            <v>0.12990599469418002</v>
          </cell>
          <cell r="H16">
            <v>0.13030711807960538</v>
          </cell>
          <cell r="I16">
            <v>0.13105795908254622</v>
          </cell>
          <cell r="J16">
            <v>0.13134237674366209</v>
          </cell>
          <cell r="K16">
            <v>0.13171456494001987</v>
          </cell>
          <cell r="L16">
            <v>0.13170957661515648</v>
          </cell>
          <cell r="M16">
            <v>0.13458050535077565</v>
          </cell>
          <cell r="N16">
            <v>0.13465369059893878</v>
          </cell>
          <cell r="O16">
            <v>0.13596974768227463</v>
          </cell>
          <cell r="P16">
            <v>0.13744496234658626</v>
          </cell>
          <cell r="Q16">
            <v>0.1392001175514099</v>
          </cell>
          <cell r="R16">
            <v>0.13999065273040567</v>
          </cell>
          <cell r="S16">
            <v>0.14155324844505482</v>
          </cell>
          <cell r="T16">
            <v>0.1413810008916323</v>
          </cell>
          <cell r="U16">
            <v>0.14196526262371825</v>
          </cell>
          <cell r="V16">
            <v>0.14248370073030164</v>
          </cell>
          <cell r="W16">
            <v>0.15004953683638628</v>
          </cell>
          <cell r="X16">
            <v>0.15090979624350775</v>
          </cell>
          <cell r="Y16">
            <v>0.15296713446823543</v>
          </cell>
          <cell r="Z16">
            <v>0.1543815743436335</v>
          </cell>
          <cell r="AA16">
            <v>0.15559809725329615</v>
          </cell>
          <cell r="AB16">
            <v>0.1568500573453302</v>
          </cell>
          <cell r="AC16">
            <v>0.15774320552861271</v>
          </cell>
          <cell r="AD16">
            <v>0.15765762412782885</v>
          </cell>
          <cell r="AE16">
            <v>0.15669927260788702</v>
          </cell>
          <cell r="AF16">
            <v>0.15621480182584491</v>
          </cell>
        </row>
        <row r="17">
          <cell r="C17">
            <v>6.7842972598423374</v>
          </cell>
          <cell r="D17">
            <v>6.9587137044193268</v>
          </cell>
          <cell r="E17">
            <v>7.0749913341373185</v>
          </cell>
          <cell r="F17">
            <v>7.067813702673245</v>
          </cell>
          <cell r="G17">
            <v>7.3049147953698084</v>
          </cell>
          <cell r="H17">
            <v>7.5003856255747436</v>
          </cell>
          <cell r="I17">
            <v>7.6563794827272762</v>
          </cell>
          <cell r="J17">
            <v>7.6432204917098092</v>
          </cell>
          <cell r="K17">
            <v>7.5601992211086912</v>
          </cell>
          <cell r="L17">
            <v>7.6580542634022279</v>
          </cell>
          <cell r="M17">
            <v>7.9107068909376181</v>
          </cell>
          <cell r="N17">
            <v>7.9875075476032036</v>
          </cell>
          <cell r="O17">
            <v>8.0748353970827669</v>
          </cell>
          <cell r="P17">
            <v>8.4822856098600088</v>
          </cell>
          <cell r="Q17">
            <v>8.7605384562839284</v>
          </cell>
          <cell r="R17">
            <v>8.6033483272207167</v>
          </cell>
          <cell r="S17">
            <v>8.1567527449283936</v>
          </cell>
          <cell r="T17">
            <v>7.7018736689164609</v>
          </cell>
          <cell r="U17">
            <v>7.7007675318938951</v>
          </cell>
          <cell r="V17">
            <v>7.6490333458991602</v>
          </cell>
          <cell r="W17">
            <v>7.6064472792230662</v>
          </cell>
          <cell r="X17">
            <v>7.4018040926484669</v>
          </cell>
          <cell r="Y17">
            <v>7.0041838610439413</v>
          </cell>
          <cell r="Z17">
            <v>6.490421068718355</v>
          </cell>
          <cell r="AA17">
            <v>6.069222194786704</v>
          </cell>
          <cell r="AB17">
            <v>6.5391959467946457</v>
          </cell>
          <cell r="AC17">
            <v>6.939027229548647</v>
          </cell>
          <cell r="AD17">
            <v>6.8061899047246044</v>
          </cell>
          <cell r="AE17">
            <v>6.7571792463432416</v>
          </cell>
          <cell r="AF17">
            <v>7.0906105394457128</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c Calcs for USDA Census of Ag"/>
      <sheetName val="Contents"/>
      <sheetName val="Agriculture - Summary Tab"/>
      <sheetName val="Agriculture - County Tab"/>
      <sheetName val="Agriculture Summary"/>
      <sheetName val="Summary by Island"/>
      <sheetName val="Agriculture Summary by County"/>
      <sheetName val="Enteric"/>
      <sheetName val="Manure CH4"/>
      <sheetName val="Manure N2O"/>
      <sheetName val="Soil Direct"/>
      <sheetName val="Soil Indirect"/>
      <sheetName val="Soil Crop Res"/>
      <sheetName val="Burning"/>
      <sheetName val="Urea Emissions"/>
      <sheetName val="US Inventory Animal Populations"/>
      <sheetName val="Animal Populations"/>
      <sheetName val="Crop and Animal Data"/>
      <sheetName val="N and Urea Consumption"/>
      <sheetName val="Ag Soils Land Summary"/>
      <sheetName val="Factors"/>
      <sheetName val="Cattle Enteric EFs"/>
      <sheetName val="Nex Rates"/>
      <sheetName val="Cattle TAM"/>
      <sheetName val="DBEDT Projections"/>
      <sheetName val="WMS VS Distribution"/>
      <sheetName val="Conversions and Constants"/>
      <sheetName val="Hawaii Co."/>
      <sheetName val="Kauai Co."/>
      <sheetName val="Maui Co."/>
      <sheetName val="Honolulu Co."/>
      <sheetName val="RiskTemplate_Agriculture"/>
      <sheetName val="Unc_Inputs"/>
      <sheetName val="Uncertainty Results"/>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Summary"/>
      <sheetName val="Summary by County"/>
      <sheetName val="Source File - Summary Tab"/>
      <sheetName val="County Data"/>
      <sheetName val="1990"/>
      <sheetName val="2005"/>
      <sheetName val="2007"/>
      <sheetName val="2010"/>
      <sheetName val="2015"/>
      <sheetName val="2016"/>
      <sheetName val="2017"/>
      <sheetName val="2018"/>
      <sheetName val="2019"/>
      <sheetName val="Bottom-Up Analysis"/>
      <sheetName val="GHGRP FLIGHT Data"/>
      <sheetName val="GHGRP Subpart Data"/>
      <sheetName val="GHGRP Fuel-Level Emissions"/>
      <sheetName val="GHGRP Refineries"/>
      <sheetName val="EIA SEDS Summary"/>
      <sheetName val="EIA SEDS Data 2020"/>
      <sheetName val="SEDS Jet Fuel Adj."/>
      <sheetName val="1990 SEDS Adj."/>
      <sheetName val="Military Data"/>
      <sheetName val="DBEDT Transport"/>
      <sheetName val="Biodiesel"/>
      <sheetName val="Pipeline Fugitive Emissions"/>
      <sheetName val="International Bunker Fuels"/>
      <sheetName val="CH4 and N2O Mobile Combustion"/>
      <sheetName val="RNG Data"/>
      <sheetName val="Combustion - Waipahu"/>
      <sheetName val="Combustion - HPOWER"/>
      <sheetName val="90Data"/>
      <sheetName val="Maui 2007 Consumption"/>
      <sheetName val="Molokai 2007 Consumption"/>
      <sheetName val="Lanai 2007 Consumption"/>
      <sheetName val="Kauai 2007 Consumption"/>
      <sheetName val="07Data"/>
      <sheetName val="CO2_EFs"/>
      <sheetName val="CH4 N2O Emission Factors"/>
      <sheetName val="Conversions"/>
      <sheetName val="Unc_Inputs"/>
      <sheetName val="RiskTemplate_Energy"/>
      <sheetName val="Uncertainty Results"/>
      <sheetName val="Uncertainty Results_2017"/>
      <sheetName val="Oahu 2007 Consumption"/>
      <sheetName val="Hawaii 2007 Consumption"/>
      <sheetName val="2007 Military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Name val="CO2FFC"/>
      <sheetName val="IndirectCO2"/>
      <sheetName val="Stationary"/>
      <sheetName val="Mobile Combustion"/>
      <sheetName val="Coal"/>
      <sheetName val="Gas and Oil"/>
      <sheetName val="IP"/>
      <sheetName val="Agriculture"/>
      <sheetName val="Forest Management"/>
      <sheetName val="Waste"/>
      <sheetName val="Wastewater"/>
      <sheetName val="Summary by Sector"/>
      <sheetName val="Summary by Gas"/>
      <sheetName val="Gas Intensity"/>
      <sheetName val="Population"/>
      <sheetName val="GSP from BEA"/>
      <sheetName val="Factors"/>
      <sheetName val="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Name val="Projected Consumption"/>
      <sheetName val="Projected Population"/>
      <sheetName val="Livestock Population"/>
      <sheetName val="CO2FFC"/>
      <sheetName val="Stationary N2O"/>
      <sheetName val="Stationary CH4"/>
      <sheetName val="Electricity Consumption"/>
      <sheetName val="Mobile Combustion"/>
      <sheetName val="Coal Mining"/>
      <sheetName val="NG&amp;P"/>
      <sheetName val="IP"/>
      <sheetName val="Enteric Fermentation"/>
      <sheetName val="Manure Management"/>
      <sheetName val="Rice Cultivation"/>
      <sheetName val="Ag Soils"/>
      <sheetName val="Ag Residue Burning"/>
      <sheetName val="Waste Start"/>
      <sheetName val="State Disposal"/>
      <sheetName val="FOD Calculations"/>
      <sheetName val="Flaring &amp; LFGTE"/>
      <sheetName val="Waste Combustion"/>
      <sheetName val="WasteResults"/>
      <sheetName val="Wastewater"/>
      <sheetName val="Summary by Gas"/>
      <sheetName val="Summary by Sector"/>
      <sheetName val="Gas Intensity"/>
      <sheetName val="Methodology"/>
      <sheetName val="animal data"/>
      <sheetName val="AgSoilsData"/>
      <sheetName val="RegionalFFConsumption"/>
      <sheetName val="Mobile Data"/>
      <sheetName val="DataSheet1"/>
      <sheetName val="Population"/>
      <sheetName val="State WIP"/>
      <sheetName val="MSW Landfilled"/>
      <sheetName val="MSW Generated"/>
      <sheetName val="Flaring &amp; LFGTE Data"/>
      <sheetName val="FFFactors"/>
      <sheetName val="MMFactors"/>
      <sheetName val="GSP from BEA"/>
      <sheetName val="Abandoned Data"/>
      <sheetName val="EntFermEFs"/>
      <sheetName val="Lists"/>
      <sheetName val="PhotoCredits"/>
      <sheetName val="Note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Checker Dashboard"/>
      <sheetName val="List of Tables"/>
      <sheetName val="List of Figures"/>
      <sheetName val="All Data"/>
      <sheetName val="Data by County"/>
      <sheetName val="Summary"/>
      <sheetName val="County Summary"/>
      <sheetName val="Summary Charts"/>
      <sheetName val="Gas Rankings"/>
      <sheetName val="Trends"/>
      <sheetName val="Summary by Gas"/>
      <sheetName val="Energy"/>
      <sheetName val="Summary by County"/>
      <sheetName val="Energy_Old"/>
      <sheetName val="IPPU_Old"/>
      <sheetName val="AFOLU-old"/>
      <sheetName val="Waste_Old"/>
      <sheetName val="IPPU"/>
      <sheetName val="AFOLU"/>
      <sheetName val="Waste"/>
      <sheetName val="HAR Facilities"/>
      <sheetName val="LULUCF Realignment (US GHGI)"/>
      <sheetName val="AR4 Comparison - Summary by Gas"/>
      <sheetName val="AR4 Comparison - Gas Ranking"/>
      <sheetName val="2019 Comparison"/>
      <sheetName val="Source Tables"/>
      <sheetName val="Projections"/>
      <sheetName val="Projections by County"/>
      <sheetName val="HAR Facilities Projections"/>
      <sheetName val="Lists"/>
    </sheetNames>
    <sheetDataSet>
      <sheetData sheetId="0"/>
      <sheetData sheetId="1"/>
      <sheetData sheetId="2"/>
      <sheetData sheetId="3"/>
      <sheetData sheetId="4"/>
      <sheetData sheetId="5"/>
      <sheetData sheetId="6">
        <row r="7">
          <cell r="C7">
            <v>20.255894913125037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6">
          <cell r="C6">
            <v>20.255894913125037</v>
          </cell>
          <cell r="M6">
            <v>16.027811502938793</v>
          </cell>
          <cell r="N6">
            <v>15.297530264605211</v>
          </cell>
          <cell r="O6">
            <v>14.586842854517252</v>
          </cell>
          <cell r="P6">
            <v>12.853454013406889</v>
          </cell>
          <cell r="Q6">
            <v>12.158164331620341</v>
          </cell>
        </row>
        <row r="7">
          <cell r="M7">
            <v>5.5234175172351314</v>
          </cell>
          <cell r="N7">
            <v>4.9475889138528757</v>
          </cell>
          <cell r="O7">
            <v>4.6147247794351394</v>
          </cell>
          <cell r="P7">
            <v>3.2833422068200084</v>
          </cell>
          <cell r="Q7">
            <v>3.0044568786128338</v>
          </cell>
        </row>
        <row r="8">
          <cell r="M8">
            <v>4.4545747834073799</v>
          </cell>
          <cell r="N8">
            <v>3.8148211239224565</v>
          </cell>
          <cell r="O8">
            <v>3.4193111727220238</v>
          </cell>
          <cell r="P8">
            <v>2.0190920990550478</v>
          </cell>
          <cell r="Q8">
            <v>1.6651706623707494</v>
          </cell>
        </row>
        <row r="9">
          <cell r="M9">
            <v>5.5564950130563784E-2</v>
          </cell>
          <cell r="N9">
            <v>5.4670456553783539E-2</v>
          </cell>
          <cell r="O9">
            <v>5.3701054860023655E-2</v>
          </cell>
          <cell r="P9">
            <v>5.3270946498095745E-2</v>
          </cell>
          <cell r="Q9">
            <v>5.2953703859394317E-2</v>
          </cell>
        </row>
        <row r="10">
          <cell r="M10">
            <v>0.57241118783262612</v>
          </cell>
          <cell r="N10">
            <v>0.60216338396867797</v>
          </cell>
          <cell r="O10">
            <v>0.63623479310563913</v>
          </cell>
          <cell r="P10">
            <v>0.67816940581731988</v>
          </cell>
          <cell r="Q10">
            <v>0.72616954427902647</v>
          </cell>
        </row>
        <row r="11">
          <cell r="M11">
            <v>0.44086659586456084</v>
          </cell>
          <cell r="N11">
            <v>0.47593394940795808</v>
          </cell>
          <cell r="O11">
            <v>0.5054777587474526</v>
          </cell>
          <cell r="P11">
            <v>0.53280975544954512</v>
          </cell>
          <cell r="Q11">
            <v>0.56016296810366351</v>
          </cell>
        </row>
        <row r="12">
          <cell r="M12">
            <v>10.071254071132582</v>
          </cell>
          <cell r="N12">
            <v>9.9101657645058392</v>
          </cell>
          <cell r="O12">
            <v>9.5272748157332021</v>
          </cell>
          <cell r="P12">
            <v>9.1270976488288031</v>
          </cell>
          <cell r="Q12">
            <v>8.7718748742401829</v>
          </cell>
        </row>
        <row r="13">
          <cell r="M13">
            <v>3.7811558664747147</v>
          </cell>
          <cell r="N13">
            <v>3.4449444161148461</v>
          </cell>
          <cell r="O13">
            <v>2.9575208691722326</v>
          </cell>
          <cell r="P13">
            <v>2.4879278801532658</v>
          </cell>
          <cell r="Q13">
            <v>2.0644110893899432</v>
          </cell>
        </row>
        <row r="14">
          <cell r="M14">
            <v>0.65424454515722918</v>
          </cell>
          <cell r="N14">
            <v>0.65424454515722918</v>
          </cell>
          <cell r="O14">
            <v>0.65424454515722918</v>
          </cell>
          <cell r="P14">
            <v>0.65424454515722918</v>
          </cell>
          <cell r="Q14">
            <v>0.65424454515722918</v>
          </cell>
        </row>
        <row r="15">
          <cell r="M15">
            <v>4.5921611434691805</v>
          </cell>
          <cell r="N15">
            <v>4.7672842872023056</v>
          </cell>
          <cell r="O15">
            <v>4.8718168853722821</v>
          </cell>
          <cell r="P15">
            <v>4.9412327074868498</v>
          </cell>
          <cell r="Q15">
            <v>5.0095267236615522</v>
          </cell>
        </row>
        <row r="16">
          <cell r="M16">
            <v>0.87968186780540103</v>
          </cell>
          <cell r="N16">
            <v>0.87968186780540103</v>
          </cell>
          <cell r="O16">
            <v>0.87968186780540103</v>
          </cell>
          <cell r="P16">
            <v>0.87968186780540103</v>
          </cell>
          <cell r="Q16">
            <v>0.87968186780540103</v>
          </cell>
        </row>
        <row r="17">
          <cell r="M17">
            <v>0.16401064822605735</v>
          </cell>
          <cell r="N17">
            <v>0.16401064822605735</v>
          </cell>
          <cell r="O17">
            <v>0.16401064822605735</v>
          </cell>
          <cell r="P17">
            <v>0.16401064822605735</v>
          </cell>
          <cell r="Q17">
            <v>0.16401064822605735</v>
          </cell>
        </row>
        <row r="18">
          <cell r="M18">
            <v>0.29248698739620349</v>
          </cell>
          <cell r="N18">
            <v>0.29172080755266044</v>
          </cell>
          <cell r="O18">
            <v>0.29089827042613686</v>
          </cell>
          <cell r="P18">
            <v>0.28384771052030427</v>
          </cell>
          <cell r="Q18">
            <v>0.2172605466476929</v>
          </cell>
        </row>
        <row r="19">
          <cell r="M19">
            <v>0.10645538287487936</v>
          </cell>
          <cell r="N19">
            <v>0.11051508390320142</v>
          </cell>
          <cell r="O19">
            <v>0.11293835639156274</v>
          </cell>
          <cell r="P19">
            <v>0.1145475525172889</v>
          </cell>
          <cell r="Q19">
            <v>0.11613074296135262</v>
          </cell>
        </row>
        <row r="20">
          <cell r="M20">
            <v>3.4197544299996649E-2</v>
          </cell>
          <cell r="N20">
            <v>3.7539694790633335E-2</v>
          </cell>
          <cell r="O20">
            <v>4.1006632531211236E-2</v>
          </cell>
          <cell r="P20">
            <v>4.4618894720486399E-2</v>
          </cell>
          <cell r="Q20">
            <v>4.8441289158279707E-2</v>
          </cell>
        </row>
        <row r="21">
          <cell r="M21">
            <v>0.76626538524406551</v>
          </cell>
          <cell r="N21">
            <v>0.62092194180044502</v>
          </cell>
          <cell r="O21">
            <v>0.40954293841383932</v>
          </cell>
          <cell r="P21">
            <v>0.26231645935118947</v>
          </cell>
          <cell r="Q21">
            <v>0.24803135908872911</v>
          </cell>
        </row>
        <row r="22">
          <cell r="M22">
            <v>0</v>
          </cell>
          <cell r="N22">
            <v>0</v>
          </cell>
          <cell r="O22">
            <v>0</v>
          </cell>
          <cell r="P22">
            <v>0</v>
          </cell>
          <cell r="Q22">
            <v>0</v>
          </cell>
        </row>
        <row r="23">
          <cell r="M23">
            <v>9.8630442972598535E-3</v>
          </cell>
          <cell r="N23">
            <v>1.0255298318195107E-2</v>
          </cell>
          <cell r="O23">
            <v>1.0677493463253643E-2</v>
          </cell>
          <cell r="P23">
            <v>1.136689988951179E-2</v>
          </cell>
          <cell r="Q23">
            <v>1.1985769939324559E-2</v>
          </cell>
        </row>
        <row r="24">
          <cell r="M24">
            <v>0.7564023409468057</v>
          </cell>
          <cell r="N24">
            <v>0.61066664348224986</v>
          </cell>
          <cell r="O24">
            <v>0.39886544495058568</v>
          </cell>
          <cell r="P24">
            <v>0.25094955946167768</v>
          </cell>
          <cell r="Q24">
            <v>0.23604558914940454</v>
          </cell>
        </row>
        <row r="25">
          <cell r="M25">
            <v>1.2267052679568071</v>
          </cell>
          <cell r="N25">
            <v>1.1555837556550042</v>
          </cell>
          <cell r="O25">
            <v>1.0856499538898403</v>
          </cell>
          <cell r="P25">
            <v>1.022618305693286</v>
          </cell>
          <cell r="Q25">
            <v>0.9655080648242218</v>
          </cell>
        </row>
        <row r="26">
          <cell r="M26">
            <v>0.26807683726244141</v>
          </cell>
          <cell r="N26">
            <v>0.26807683726244141</v>
          </cell>
          <cell r="O26">
            <v>0.2617798467910174</v>
          </cell>
          <cell r="P26">
            <v>0.25548285631959344</v>
          </cell>
          <cell r="Q26">
            <v>0.24918586584816943</v>
          </cell>
        </row>
        <row r="27">
          <cell r="M27">
            <v>1.85071619577537E-2</v>
          </cell>
          <cell r="N27">
            <v>1.7004033127327144E-2</v>
          </cell>
          <cell r="O27">
            <v>1.5000589288054152E-2</v>
          </cell>
          <cell r="P27">
            <v>1.3094730365978444E-2</v>
          </cell>
          <cell r="Q27">
            <v>1.1261506425416713E-2</v>
          </cell>
        </row>
        <row r="28">
          <cell r="M28">
            <v>0.13903709902879582</v>
          </cell>
          <cell r="N28">
            <v>0.13545002255461194</v>
          </cell>
          <cell r="O28">
            <v>0.13192544096556247</v>
          </cell>
          <cell r="P28">
            <v>0.12840085937651302</v>
          </cell>
          <cell r="Q28">
            <v>0.12487692476250969</v>
          </cell>
        </row>
        <row r="29">
          <cell r="M29">
            <v>0</v>
          </cell>
          <cell r="N29">
            <v>0</v>
          </cell>
          <cell r="O29">
            <v>0</v>
          </cell>
          <cell r="P29">
            <v>0</v>
          </cell>
          <cell r="Q29">
            <v>0</v>
          </cell>
        </row>
        <row r="30">
          <cell r="M30">
            <v>1.3503188509536022E-3</v>
          </cell>
          <cell r="N30">
            <v>1.3503188509536022E-3</v>
          </cell>
          <cell r="O30">
            <v>1.3378118626869364E-3</v>
          </cell>
          <cell r="P30">
            <v>1.3253048744202678E-3</v>
          </cell>
          <cell r="Q30">
            <v>1.3127978861536011E-3</v>
          </cell>
        </row>
        <row r="31">
          <cell r="M31">
            <v>0.75379833098308135</v>
          </cell>
          <cell r="N31">
            <v>0.68739088488818734</v>
          </cell>
          <cell r="O31">
            <v>0.62890202746535451</v>
          </cell>
          <cell r="P31">
            <v>0.57720076126247943</v>
          </cell>
          <cell r="Q31">
            <v>0.53133008695303174</v>
          </cell>
        </row>
        <row r="32">
          <cell r="M32">
            <v>4.5935519873781118E-2</v>
          </cell>
          <cell r="N32">
            <v>4.6311658971482796E-2</v>
          </cell>
          <cell r="O32">
            <v>4.6704237517164911E-2</v>
          </cell>
          <cell r="P32">
            <v>4.7113793494301295E-2</v>
          </cell>
          <cell r="Q32">
            <v>4.7540882948940578E-2</v>
          </cell>
        </row>
        <row r="33">
          <cell r="M33">
            <v>-2.3393957834294841</v>
          </cell>
          <cell r="N33">
            <v>-2.296246668303553</v>
          </cell>
          <cell r="O33">
            <v>-2.3111564338769846</v>
          </cell>
          <cell r="P33">
            <v>-2.3646298358014395</v>
          </cell>
          <cell r="Q33">
            <v>-2.4259680147373537</v>
          </cell>
        </row>
        <row r="34">
          <cell r="M34">
            <v>-4.4687251581443536E-2</v>
          </cell>
          <cell r="N34">
            <v>-4.288754003251688E-2</v>
          </cell>
          <cell r="O34">
            <v>-9.8391588433723969E-3</v>
          </cell>
          <cell r="P34">
            <v>-1.1609853676970195E-2</v>
          </cell>
          <cell r="Q34">
            <v>-1.7228484465262994E-2</v>
          </cell>
        </row>
        <row r="35">
          <cell r="M35">
            <v>-0.58199220335272073</v>
          </cell>
          <cell r="N35">
            <v>-0.62574731486001611</v>
          </cell>
          <cell r="O35">
            <v>-0.67279200614516221</v>
          </cell>
          <cell r="P35">
            <v>-0.7233735931157651</v>
          </cell>
          <cell r="Q35">
            <v>-0.77775798528782081</v>
          </cell>
        </row>
        <row r="36">
          <cell r="M36">
            <v>-1.71271632849532</v>
          </cell>
          <cell r="N36">
            <v>-1.62761181341102</v>
          </cell>
          <cell r="O36">
            <v>-1.6285252688884502</v>
          </cell>
          <cell r="P36">
            <v>-1.6296463890087043</v>
          </cell>
          <cell r="Q36">
            <v>-1.6309815449842697</v>
          </cell>
        </row>
        <row r="37">
          <cell r="M37">
            <v>0.42933090431339527</v>
          </cell>
          <cell r="N37">
            <v>0.43409831157426293</v>
          </cell>
          <cell r="O37">
            <v>0.44652801571255718</v>
          </cell>
          <cell r="P37">
            <v>0.46526712226831157</v>
          </cell>
          <cell r="Q37">
            <v>0.48998044491575554</v>
          </cell>
        </row>
        <row r="38">
          <cell r="M38">
            <v>0.3124472953986987</v>
          </cell>
          <cell r="N38">
            <v>0.31007821805850228</v>
          </cell>
          <cell r="O38">
            <v>0.31549464864588239</v>
          </cell>
          <cell r="P38">
            <v>0.32750637402454846</v>
          </cell>
          <cell r="Q38">
            <v>0.34536977285055803</v>
          </cell>
        </row>
        <row r="39">
          <cell r="M39">
            <v>3.6750922281954798E-2</v>
          </cell>
          <cell r="N39">
            <v>3.8994798847500317E-2</v>
          </cell>
          <cell r="O39">
            <v>4.1199934996229585E-2</v>
          </cell>
          <cell r="P39">
            <v>4.3315179940289258E-2</v>
          </cell>
          <cell r="Q39">
            <v>4.546895513885086E-2</v>
          </cell>
        </row>
        <row r="40">
          <cell r="M40">
            <v>8.0132686632741743E-2</v>
          </cell>
          <cell r="N40">
            <v>8.5025294668260337E-2</v>
          </cell>
          <cell r="O40">
            <v>8.9833432070445168E-2</v>
          </cell>
          <cell r="P40">
            <v>9.4445568303473865E-2</v>
          </cell>
          <cell r="Q40">
            <v>9.9141716926346657E-2</v>
          </cell>
        </row>
        <row r="41">
          <cell r="M41">
            <v>18.450113060453059</v>
          </cell>
          <cell r="N41">
            <v>17.508134273634923</v>
          </cell>
          <cell r="O41">
            <v>16.528563762533491</v>
          </cell>
          <cell r="P41">
            <v>14.603655900719676</v>
          </cell>
          <cell r="Q41">
            <v>13.861684200449048</v>
          </cell>
        </row>
        <row r="42">
          <cell r="M42">
            <v>16.110717277023575</v>
          </cell>
          <cell r="N42">
            <v>15.21188760533137</v>
          </cell>
          <cell r="O42">
            <v>14.217407328656504</v>
          </cell>
          <cell r="P42">
            <v>12.239026064918237</v>
          </cell>
          <cell r="Q42">
            <v>11.435716185711694</v>
          </cell>
        </row>
        <row r="43">
          <cell r="M43">
            <v>10.638874265748994</v>
          </cell>
          <cell r="N43">
            <v>9.5649214503236646</v>
          </cell>
          <cell r="O43">
            <v>8.4659085754788226</v>
          </cell>
          <cell r="P43">
            <v>6.4181114896259857</v>
          </cell>
          <cell r="Q43">
            <v>5.5465075942447406</v>
          </cell>
        </row>
      </sheetData>
      <sheetData sheetId="28"/>
      <sheetData sheetId="29"/>
      <sheetData sheetId="30">
        <row r="2">
          <cell r="A2">
            <v>1990</v>
          </cell>
        </row>
        <row r="3">
          <cell r="A3">
            <v>2005</v>
          </cell>
        </row>
        <row r="4">
          <cell r="A4">
            <v>2007</v>
          </cell>
        </row>
        <row r="5">
          <cell r="A5">
            <v>2010</v>
          </cell>
        </row>
        <row r="6">
          <cell r="A6">
            <v>2015</v>
          </cell>
        </row>
        <row r="7">
          <cell r="A7">
            <v>2016</v>
          </cell>
        </row>
        <row r="8">
          <cell r="A8">
            <v>2017</v>
          </cell>
        </row>
        <row r="9">
          <cell r="A9">
            <v>2018</v>
          </cell>
        </row>
        <row r="10">
          <cell r="A10">
            <v>2019</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All Data"/>
      <sheetName val="Summary"/>
      <sheetName val="Sectors&amp;Gases"/>
      <sheetName val="Gas Rankings"/>
      <sheetName val="IPPU"/>
      <sheetName val="Energy"/>
      <sheetName val="AFOLU"/>
      <sheetName val="Waste"/>
      <sheetName val="Trends"/>
      <sheetName val="Projections"/>
      <sheetName val="2008 Comparison"/>
      <sheetName val="Source Tables"/>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sheetName val="CO2FFC"/>
      <sheetName val="IndirectCO2"/>
      <sheetName val="Stationary"/>
      <sheetName val="Mobile Combustion"/>
      <sheetName val="Coal"/>
      <sheetName val="Gas and Oil"/>
      <sheetName val="Agriculture"/>
      <sheetName val="IP"/>
      <sheetName val="Forest Management"/>
      <sheetName val="Waste"/>
      <sheetName val="Wastewater"/>
      <sheetName val="Summary by Gas"/>
      <sheetName val="Summary by Sector"/>
      <sheetName val="Gas Intensity"/>
      <sheetName val="Population"/>
      <sheetName val="GSP from BEA"/>
      <sheetName val="Factors"/>
      <sheetName val="Notes"/>
    </sheetNames>
    <sheetDataSet>
      <sheetData sheetId="0"/>
      <sheetData sheetId="1">
        <row r="4">
          <cell r="C4">
            <v>4.5864689321025352E-2</v>
          </cell>
          <cell r="D4">
            <v>4.538659226918583E-2</v>
          </cell>
          <cell r="E4">
            <v>7.5791077200321424E-2</v>
          </cell>
          <cell r="F4">
            <v>4.1579917127746932E-2</v>
          </cell>
          <cell r="G4">
            <v>4.2545552331598867E-2</v>
          </cell>
          <cell r="H4">
            <v>4.1864899997216903E-2</v>
          </cell>
          <cell r="I4">
            <v>4.1808557753441535E-2</v>
          </cell>
          <cell r="J4">
            <v>4.9687142653583774E-2</v>
          </cell>
          <cell r="K4">
            <v>9.0387723314240082E-2</v>
          </cell>
          <cell r="L4">
            <v>6.3630543879389101E-2</v>
          </cell>
          <cell r="M4">
            <v>7.6583437911703578E-2</v>
          </cell>
          <cell r="N4">
            <v>7.7095168661597949E-2</v>
          </cell>
          <cell r="O4">
            <v>7.8054257125832971E-2</v>
          </cell>
          <cell r="P4">
            <v>6.5224434996289479E-2</v>
          </cell>
          <cell r="Q4">
            <v>6.5240455508437573E-2</v>
          </cell>
          <cell r="R4">
            <v>6.5164352864457042E-2</v>
          </cell>
          <cell r="S4">
            <v>6.7757698163887325E-2</v>
          </cell>
          <cell r="T4">
            <v>5.959638802334713E-2</v>
          </cell>
          <cell r="U4">
            <v>9.3126977112805973E-2</v>
          </cell>
          <cell r="V4">
            <v>8.7158940071580121E-2</v>
          </cell>
          <cell r="W4">
            <v>8.5943278456600949E-2</v>
          </cell>
          <cell r="X4">
            <v>8.0800587867661686E-2</v>
          </cell>
          <cell r="Y4">
            <v>0.10554756623377737</v>
          </cell>
          <cell r="Z4">
            <v>8.3719628129170651E-2</v>
          </cell>
          <cell r="AA4">
            <v>8.2872447890028886E-2</v>
          </cell>
          <cell r="AB4">
            <v>6.1640549077219865E-2</v>
          </cell>
          <cell r="AC4">
            <v>7.3082165211944522E-2</v>
          </cell>
          <cell r="AD4">
            <v>6.6077443435879429E-2</v>
          </cell>
          <cell r="AE4">
            <v>5.8672546418612748E-2</v>
          </cell>
          <cell r="AF4">
            <v>6.0116035230563705E-2</v>
          </cell>
          <cell r="AG4">
            <v>6.0052144969838094E-2</v>
          </cell>
          <cell r="AH4">
            <v>6.7175779681199727E-2</v>
          </cell>
        </row>
        <row r="5">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row>
        <row r="6">
          <cell r="C6">
            <v>1.3792991900551499E-2</v>
          </cell>
          <cell r="D6">
            <v>1.4170274500210498E-2</v>
          </cell>
          <cell r="E6">
            <v>4.4415762906206996E-2</v>
          </cell>
          <cell r="F6">
            <v>1.0182842895729001E-2</v>
          </cell>
          <cell r="G6">
            <v>1.03603956890595E-2</v>
          </cell>
          <cell r="H6">
            <v>9.9831130894005009E-3</v>
          </cell>
          <cell r="I6">
            <v>1.15182077960985E-2</v>
          </cell>
          <cell r="J6">
            <v>2.1412612833506997E-2</v>
          </cell>
          <cell r="K6">
            <v>6.0450273391714493E-2</v>
          </cell>
          <cell r="L6">
            <v>3.4354893581966993E-2</v>
          </cell>
          <cell r="M6">
            <v>4.6869713405056496E-2</v>
          </cell>
          <cell r="N6">
            <v>4.7561178134589002E-2</v>
          </cell>
          <cell r="O6">
            <v>4.7749819434418493E-2</v>
          </cell>
          <cell r="P6">
            <v>3.5425327857727493E-2</v>
          </cell>
          <cell r="Q6">
            <v>3.6117159314774994E-2</v>
          </cell>
          <cell r="R6">
            <v>3.6796875428281493E-2</v>
          </cell>
          <cell r="S6">
            <v>3.9019057471537499E-2</v>
          </cell>
          <cell r="T6">
            <v>3.1593592086682498E-2</v>
          </cell>
          <cell r="U6">
            <v>6.5548465963060493E-2</v>
          </cell>
          <cell r="V6">
            <v>5.9037022234931992E-2</v>
          </cell>
          <cell r="W6">
            <v>5.7861343830139494E-2</v>
          </cell>
          <cell r="X6">
            <v>5.3774042321663995E-2</v>
          </cell>
          <cell r="Y6">
            <v>7.8852063328730987E-2</v>
          </cell>
          <cell r="Z6">
            <v>5.2693803085706994E-2</v>
          </cell>
          <cell r="AA6">
            <v>5.3259726985195495E-2</v>
          </cell>
          <cell r="AB6">
            <v>3.1902935452844408E-2</v>
          </cell>
          <cell r="AC6">
            <v>4.3450379394061496E-2</v>
          </cell>
          <cell r="AD6">
            <v>3.6544753828458072E-2</v>
          </cell>
          <cell r="AE6">
            <v>2.8610597140807492E-2</v>
          </cell>
          <cell r="AF6">
            <v>3.1125814471867505E-2</v>
          </cell>
          <cell r="AG6">
            <v>2.9679564506507997E-2</v>
          </cell>
          <cell r="AH6">
            <v>3.7173596540593164E-2</v>
          </cell>
        </row>
        <row r="7">
          <cell r="C7">
            <v>3.2071697420473853E-2</v>
          </cell>
          <cell r="D7">
            <v>3.1216317768975335E-2</v>
          </cell>
          <cell r="E7">
            <v>3.1375314294114429E-2</v>
          </cell>
          <cell r="F7">
            <v>3.139707423201793E-2</v>
          </cell>
          <cell r="G7">
            <v>3.2185156642539368E-2</v>
          </cell>
          <cell r="H7">
            <v>3.1881786907816401E-2</v>
          </cell>
          <cell r="I7">
            <v>3.0290349957343036E-2</v>
          </cell>
          <cell r="J7">
            <v>2.8274529820076777E-2</v>
          </cell>
          <cell r="K7">
            <v>2.9937449922525585E-2</v>
          </cell>
          <cell r="L7">
            <v>2.9275650297422115E-2</v>
          </cell>
          <cell r="M7">
            <v>2.9713724506647082E-2</v>
          </cell>
          <cell r="N7">
            <v>2.9533990527008943E-2</v>
          </cell>
          <cell r="O7">
            <v>3.0304437691414485E-2</v>
          </cell>
          <cell r="P7">
            <v>2.9799107138561983E-2</v>
          </cell>
          <cell r="Q7">
            <v>2.9123296193662572E-2</v>
          </cell>
          <cell r="R7">
            <v>2.8367477436175556E-2</v>
          </cell>
          <cell r="S7">
            <v>2.8738640692349819E-2</v>
          </cell>
          <cell r="T7">
            <v>2.8002795936664635E-2</v>
          </cell>
          <cell r="U7">
            <v>2.757851114974548E-2</v>
          </cell>
          <cell r="V7">
            <v>2.8121917836648129E-2</v>
          </cell>
          <cell r="W7">
            <v>2.8081934626461458E-2</v>
          </cell>
          <cell r="X7">
            <v>2.7026545545997687E-2</v>
          </cell>
          <cell r="Y7">
            <v>2.6695502905046381E-2</v>
          </cell>
          <cell r="Z7">
            <v>3.1025825043463656E-2</v>
          </cell>
          <cell r="AA7">
            <v>2.9612720904833387E-2</v>
          </cell>
          <cell r="AB7">
            <v>2.9737613624375457E-2</v>
          </cell>
          <cell r="AC7">
            <v>2.9631785817883022E-2</v>
          </cell>
          <cell r="AD7">
            <v>2.9532689607421357E-2</v>
          </cell>
          <cell r="AE7">
            <v>3.0061949277805255E-2</v>
          </cell>
          <cell r="AF7">
            <v>2.8990220758696204E-2</v>
          </cell>
          <cell r="AG7">
            <v>3.0372580463330096E-2</v>
          </cell>
          <cell r="AH7">
            <v>3.0002183140606559E-2</v>
          </cell>
        </row>
        <row r="8">
          <cell r="C8">
            <v>0</v>
          </cell>
          <cell r="D8">
            <v>0</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row>
        <row r="9">
          <cell r="C9">
            <v>0.75542747031204116</v>
          </cell>
          <cell r="D9">
            <v>0.43593159052750957</v>
          </cell>
          <cell r="E9">
            <v>0.92290500701881728</v>
          </cell>
          <cell r="F9">
            <v>0.33411389790081281</v>
          </cell>
          <cell r="G9">
            <v>0.51438971260992761</v>
          </cell>
          <cell r="H9">
            <v>0.31891917622000404</v>
          </cell>
          <cell r="I9">
            <v>0.24491650045600083</v>
          </cell>
          <cell r="J9">
            <v>0.3088914065246009</v>
          </cell>
          <cell r="K9">
            <v>1.0965498613867166</v>
          </cell>
          <cell r="L9">
            <v>0.27303431789058552</v>
          </cell>
          <cell r="M9">
            <v>0.278821528718671</v>
          </cell>
          <cell r="N9">
            <v>0.24044586051899253</v>
          </cell>
          <cell r="O9">
            <v>0.31444625296750922</v>
          </cell>
          <cell r="P9">
            <v>0.28267947971008445</v>
          </cell>
          <cell r="Q9">
            <v>0.33213984002319208</v>
          </cell>
          <cell r="R9">
            <v>0.33454278448916541</v>
          </cell>
          <cell r="S9">
            <v>0.33703478119852881</v>
          </cell>
          <cell r="T9">
            <v>0.28037302583269741</v>
          </cell>
          <cell r="U9">
            <v>0.29420123795201253</v>
          </cell>
          <cell r="V9">
            <v>0.34804969034593014</v>
          </cell>
          <cell r="W9">
            <v>0.34398102091711175</v>
          </cell>
          <cell r="X9">
            <v>0.38299781208324818</v>
          </cell>
          <cell r="Y9">
            <v>0.35465573957706203</v>
          </cell>
          <cell r="Z9">
            <v>0.35797340766509289</v>
          </cell>
          <cell r="AA9">
            <v>0.39765654756664004</v>
          </cell>
          <cell r="AB9">
            <v>0.44375554774004455</v>
          </cell>
          <cell r="AC9">
            <v>0.44115701005563246</v>
          </cell>
          <cell r="AD9">
            <v>0.50966060087065423</v>
          </cell>
          <cell r="AE9">
            <v>0.51959597466159291</v>
          </cell>
          <cell r="AF9">
            <v>0.56841923418913431</v>
          </cell>
          <cell r="AG9">
            <v>0.46804100410867294</v>
          </cell>
          <cell r="AH9">
            <v>0.52531216929003055</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row>
        <row r="11">
          <cell r="C11">
            <v>0.62936714557503814</v>
          </cell>
          <cell r="D11">
            <v>0.31297427775327735</v>
          </cell>
          <cell r="E11">
            <v>0.80095467223713268</v>
          </cell>
          <cell r="F11">
            <v>0.21451862358797427</v>
          </cell>
          <cell r="G11">
            <v>0.39174676810549014</v>
          </cell>
          <cell r="H11">
            <v>0.19669681842364967</v>
          </cell>
          <cell r="I11">
            <v>0.12534653757710207</v>
          </cell>
          <cell r="J11">
            <v>0.21319299790280255</v>
          </cell>
          <cell r="K11">
            <v>0.99878951606448696</v>
          </cell>
          <cell r="L11">
            <v>0.175183638907354</v>
          </cell>
          <cell r="M11">
            <v>0.18044787651273583</v>
          </cell>
          <cell r="N11">
            <v>0.1443676004921699</v>
          </cell>
          <cell r="O11">
            <v>0.21769495715061149</v>
          </cell>
          <cell r="P11">
            <v>0.185487729914739</v>
          </cell>
          <cell r="Q11">
            <v>0.23193236004171924</v>
          </cell>
          <cell r="R11">
            <v>0.23353335548745616</v>
          </cell>
          <cell r="S11">
            <v>0.23639651545299384</v>
          </cell>
          <cell r="T11">
            <v>0.17939324654593702</v>
          </cell>
          <cell r="U11">
            <v>0.19635055896878098</v>
          </cell>
          <cell r="V11">
            <v>0.25137396525466055</v>
          </cell>
          <cell r="W11">
            <v>0.2458800470235375</v>
          </cell>
          <cell r="X11">
            <v>0.28460844293445897</v>
          </cell>
          <cell r="Y11">
            <v>0.25196031587673451</v>
          </cell>
          <cell r="Z11">
            <v>0.25805434034563046</v>
          </cell>
          <cell r="AA11">
            <v>0.29954785505187898</v>
          </cell>
          <cell r="AB11">
            <v>0.34459489305662888</v>
          </cell>
          <cell r="AC11">
            <v>0.31739139036272462</v>
          </cell>
          <cell r="AD11">
            <v>0.3834321694840952</v>
          </cell>
          <cell r="AE11">
            <v>0.38717520513154224</v>
          </cell>
          <cell r="AF11">
            <v>0.4370639091091294</v>
          </cell>
          <cell r="AG11">
            <v>0.38089180546214912</v>
          </cell>
          <cell r="AH11">
            <v>0.42530489215467532</v>
          </cell>
        </row>
        <row r="12">
          <cell r="C12">
            <v>0.12606032473700302</v>
          </cell>
          <cell r="D12">
            <v>0.12295731277423222</v>
          </cell>
          <cell r="E12">
            <v>0.12195033478168463</v>
          </cell>
          <cell r="F12">
            <v>0.11959527431283855</v>
          </cell>
          <cell r="G12">
            <v>0.12264294450443751</v>
          </cell>
          <cell r="H12">
            <v>0.12222235779635439</v>
          </cell>
          <cell r="I12">
            <v>0.11956996287889878</v>
          </cell>
          <cell r="J12">
            <v>9.569840862179832E-2</v>
          </cell>
          <cell r="K12">
            <v>9.7760345322229547E-2</v>
          </cell>
          <cell r="L12">
            <v>9.7850678983231534E-2</v>
          </cell>
          <cell r="M12">
            <v>9.837365220593515E-2</v>
          </cell>
          <cell r="N12">
            <v>9.607826002682264E-2</v>
          </cell>
          <cell r="O12">
            <v>9.6751295816897745E-2</v>
          </cell>
          <cell r="P12">
            <v>9.7191749795345422E-2</v>
          </cell>
          <cell r="Q12">
            <v>0.10020747998147285</v>
          </cell>
          <cell r="R12">
            <v>0.10100942900170923</v>
          </cell>
          <cell r="S12">
            <v>0.10063826574553499</v>
          </cell>
          <cell r="T12">
            <v>0.10097977928676036</v>
          </cell>
          <cell r="U12">
            <v>9.7850678983231534E-2</v>
          </cell>
          <cell r="V12">
            <v>9.6675725091269593E-2</v>
          </cell>
          <cell r="W12">
            <v>9.810097389357425E-2</v>
          </cell>
          <cell r="X12">
            <v>9.8389369148789207E-2</v>
          </cell>
          <cell r="Y12">
            <v>0.10269542370032754</v>
          </cell>
          <cell r="Z12">
            <v>9.9919067319462457E-2</v>
          </cell>
          <cell r="AA12">
            <v>9.8108692514761064E-2</v>
          </cell>
          <cell r="AB12">
            <v>9.9160654683415686E-2</v>
          </cell>
          <cell r="AC12">
            <v>0.12376561969290784</v>
          </cell>
          <cell r="AD12">
            <v>0.12622843138655904</v>
          </cell>
          <cell r="AE12">
            <v>0.13242076953005064</v>
          </cell>
          <cell r="AF12">
            <v>0.13135532508000489</v>
          </cell>
          <cell r="AG12">
            <v>8.7149198646523818E-2</v>
          </cell>
          <cell r="AH12">
            <v>0.1000072771353552</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row>
        <row r="14">
          <cell r="C14">
            <v>2.0126856405696771</v>
          </cell>
          <cell r="D14">
            <v>1.8522386606778392</v>
          </cell>
          <cell r="E14">
            <v>1.8733938746077097</v>
          </cell>
          <cell r="F14">
            <v>1.7615398978506971</v>
          </cell>
          <cell r="G14">
            <v>1.9431276189158724</v>
          </cell>
          <cell r="H14">
            <v>1.8877042332575595</v>
          </cell>
          <cell r="I14">
            <v>1.9706996314334104</v>
          </cell>
          <cell r="J14">
            <v>1.8675475916686297</v>
          </cell>
          <cell r="K14">
            <v>1.4244943733305064</v>
          </cell>
          <cell r="L14">
            <v>1.2657080481400509</v>
          </cell>
          <cell r="M14">
            <v>1.2934297324198878</v>
          </cell>
          <cell r="N14">
            <v>1.3387419199924837</v>
          </cell>
          <cell r="O14">
            <v>1.4597652618989423</v>
          </cell>
          <cell r="P14">
            <v>1.4988468080636683</v>
          </cell>
          <cell r="Q14">
            <v>1.4906168476529658</v>
          </cell>
          <cell r="R14">
            <v>1.70842428847176</v>
          </cell>
          <cell r="S14">
            <v>1.7106691492800077</v>
          </cell>
          <cell r="T14">
            <v>1.5657902022155801</v>
          </cell>
          <cell r="U14">
            <v>1.3522571614119974</v>
          </cell>
          <cell r="V14">
            <v>1.280764696252491</v>
          </cell>
          <cell r="W14">
            <v>1.2562641783618371</v>
          </cell>
          <cell r="X14">
            <v>1.3313019442301735</v>
          </cell>
          <cell r="Y14">
            <v>1.2907414236670993</v>
          </cell>
          <cell r="Z14">
            <v>1.2429404343773862</v>
          </cell>
          <cell r="AA14">
            <v>1.2005554902526756</v>
          </cell>
          <cell r="AB14">
            <v>1.231217469462337</v>
          </cell>
          <cell r="AC14">
            <v>1.213464091322404</v>
          </cell>
          <cell r="AD14">
            <v>1.3090769900929036</v>
          </cell>
          <cell r="AE14">
            <v>1.047070957454995</v>
          </cell>
          <cell r="AF14">
            <v>1.1081806234970435</v>
          </cell>
          <cell r="AG14">
            <v>0.8647943616566186</v>
          </cell>
          <cell r="AH14">
            <v>0.76799111898692274</v>
          </cell>
        </row>
        <row r="15">
          <cell r="C15">
            <v>0</v>
          </cell>
          <cell r="D15">
            <v>0</v>
          </cell>
          <cell r="E15">
            <v>0</v>
          </cell>
          <cell r="F15">
            <v>0</v>
          </cell>
          <cell r="G15">
            <v>0</v>
          </cell>
          <cell r="H15">
            <v>0.10396006036338638</v>
          </cell>
          <cell r="I15">
            <v>4.8637897792200326E-2</v>
          </cell>
          <cell r="J15">
            <v>7.8198678194691812E-2</v>
          </cell>
          <cell r="K15">
            <v>3.6183187833761288E-2</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row>
        <row r="16">
          <cell r="C16">
            <v>2.0126856405696771</v>
          </cell>
          <cell r="D16">
            <v>1.8522386606778392</v>
          </cell>
          <cell r="E16">
            <v>1.8733938746077097</v>
          </cell>
          <cell r="F16">
            <v>1.7615398978506971</v>
          </cell>
          <cell r="G16">
            <v>1.9431276189158724</v>
          </cell>
          <cell r="H16">
            <v>1.7837441728941732</v>
          </cell>
          <cell r="I16">
            <v>1.92206173364121</v>
          </cell>
          <cell r="J16">
            <v>1.7720522007811854</v>
          </cell>
          <cell r="K16">
            <v>1.3691324701946739</v>
          </cell>
          <cell r="L16">
            <v>1.2419806815187191</v>
          </cell>
          <cell r="M16">
            <v>1.2658515902002885</v>
          </cell>
          <cell r="N16">
            <v>1.3115022084909498</v>
          </cell>
          <cell r="O16">
            <v>1.4348586034312607</v>
          </cell>
          <cell r="P16">
            <v>1.475665657587792</v>
          </cell>
          <cell r="Q16">
            <v>1.4673413476784347</v>
          </cell>
          <cell r="R16">
            <v>1.6857650625909439</v>
          </cell>
          <cell r="S16">
            <v>1.6871082083938453</v>
          </cell>
          <cell r="T16">
            <v>1.5398376490848318</v>
          </cell>
          <cell r="U16">
            <v>1.3297586334208706</v>
          </cell>
          <cell r="V16">
            <v>1.2628880334759354</v>
          </cell>
          <cell r="W16">
            <v>1.2386520229054341</v>
          </cell>
          <cell r="X16">
            <v>1.3123956539783961</v>
          </cell>
          <cell r="Y16">
            <v>1.2722384158429294</v>
          </cell>
          <cell r="Z16">
            <v>1.2234283257806595</v>
          </cell>
          <cell r="AA16">
            <v>1.1813010707400793</v>
          </cell>
          <cell r="AB16">
            <v>1.2096718932383204</v>
          </cell>
          <cell r="AC16">
            <v>1.2094687797129329</v>
          </cell>
          <cell r="AD16">
            <v>1.3050249065455757</v>
          </cell>
          <cell r="AE16">
            <v>1.0428327589032966</v>
          </cell>
          <cell r="AF16">
            <v>1.1038392640851629</v>
          </cell>
          <cell r="AG16">
            <v>0.86109988373021007</v>
          </cell>
          <cell r="AH16">
            <v>0.76334154159850443</v>
          </cell>
        </row>
        <row r="17">
          <cell r="C17">
            <v>0</v>
          </cell>
          <cell r="D17">
            <v>0</v>
          </cell>
          <cell r="E17">
            <v>0</v>
          </cell>
          <cell r="F17">
            <v>0</v>
          </cell>
          <cell r="G17">
            <v>0</v>
          </cell>
          <cell r="H17">
            <v>0</v>
          </cell>
          <cell r="I17">
            <v>0</v>
          </cell>
          <cell r="J17">
            <v>1.7296712692752667E-2</v>
          </cell>
          <cell r="K17">
            <v>1.917871530207128E-2</v>
          </cell>
          <cell r="L17">
            <v>2.3727366621331757E-2</v>
          </cell>
          <cell r="M17">
            <v>2.7578142219599266E-2</v>
          </cell>
          <cell r="N17">
            <v>2.7239711501533995E-2</v>
          </cell>
          <cell r="O17">
            <v>2.4906658467681541E-2</v>
          </cell>
          <cell r="P17">
            <v>2.3181150475876336E-2</v>
          </cell>
          <cell r="Q17">
            <v>2.3275499974531037E-2</v>
          </cell>
          <cell r="R17">
            <v>2.2659225880815984E-2</v>
          </cell>
          <cell r="S17">
            <v>2.356094088616234E-2</v>
          </cell>
          <cell r="T17">
            <v>2.595255313074827E-2</v>
          </cell>
          <cell r="U17">
            <v>2.2498527991126793E-2</v>
          </cell>
          <cell r="V17">
            <v>1.7876662776555641E-2</v>
          </cell>
          <cell r="W17">
            <v>1.7612155456403107E-2</v>
          </cell>
          <cell r="X17">
            <v>1.8906290251777393E-2</v>
          </cell>
          <cell r="Y17">
            <v>1.8503007824169918E-2</v>
          </cell>
          <cell r="Z17">
            <v>1.9512108596726675E-2</v>
          </cell>
          <cell r="AA17">
            <v>1.9254419512596363E-2</v>
          </cell>
          <cell r="AB17">
            <v>2.1545576224016649E-2</v>
          </cell>
          <cell r="AC17">
            <v>3.995311609471015E-3</v>
          </cell>
          <cell r="AD17">
            <v>4.0520835473278251E-3</v>
          </cell>
          <cell r="AE17">
            <v>4.2381985516983323E-3</v>
          </cell>
          <cell r="AF17">
            <v>4.3413594118806662E-3</v>
          </cell>
          <cell r="AG17">
            <v>3.6944779264084979E-3</v>
          </cell>
          <cell r="AH17">
            <v>4.6495773884183316E-3</v>
          </cell>
        </row>
        <row r="18">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row>
        <row r="19">
          <cell r="C19">
            <v>8.8883630897640682</v>
          </cell>
          <cell r="D19">
            <v>8.5291579416643373</v>
          </cell>
          <cell r="E19">
            <v>8.0223816338021994</v>
          </cell>
          <cell r="F19">
            <v>7.3966349093935424</v>
          </cell>
          <cell r="G19">
            <v>8.1233944215329448</v>
          </cell>
          <cell r="H19">
            <v>7.9467621516079614</v>
          </cell>
          <cell r="I19">
            <v>7.5709966345258755</v>
          </cell>
          <cell r="J19">
            <v>7.2265769111251181</v>
          </cell>
          <cell r="K19">
            <v>7.0567660439030568</v>
          </cell>
          <cell r="L19">
            <v>7.3032271376140319</v>
          </cell>
          <cell r="M19">
            <v>7.5178398894274387</v>
          </cell>
          <cell r="N19">
            <v>7.6928486699088277</v>
          </cell>
          <cell r="O19">
            <v>8.4251711850462794</v>
          </cell>
          <cell r="P19">
            <v>9.754284283203539</v>
          </cell>
          <cell r="Q19">
            <v>10.06925338940839</v>
          </cell>
          <cell r="R19">
            <v>10.286519243961791</v>
          </cell>
          <cell r="S19">
            <v>10.351769109348046</v>
          </cell>
          <cell r="T19">
            <v>10.821236792932931</v>
          </cell>
          <cell r="U19">
            <v>7.9112177153586414</v>
          </cell>
          <cell r="V19">
            <v>7.6028355299092105</v>
          </cell>
          <cell r="W19">
            <v>8.8619171069567049</v>
          </cell>
          <cell r="X19">
            <v>8.9822160112445637</v>
          </cell>
          <cell r="Y19">
            <v>8.9076962366836945</v>
          </cell>
          <cell r="Z19">
            <v>9.1899019116715994</v>
          </cell>
          <cell r="AA19">
            <v>8.6401098979833151</v>
          </cell>
          <cell r="AB19">
            <v>8.839359580210397</v>
          </cell>
          <cell r="AC19">
            <v>9.0047803247645781</v>
          </cell>
          <cell r="AD19">
            <v>9.3287245555883889</v>
          </cell>
          <cell r="AE19">
            <v>9.4060354173471534</v>
          </cell>
          <cell r="AF19">
            <v>9.5235546775594955</v>
          </cell>
          <cell r="AG19">
            <v>6.3537405511236438</v>
          </cell>
          <cell r="AH19">
            <v>8.2560863190137024</v>
          </cell>
        </row>
        <row r="20">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row>
        <row r="21">
          <cell r="C21">
            <v>8.8883630897640682</v>
          </cell>
          <cell r="D21">
            <v>8.5291579416643373</v>
          </cell>
          <cell r="E21">
            <v>8.0223816338021994</v>
          </cell>
          <cell r="F21">
            <v>7.3966349093935424</v>
          </cell>
          <cell r="G21">
            <v>8.1233944215329448</v>
          </cell>
          <cell r="H21">
            <v>7.9467621516079614</v>
          </cell>
          <cell r="I21">
            <v>7.5709966345258755</v>
          </cell>
          <cell r="J21">
            <v>7.2265769111251181</v>
          </cell>
          <cell r="K21">
            <v>7.0567660439030568</v>
          </cell>
          <cell r="L21">
            <v>7.3032271376140319</v>
          </cell>
          <cell r="M21">
            <v>7.5178398894274387</v>
          </cell>
          <cell r="N21">
            <v>7.6928486699088277</v>
          </cell>
          <cell r="O21">
            <v>8.4251711850462794</v>
          </cell>
          <cell r="P21">
            <v>9.754284283203539</v>
          </cell>
          <cell r="Q21">
            <v>10.069147293611692</v>
          </cell>
          <cell r="R21">
            <v>10.28636017399486</v>
          </cell>
          <cell r="S21">
            <v>10.351663062703425</v>
          </cell>
          <cell r="T21">
            <v>10.821077686137835</v>
          </cell>
          <cell r="U21">
            <v>7.9111116441619114</v>
          </cell>
          <cell r="V21">
            <v>7.6027294094645441</v>
          </cell>
          <cell r="W21">
            <v>8.8618109370715388</v>
          </cell>
          <cell r="X21">
            <v>8.9821098165665827</v>
          </cell>
          <cell r="Y21">
            <v>8.9075370189725316</v>
          </cell>
          <cell r="Z21">
            <v>9.1893185200895857</v>
          </cell>
          <cell r="AA21">
            <v>8.6400569235273128</v>
          </cell>
          <cell r="AB21">
            <v>8.8392537524039039</v>
          </cell>
          <cell r="AC21">
            <v>9.004674496958085</v>
          </cell>
          <cell r="AD21">
            <v>9.3286187036543122</v>
          </cell>
          <cell r="AE21">
            <v>9.4059295654130768</v>
          </cell>
          <cell r="AF21">
            <v>9.5235546775594955</v>
          </cell>
          <cell r="AG21">
            <v>6.3536876372203972</v>
          </cell>
          <cell r="AH21">
            <v>8.2559804912072092</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1.0609579669822431E-4</v>
          </cell>
          <cell r="R22">
            <v>1.5906996693182556E-4</v>
          </cell>
          <cell r="S22">
            <v>1.0604664462121705E-4</v>
          </cell>
          <cell r="T22">
            <v>1.5910679509468541E-4</v>
          </cell>
          <cell r="U22">
            <v>1.0607119672979029E-4</v>
          </cell>
          <cell r="V22">
            <v>1.0612044466659672E-4</v>
          </cell>
          <cell r="W22">
            <v>1.0616988516620587E-4</v>
          </cell>
          <cell r="X22">
            <v>1.0619467798034453E-4</v>
          </cell>
          <cell r="Y22">
            <v>1.5921771116329851E-4</v>
          </cell>
          <cell r="Z22">
            <v>5.8339158201384657E-4</v>
          </cell>
          <cell r="AA22">
            <v>5.2974456001490858E-5</v>
          </cell>
          <cell r="AB22">
            <v>1.0582780649243936E-4</v>
          </cell>
          <cell r="AC22">
            <v>1.0582780649243936E-4</v>
          </cell>
          <cell r="AD22">
            <v>1.0585193407677906E-4</v>
          </cell>
          <cell r="AE22">
            <v>1.0585193407677906E-4</v>
          </cell>
          <cell r="AF22">
            <v>0</v>
          </cell>
          <cell r="AG22">
            <v>5.2913903246219681E-5</v>
          </cell>
          <cell r="AH22">
            <v>1.0582780649243936E-4</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row>
        <row r="24">
          <cell r="C24">
            <v>7.319664731511903</v>
          </cell>
          <cell r="D24">
            <v>6.0348048197375803</v>
          </cell>
          <cell r="E24">
            <v>6.9878595732643589</v>
          </cell>
          <cell r="F24">
            <v>7.0100499982411977</v>
          </cell>
          <cell r="G24">
            <v>7.2405941759303829</v>
          </cell>
          <cell r="H24">
            <v>7.5091908457427303</v>
          </cell>
          <cell r="I24">
            <v>7.7816330526211859</v>
          </cell>
          <cell r="J24">
            <v>7.718335247829895</v>
          </cell>
          <cell r="K24">
            <v>7.5747778646816109</v>
          </cell>
          <cell r="L24">
            <v>7.6730461643506693</v>
          </cell>
          <cell r="M24">
            <v>7.8072172800876132</v>
          </cell>
          <cell r="N24">
            <v>7.8022217191993315</v>
          </cell>
          <cell r="O24">
            <v>8.3814601422809449</v>
          </cell>
          <cell r="P24">
            <v>7.6920375180027287</v>
          </cell>
          <cell r="Q24">
            <v>7.9713902888873278</v>
          </cell>
          <cell r="R24">
            <v>7.9035329058692518</v>
          </cell>
          <cell r="S24">
            <v>7.8708452389333265</v>
          </cell>
          <cell r="T24">
            <v>7.8494576165117103</v>
          </cell>
          <cell r="U24">
            <v>7.64888525201067</v>
          </cell>
          <cell r="V24">
            <v>7.455021434943836</v>
          </cell>
          <cell r="W24">
            <v>7.3553959143880583</v>
          </cell>
          <cell r="X24">
            <v>7.2211440191476184</v>
          </cell>
          <cell r="Y24">
            <v>6.8904635712165554</v>
          </cell>
          <cell r="Z24">
            <v>6.5721077019055674</v>
          </cell>
          <cell r="AA24">
            <v>6.5333822272354416</v>
          </cell>
          <cell r="AB24">
            <v>6.426773419238053</v>
          </cell>
          <cell r="AC24">
            <v>6.4085882820634064</v>
          </cell>
          <cell r="AD24">
            <v>6.2863604260398009</v>
          </cell>
          <cell r="AE24">
            <v>6.2586823201009665</v>
          </cell>
          <cell r="AF24">
            <v>6.3013451567592416</v>
          </cell>
          <cell r="AG24">
            <v>5.8723008828301229</v>
          </cell>
          <cell r="AH24">
            <v>5.7740361599230861</v>
          </cell>
        </row>
        <row r="25">
          <cell r="C25">
            <v>2.4731659779283718E-3</v>
          </cell>
          <cell r="D25">
            <v>1.3712866903135529E-2</v>
          </cell>
          <cell r="E25">
            <v>0.53193464054641937</v>
          </cell>
          <cell r="F25">
            <v>1.3060106827895099</v>
          </cell>
          <cell r="G25">
            <v>1.3183103074649476</v>
          </cell>
          <cell r="H25">
            <v>1.5012839807645193</v>
          </cell>
          <cell r="I25">
            <v>1.5904041509318159</v>
          </cell>
          <cell r="J25">
            <v>1.5942524239854658</v>
          </cell>
          <cell r="K25">
            <v>1.413121485745495</v>
          </cell>
          <cell r="L25">
            <v>1.4281379260055422</v>
          </cell>
          <cell r="M25">
            <v>1.4782559560108035</v>
          </cell>
          <cell r="N25">
            <v>1.4990382113414409</v>
          </cell>
          <cell r="O25">
            <v>1.5244282084499128</v>
          </cell>
          <cell r="P25">
            <v>1.5941603283050128</v>
          </cell>
          <cell r="Q25">
            <v>1.5937604313580387</v>
          </cell>
          <cell r="R25">
            <v>1.4435334318047817</v>
          </cell>
          <cell r="S25">
            <v>1.3806325281845151</v>
          </cell>
          <cell r="T25">
            <v>1.461980816824253</v>
          </cell>
          <cell r="U25">
            <v>1.5071607034280987</v>
          </cell>
          <cell r="V25">
            <v>1.4371152934075249</v>
          </cell>
          <cell r="W25">
            <v>1.4997900845011098</v>
          </cell>
          <cell r="X25">
            <v>1.411255390403978</v>
          </cell>
          <cell r="Y25">
            <v>1.4747458203728174</v>
          </cell>
          <cell r="Z25">
            <v>1.3324439402763077</v>
          </cell>
          <cell r="AA25">
            <v>1.5158712833714196</v>
          </cell>
          <cell r="AB25">
            <v>1.3857178729467325</v>
          </cell>
          <cell r="AC25">
            <v>1.5446116690770522</v>
          </cell>
          <cell r="AD25">
            <v>1.4300272224236819</v>
          </cell>
          <cell r="AE25">
            <v>1.3744448156650413</v>
          </cell>
          <cell r="AF25">
            <v>1.3560314348559788</v>
          </cell>
          <cell r="AG25">
            <v>1.2721989373542786</v>
          </cell>
          <cell r="AH25">
            <v>1.2042706638365406</v>
          </cell>
        </row>
        <row r="26">
          <cell r="C26">
            <v>7.3171915655339745</v>
          </cell>
          <cell r="D26">
            <v>6.0210919528344444</v>
          </cell>
          <cell r="E26">
            <v>6.4559249327179398</v>
          </cell>
          <cell r="F26">
            <v>5.7040393154516877</v>
          </cell>
          <cell r="G26">
            <v>5.9222838684654349</v>
          </cell>
          <cell r="H26">
            <v>6.007906864978211</v>
          </cell>
          <cell r="I26">
            <v>6.19122890168937</v>
          </cell>
          <cell r="J26">
            <v>6.1240828238444296</v>
          </cell>
          <cell r="K26">
            <v>6.1616563789361161</v>
          </cell>
          <cell r="L26">
            <v>6.2449082383451273</v>
          </cell>
          <cell r="M26">
            <v>6.3289613240768094</v>
          </cell>
          <cell r="N26">
            <v>6.3031835078578906</v>
          </cell>
          <cell r="O26">
            <v>6.8570319338310322</v>
          </cell>
          <cell r="P26">
            <v>6.0978771896977157</v>
          </cell>
          <cell r="Q26">
            <v>6.3776298575292891</v>
          </cell>
          <cell r="R26">
            <v>6.4599994740644702</v>
          </cell>
          <cell r="S26">
            <v>6.4902127107488115</v>
          </cell>
          <cell r="T26">
            <v>6.3874767996874571</v>
          </cell>
          <cell r="U26">
            <v>6.1417245485825713</v>
          </cell>
          <cell r="V26">
            <v>6.0179061415363115</v>
          </cell>
          <cell r="W26">
            <v>5.8556058298869482</v>
          </cell>
          <cell r="X26">
            <v>5.8098886287436402</v>
          </cell>
          <cell r="Y26">
            <v>5.4157177508437382</v>
          </cell>
          <cell r="Z26">
            <v>5.2396637616292594</v>
          </cell>
          <cell r="AA26">
            <v>5.0175109438640222</v>
          </cell>
          <cell r="AB26">
            <v>5.0410555462913207</v>
          </cell>
          <cell r="AC26">
            <v>4.8639766129863542</v>
          </cell>
          <cell r="AD26">
            <v>4.8563332036161189</v>
          </cell>
          <cell r="AE26">
            <v>4.8842375044359256</v>
          </cell>
          <cell r="AF26">
            <v>4.945313721903263</v>
          </cell>
          <cell r="AG26">
            <v>4.6001019454758447</v>
          </cell>
          <cell r="AH26">
            <v>4.5697654960865455</v>
          </cell>
        </row>
        <row r="27">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row>
        <row r="28">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row>
        <row r="29">
          <cell r="C29">
            <v>2.2425764954929202</v>
          </cell>
          <cell r="D29">
            <v>2.3741238228021868</v>
          </cell>
          <cell r="E29">
            <v>2.3832294057815289</v>
          </cell>
          <cell r="F29">
            <v>1.965408073640726</v>
          </cell>
          <cell r="G29">
            <v>1.9328191759636966</v>
          </cell>
          <cell r="H29">
            <v>1.9608604734687858</v>
          </cell>
          <cell r="I29">
            <v>1.1755057097177393</v>
          </cell>
          <cell r="J29">
            <v>1.1965091990022012</v>
          </cell>
          <cell r="K29">
            <v>1.1735346704995882</v>
          </cell>
          <cell r="L29">
            <v>1.5661902241442336</v>
          </cell>
          <cell r="M29">
            <v>1.5399317141326254</v>
          </cell>
          <cell r="N29">
            <v>1.8501886209134706</v>
          </cell>
          <cell r="O29">
            <v>1.6957642212202166</v>
          </cell>
          <cell r="P29">
            <v>2.0757166819554529</v>
          </cell>
          <cell r="Q29">
            <v>2.3973947951931005</v>
          </cell>
          <cell r="R29">
            <v>2.5591525428848847</v>
          </cell>
          <cell r="S29">
            <v>2.6766686829953028</v>
          </cell>
          <cell r="T29">
            <v>3.2096099380824294</v>
          </cell>
          <cell r="U29">
            <v>1.6912075096349681</v>
          </cell>
          <cell r="V29">
            <v>1.739010142790308</v>
          </cell>
          <cell r="W29">
            <v>2.2652576628422794</v>
          </cell>
          <cell r="X29">
            <v>2.4290704574086317</v>
          </cell>
          <cell r="Y29">
            <v>2.5323387796821804</v>
          </cell>
          <cell r="Z29">
            <v>2.4853777099441272</v>
          </cell>
          <cell r="AA29">
            <v>2.4991646373646952</v>
          </cell>
          <cell r="AB29">
            <v>2.5332699789381516</v>
          </cell>
          <cell r="AC29">
            <v>2.4745022354390218</v>
          </cell>
          <cell r="AD29">
            <v>2.7045438684720278</v>
          </cell>
          <cell r="AE29">
            <v>2.799832761452127</v>
          </cell>
          <cell r="AF29">
            <v>2.7683814423413198</v>
          </cell>
          <cell r="AG29">
            <v>1.2841894682875303</v>
          </cell>
          <cell r="AH29">
            <v>1.7480225957684754</v>
          </cell>
        </row>
        <row r="30">
          <cell r="C30">
            <v>2.2425764954929202</v>
          </cell>
          <cell r="D30">
            <v>2.3741238228021868</v>
          </cell>
          <cell r="E30">
            <v>2.3832294057815289</v>
          </cell>
          <cell r="F30">
            <v>1.965408073640726</v>
          </cell>
          <cell r="G30">
            <v>1.9328191759636966</v>
          </cell>
          <cell r="H30">
            <v>1.9608604734687858</v>
          </cell>
          <cell r="I30">
            <v>1.1755057097177393</v>
          </cell>
          <cell r="J30">
            <v>1.1965091990022012</v>
          </cell>
          <cell r="K30">
            <v>1.1735346704995882</v>
          </cell>
          <cell r="L30">
            <v>1.5661902241442336</v>
          </cell>
          <cell r="M30">
            <v>1.5399317141326254</v>
          </cell>
          <cell r="N30">
            <v>1.8501886209134706</v>
          </cell>
          <cell r="O30">
            <v>1.6957642212202166</v>
          </cell>
          <cell r="P30">
            <v>2.0757166819554529</v>
          </cell>
          <cell r="Q30">
            <v>2.3973947951931005</v>
          </cell>
          <cell r="R30">
            <v>2.5591525428848847</v>
          </cell>
          <cell r="S30">
            <v>2.6766686829953028</v>
          </cell>
          <cell r="T30">
            <v>3.2096099380824294</v>
          </cell>
          <cell r="U30">
            <v>1.6912075096349681</v>
          </cell>
          <cell r="V30">
            <v>1.739010142790308</v>
          </cell>
          <cell r="W30">
            <v>2.2652576628422794</v>
          </cell>
          <cell r="X30">
            <v>2.4290704574086317</v>
          </cell>
          <cell r="Y30">
            <v>2.5323387796821804</v>
          </cell>
          <cell r="Z30">
            <v>2.4853777099441272</v>
          </cell>
          <cell r="AA30">
            <v>2.4991646373646952</v>
          </cell>
          <cell r="AB30">
            <v>2.5332699789381516</v>
          </cell>
          <cell r="AC30">
            <v>2.4745022354390218</v>
          </cell>
          <cell r="AD30">
            <v>2.7045438684720278</v>
          </cell>
          <cell r="AE30">
            <v>2.799832761452127</v>
          </cell>
          <cell r="AF30">
            <v>2.7683814423413198</v>
          </cell>
          <cell r="AG30">
            <v>1.2841894682875303</v>
          </cell>
          <cell r="AH30">
            <v>1.7480225957684754</v>
          </cell>
        </row>
        <row r="31">
          <cell r="C31">
            <v>19.022005621478716</v>
          </cell>
          <cell r="D31">
            <v>16.897519604876454</v>
          </cell>
          <cell r="E31">
            <v>17.882331165893412</v>
          </cell>
          <cell r="F31">
            <v>16.543918620513999</v>
          </cell>
          <cell r="G31">
            <v>17.864051481320725</v>
          </cell>
          <cell r="H31">
            <v>17.704441306825473</v>
          </cell>
          <cell r="I31">
            <v>17.610054376789915</v>
          </cell>
          <cell r="J31">
            <v>17.171038299801829</v>
          </cell>
          <cell r="K31">
            <v>17.242975866616128</v>
          </cell>
          <cell r="L31">
            <v>16.57864621187473</v>
          </cell>
          <cell r="M31">
            <v>16.973891868565314</v>
          </cell>
          <cell r="N31">
            <v>17.151353338281233</v>
          </cell>
          <cell r="O31">
            <v>18.658897099319507</v>
          </cell>
          <cell r="P31">
            <v>19.293072523976306</v>
          </cell>
          <cell r="Q31">
            <v>19.928640821480315</v>
          </cell>
          <cell r="R31">
            <v>20.298183575656424</v>
          </cell>
          <cell r="S31">
            <v>20.338075976923793</v>
          </cell>
          <cell r="T31">
            <v>20.576454025516263</v>
          </cell>
          <cell r="U31">
            <v>17.299688343846128</v>
          </cell>
          <cell r="V31">
            <v>16.773830291523051</v>
          </cell>
          <cell r="W31">
            <v>17.903501499080313</v>
          </cell>
          <cell r="X31">
            <v>17.998460374573263</v>
          </cell>
          <cell r="Y31">
            <v>17.549104537378192</v>
          </cell>
          <cell r="Z31">
            <v>17.446643083748818</v>
          </cell>
          <cell r="AA31">
            <v>16.854576610928103</v>
          </cell>
          <cell r="AB31">
            <v>17.002746565728049</v>
          </cell>
          <cell r="AC31">
            <v>17.141071873417964</v>
          </cell>
          <cell r="AD31">
            <v>17.499900016027627</v>
          </cell>
          <cell r="AE31">
            <v>17.290057215983321</v>
          </cell>
          <cell r="AF31">
            <v>17.56161572723548</v>
          </cell>
          <cell r="AG31">
            <v>13.618928944688896</v>
          </cell>
          <cell r="AH31">
            <v>15.390601546894942</v>
          </cell>
        </row>
        <row r="32">
          <cell r="C32">
            <v>2.4731659779283718E-3</v>
          </cell>
          <cell r="D32">
            <v>1.3712866903135529E-2</v>
          </cell>
          <cell r="E32">
            <v>0.53193464054641937</v>
          </cell>
          <cell r="F32">
            <v>1.3060106827895099</v>
          </cell>
          <cell r="G32">
            <v>1.3183103074649476</v>
          </cell>
          <cell r="H32">
            <v>1.6052440411279056</v>
          </cell>
          <cell r="I32">
            <v>1.6390420487240163</v>
          </cell>
          <cell r="J32">
            <v>1.6724511021801576</v>
          </cell>
          <cell r="K32">
            <v>1.4493046735792563</v>
          </cell>
          <cell r="L32">
            <v>1.4281379260055422</v>
          </cell>
          <cell r="M32">
            <v>1.4782559560108035</v>
          </cell>
          <cell r="N32">
            <v>1.4990382113414409</v>
          </cell>
          <cell r="O32">
            <v>1.5244282084499128</v>
          </cell>
          <cell r="P32">
            <v>1.5941603283050128</v>
          </cell>
          <cell r="Q32">
            <v>1.5937604313580387</v>
          </cell>
          <cell r="R32">
            <v>1.4435334318047817</v>
          </cell>
          <cell r="S32">
            <v>1.3806325281845151</v>
          </cell>
          <cell r="T32">
            <v>1.461980816824253</v>
          </cell>
          <cell r="U32">
            <v>1.5071607034280987</v>
          </cell>
          <cell r="V32">
            <v>1.4371152934075249</v>
          </cell>
          <cell r="W32">
            <v>1.4997900845011098</v>
          </cell>
          <cell r="X32">
            <v>1.411255390403978</v>
          </cell>
          <cell r="Y32">
            <v>1.4747458203728174</v>
          </cell>
          <cell r="Z32">
            <v>1.3324439402763077</v>
          </cell>
          <cell r="AA32">
            <v>1.5158712833714196</v>
          </cell>
          <cell r="AB32">
            <v>1.3857178729467325</v>
          </cell>
          <cell r="AC32">
            <v>1.5446116690770522</v>
          </cell>
          <cell r="AD32">
            <v>1.4300272224236819</v>
          </cell>
          <cell r="AE32">
            <v>1.3744448156650413</v>
          </cell>
          <cell r="AF32">
            <v>1.3560314348559788</v>
          </cell>
          <cell r="AG32">
            <v>1.2721989373542786</v>
          </cell>
          <cell r="AH32">
            <v>1.2042706638365406</v>
          </cell>
        </row>
        <row r="33">
          <cell r="C33">
            <v>18.861400433343309</v>
          </cell>
          <cell r="D33">
            <v>16.729633107430111</v>
          </cell>
          <cell r="E33">
            <v>17.197070876271191</v>
          </cell>
          <cell r="F33">
            <v>15.086915589179631</v>
          </cell>
          <cell r="G33">
            <v>16.390913072708802</v>
          </cell>
          <cell r="H33">
            <v>15.945093120993395</v>
          </cell>
          <cell r="I33">
            <v>15.821152015229657</v>
          </cell>
          <cell r="J33">
            <v>15.357317546487042</v>
          </cell>
          <cell r="K33">
            <v>15.646794682490047</v>
          </cell>
          <cell r="L33">
            <v>14.9996545899672</v>
          </cell>
          <cell r="M33">
            <v>15.339970393622329</v>
          </cell>
          <cell r="N33">
            <v>15.499463164884428</v>
          </cell>
          <cell r="O33">
            <v>16.982506498893603</v>
          </cell>
          <cell r="P33">
            <v>17.548740188261512</v>
          </cell>
          <cell r="Q33">
            <v>18.182168018175911</v>
          </cell>
          <cell r="R33">
            <v>18.70245494156601</v>
          </cell>
          <cell r="S33">
            <v>18.804399554770612</v>
          </cell>
          <cell r="T33">
            <v>18.959378973542744</v>
          </cell>
          <cell r="U33">
            <v>15.644493851097195</v>
          </cell>
          <cell r="V33">
            <v>15.193934571966384</v>
          </cell>
          <cell r="W33">
            <v>16.259810180717597</v>
          </cell>
          <cell r="X33">
            <v>16.442776584544742</v>
          </cell>
          <cell r="Y33">
            <v>15.926305564864665</v>
          </cell>
          <cell r="Z33">
            <v>15.963158750930843</v>
          </cell>
          <cell r="AA33">
            <v>15.191676520168489</v>
          </cell>
          <cell r="AB33">
            <v>15.466479020443018</v>
          </cell>
          <cell r="AC33">
            <v>15.438961659414158</v>
          </cell>
          <cell r="AD33">
            <v>15.909953737128561</v>
          </cell>
          <cell r="AE33">
            <v>15.748785631024649</v>
          </cell>
          <cell r="AF33">
            <v>16.040897387128918</v>
          </cell>
          <cell r="AG33">
            <v>12.225460836395108</v>
          </cell>
          <cell r="AH33">
            <v>14.051566017587529</v>
          </cell>
        </row>
        <row r="34">
          <cell r="C34">
            <v>0.15813202215747688</v>
          </cell>
          <cell r="D34">
            <v>0.15417363054320754</v>
          </cell>
          <cell r="E34">
            <v>0.15332564907579904</v>
          </cell>
          <cell r="F34">
            <v>0.15099234854485649</v>
          </cell>
          <cell r="G34">
            <v>0.15482810114697687</v>
          </cell>
          <cell r="H34">
            <v>0.15410414470417078</v>
          </cell>
          <cell r="I34">
            <v>0.14986031283624182</v>
          </cell>
          <cell r="J34">
            <v>0.14126965113462775</v>
          </cell>
          <cell r="K34">
            <v>0.14687651054682641</v>
          </cell>
          <cell r="L34">
            <v>0.15085369590198541</v>
          </cell>
          <cell r="M34">
            <v>0.1556655189321815</v>
          </cell>
          <cell r="N34">
            <v>0.15285196205536555</v>
          </cell>
          <cell r="O34">
            <v>0.15196239197599376</v>
          </cell>
          <cell r="P34">
            <v>0.15017200740978376</v>
          </cell>
          <cell r="Q34">
            <v>0.15271237194636469</v>
          </cell>
          <cell r="R34">
            <v>0.1521952022856326</v>
          </cell>
          <cell r="S34">
            <v>0.15304389396866835</v>
          </cell>
          <cell r="T34">
            <v>0.15509423514926793</v>
          </cell>
          <cell r="U34">
            <v>0.14803378932083358</v>
          </cell>
          <cell r="V34">
            <v>0.14278042614913997</v>
          </cell>
          <cell r="W34">
            <v>0.14390123386160503</v>
          </cell>
          <cell r="X34">
            <v>0.14442839962454462</v>
          </cell>
          <cell r="Y34">
            <v>0.14805315214070716</v>
          </cell>
          <cell r="Z34">
            <v>0.15104039254166662</v>
          </cell>
          <cell r="AA34">
            <v>0.1470288073881923</v>
          </cell>
          <cell r="AB34">
            <v>0.15054967233830022</v>
          </cell>
          <cell r="AC34">
            <v>0.1574985449267543</v>
          </cell>
          <cell r="AD34">
            <v>0.15991905647538501</v>
          </cell>
          <cell r="AE34">
            <v>0.16682676929363099</v>
          </cell>
          <cell r="AF34">
            <v>0.16468690525058174</v>
          </cell>
          <cell r="AG34">
            <v>0.12126917093950862</v>
          </cell>
          <cell r="AH34">
            <v>0.13476486547087255</v>
          </cell>
        </row>
        <row r="35">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row>
      </sheetData>
      <sheetData sheetId="2"/>
      <sheetData sheetId="3"/>
      <sheetData sheetId="4"/>
      <sheetData sheetId="5"/>
      <sheetData sheetId="6"/>
      <sheetData sheetId="7">
        <row r="5">
          <cell r="B5"/>
          <cell r="C5">
            <v>1990</v>
          </cell>
          <cell r="D5">
            <v>1991</v>
          </cell>
          <cell r="E5">
            <v>1992</v>
          </cell>
          <cell r="F5">
            <v>1993</v>
          </cell>
          <cell r="G5">
            <v>1994</v>
          </cell>
          <cell r="H5">
            <v>1995</v>
          </cell>
          <cell r="I5">
            <v>1996</v>
          </cell>
          <cell r="J5">
            <v>1997</v>
          </cell>
          <cell r="K5">
            <v>1998</v>
          </cell>
          <cell r="L5">
            <v>1999</v>
          </cell>
          <cell r="M5">
            <v>2000</v>
          </cell>
          <cell r="N5">
            <v>2001</v>
          </cell>
          <cell r="O5">
            <v>2002</v>
          </cell>
          <cell r="P5">
            <v>2003</v>
          </cell>
          <cell r="Q5">
            <v>2004</v>
          </cell>
          <cell r="R5">
            <v>2005</v>
          </cell>
          <cell r="S5">
            <v>2006</v>
          </cell>
          <cell r="T5">
            <v>2007</v>
          </cell>
          <cell r="U5">
            <v>2008</v>
          </cell>
          <cell r="V5">
            <v>2009</v>
          </cell>
          <cell r="W5">
            <v>2010</v>
          </cell>
          <cell r="X5">
            <v>2011</v>
          </cell>
          <cell r="Y5">
            <v>2012</v>
          </cell>
          <cell r="Z5">
            <v>2013</v>
          </cell>
          <cell r="AA5">
            <v>2014</v>
          </cell>
          <cell r="AB5">
            <v>2015</v>
          </cell>
          <cell r="AC5">
            <v>2016</v>
          </cell>
          <cell r="AD5">
            <v>2017</v>
          </cell>
          <cell r="AE5">
            <v>2018</v>
          </cell>
          <cell r="AF5">
            <v>2019</v>
          </cell>
          <cell r="AG5">
            <v>2020</v>
          </cell>
          <cell r="AH5">
            <v>2021</v>
          </cell>
        </row>
        <row r="6">
          <cell r="B6" t="str">
            <v>Enteric Fermentation</v>
          </cell>
          <cell r="C6">
            <v>0.37334067855249714</v>
          </cell>
          <cell r="D6">
            <v>0.40503133284186854</v>
          </cell>
          <cell r="E6">
            <v>0.3583084087996895</v>
          </cell>
          <cell r="F6">
            <v>0.33632123678241677</v>
          </cell>
          <cell r="G6">
            <v>0.32224736791187114</v>
          </cell>
          <cell r="H6">
            <v>0.33932050310384354</v>
          </cell>
          <cell r="I6">
            <v>0.33241644523127767</v>
          </cell>
          <cell r="J6">
            <v>0.3387313512238026</v>
          </cell>
          <cell r="K6">
            <v>0.35702237906332868</v>
          </cell>
          <cell r="L6">
            <v>0.34247755856903528</v>
          </cell>
          <cell r="M6">
            <v>0.33062482726928705</v>
          </cell>
          <cell r="N6">
            <v>0.30129168040370341</v>
          </cell>
          <cell r="O6">
            <v>0.30119652355514986</v>
          </cell>
          <cell r="P6">
            <v>0.30975258504854192</v>
          </cell>
          <cell r="Q6">
            <v>0.31482683896983432</v>
          </cell>
          <cell r="R6">
            <v>0.31645787308995932</v>
          </cell>
          <cell r="S6">
            <v>0.33277633471734891</v>
          </cell>
          <cell r="T6">
            <v>0.32599030814524133</v>
          </cell>
          <cell r="U6">
            <v>0.31196096463541451</v>
          </cell>
          <cell r="V6">
            <v>0.31328275649111459</v>
          </cell>
          <cell r="W6">
            <v>0.30464638361410656</v>
          </cell>
          <cell r="X6">
            <v>0.29560675935092684</v>
          </cell>
          <cell r="Y6">
            <v>0.28923834855635472</v>
          </cell>
          <cell r="Z6">
            <v>0.27173457157894682</v>
          </cell>
          <cell r="AA6">
            <v>0.26577849463758052</v>
          </cell>
          <cell r="AB6">
            <v>0.2671984565106148</v>
          </cell>
          <cell r="AC6">
            <v>0.28044312410353045</v>
          </cell>
          <cell r="AD6">
            <v>0.28621002499084858</v>
          </cell>
          <cell r="AE6">
            <v>0.29057793020451461</v>
          </cell>
          <cell r="AF6">
            <v>0.26653807183809036</v>
          </cell>
          <cell r="AG6">
            <v>0.26611007464549979</v>
          </cell>
          <cell r="AH6">
            <v>0.28267740308191375</v>
          </cell>
        </row>
        <row r="7">
          <cell r="B7" t="str">
            <v>Manure Management</v>
          </cell>
          <cell r="C7">
            <v>0.13439497349639776</v>
          </cell>
          <cell r="D7">
            <v>0.13294049096489308</v>
          </cell>
          <cell r="E7">
            <v>0.11576967455338122</v>
          </cell>
          <cell r="F7">
            <v>0.10973646508201941</v>
          </cell>
          <cell r="G7">
            <v>0.10609590219228547</v>
          </cell>
          <cell r="H7">
            <v>0.10382900723189586</v>
          </cell>
          <cell r="I7">
            <v>8.5321012632839741E-2</v>
          </cell>
          <cell r="J7">
            <v>8.4880643888948573E-2</v>
          </cell>
          <cell r="K7">
            <v>8.2566610583220498E-2</v>
          </cell>
          <cell r="L7">
            <v>7.9234772008437496E-2</v>
          </cell>
          <cell r="M7">
            <v>8.3305001008643104E-2</v>
          </cell>
          <cell r="N7">
            <v>7.1060909720262508E-2</v>
          </cell>
          <cell r="O7">
            <v>6.9842281433215747E-2</v>
          </cell>
          <cell r="P7">
            <v>6.8375030173885812E-2</v>
          </cell>
          <cell r="Q7">
            <v>0.11586475468261596</v>
          </cell>
          <cell r="R7">
            <v>5.6122518641160926E-2</v>
          </cell>
          <cell r="S7">
            <v>4.8896601144303629E-2</v>
          </cell>
          <cell r="T7">
            <v>4.3100221065339443E-2</v>
          </cell>
          <cell r="U7">
            <v>3.7650379499110598E-2</v>
          </cell>
          <cell r="V7">
            <v>3.5443400741110534E-2</v>
          </cell>
          <cell r="W7">
            <v>3.5595232676916576E-2</v>
          </cell>
          <cell r="X7">
            <v>4.1199450643387675E-2</v>
          </cell>
          <cell r="Y7">
            <v>4.1402093251419636E-2</v>
          </cell>
          <cell r="Z7">
            <v>4.12157236717937E-2</v>
          </cell>
          <cell r="AA7">
            <v>4.2974122017535032E-2</v>
          </cell>
          <cell r="AB7">
            <v>4.572519213977979E-2</v>
          </cell>
          <cell r="AC7">
            <v>4.8344805148178391E-2</v>
          </cell>
          <cell r="AD7">
            <v>4.8355876693457887E-2</v>
          </cell>
          <cell r="AE7">
            <v>4.8715466303523858E-2</v>
          </cell>
          <cell r="AF7">
            <v>2.6150773122642502E-2</v>
          </cell>
          <cell r="AG7">
            <v>2.156581239397103E-2</v>
          </cell>
          <cell r="AH7">
            <v>1.6001367678636941E-2</v>
          </cell>
        </row>
        <row r="8">
          <cell r="B8" t="str">
            <v>Agricultural Soil Management</v>
          </cell>
          <cell r="C8">
            <v>0.25131733379328702</v>
          </cell>
          <cell r="D8">
            <v>0.24252640889188792</v>
          </cell>
          <cell r="E8">
            <v>0.22623770456667999</v>
          </cell>
          <cell r="F8">
            <v>0.23777413067700273</v>
          </cell>
          <cell r="G8">
            <v>0.20798127789972243</v>
          </cell>
          <cell r="H8">
            <v>0.2165086421902464</v>
          </cell>
          <cell r="I8">
            <v>0.21139360984180144</v>
          </cell>
          <cell r="J8">
            <v>0.20409316727152574</v>
          </cell>
          <cell r="K8">
            <v>0.20667835337422094</v>
          </cell>
          <cell r="L8">
            <v>0.18479475493486563</v>
          </cell>
          <cell r="M8">
            <v>0.17176603514608338</v>
          </cell>
          <cell r="N8">
            <v>0.17622240353871366</v>
          </cell>
          <cell r="O8">
            <v>0.17497337083050826</v>
          </cell>
          <cell r="P8">
            <v>0.17824193258259158</v>
          </cell>
          <cell r="Q8">
            <v>0.20240027047466769</v>
          </cell>
          <cell r="R8">
            <v>0.17195111765646387</v>
          </cell>
          <cell r="S8">
            <v>0.17945983095475337</v>
          </cell>
          <cell r="T8">
            <v>0.18873442554952916</v>
          </cell>
          <cell r="U8">
            <v>0.18433059590065981</v>
          </cell>
          <cell r="V8">
            <v>0.18016638271892849</v>
          </cell>
          <cell r="W8">
            <v>0.18331423218527113</v>
          </cell>
          <cell r="X8">
            <v>0.18534691230769235</v>
          </cell>
          <cell r="Y8">
            <v>0.17949486898923375</v>
          </cell>
          <cell r="Z8">
            <v>0.19275096186149668</v>
          </cell>
          <cell r="AA8">
            <v>0.18816620382115365</v>
          </cell>
          <cell r="AB8">
            <v>0.18573721903465903</v>
          </cell>
          <cell r="AC8">
            <v>0.17771303893692014</v>
          </cell>
          <cell r="AD8">
            <v>0.18075643760901347</v>
          </cell>
          <cell r="AE8">
            <v>0.18946248986846115</v>
          </cell>
          <cell r="AF8">
            <v>0.18681697522548515</v>
          </cell>
          <cell r="AG8">
            <v>0.16605502844462766</v>
          </cell>
          <cell r="AH8">
            <v>0.13269424126235091</v>
          </cell>
        </row>
        <row r="9">
          <cell r="B9" t="str">
            <v>Rice Cultivation</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row>
        <row r="10">
          <cell r="B10" t="str">
            <v>Liming</v>
          </cell>
          <cell r="C10">
            <v>0</v>
          </cell>
          <cell r="D10">
            <v>0</v>
          </cell>
          <cell r="E10">
            <v>0</v>
          </cell>
          <cell r="F10">
            <v>0</v>
          </cell>
          <cell r="G10">
            <v>0</v>
          </cell>
          <cell r="H10">
            <v>0</v>
          </cell>
          <cell r="I10">
            <v>0</v>
          </cell>
          <cell r="J10">
            <v>0</v>
          </cell>
          <cell r="K10">
            <v>0</v>
          </cell>
          <cell r="L10">
            <v>0</v>
          </cell>
          <cell r="M10">
            <v>0</v>
          </cell>
          <cell r="N10">
            <v>0</v>
          </cell>
          <cell r="O10">
            <v>5.6331277821936483E-2</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2.7227245250278653E-2</v>
          </cell>
          <cell r="AF10">
            <v>0</v>
          </cell>
          <cell r="AG10">
            <v>0</v>
          </cell>
          <cell r="AH10">
            <v>0</v>
          </cell>
        </row>
        <row r="11">
          <cell r="B11" t="str">
            <v>Urea Fertilization</v>
          </cell>
          <cell r="C11">
            <v>1.7488739302670172E-3</v>
          </cell>
          <cell r="D11">
            <v>1.7315767637364296E-3</v>
          </cell>
          <cell r="E11">
            <v>1.7140440896307723E-3</v>
          </cell>
          <cell r="F11">
            <v>1.7144512383198767E-3</v>
          </cell>
          <cell r="G11">
            <v>1.7057534246575341E-3</v>
          </cell>
          <cell r="H11">
            <v>1.6498835767637362E-3</v>
          </cell>
          <cell r="I11">
            <v>1.6498835767637362E-3</v>
          </cell>
          <cell r="J11">
            <v>1.6673111373189391E-3</v>
          </cell>
          <cell r="K11">
            <v>1.6209254588889902E-3</v>
          </cell>
          <cell r="L11">
            <v>1.4349090689165082E-3</v>
          </cell>
          <cell r="M11">
            <v>1.3558317457437478E-3</v>
          </cell>
          <cell r="N11">
            <v>1.3558317457437478E-3</v>
          </cell>
          <cell r="O11">
            <v>1.3558317457437478E-3</v>
          </cell>
          <cell r="P11">
            <v>1.3558317457437478E-3</v>
          </cell>
          <cell r="Q11">
            <v>1.3558317457437478E-3</v>
          </cell>
          <cell r="R11">
            <v>1.3558317457437478E-3</v>
          </cell>
          <cell r="S11">
            <v>1.3558317457437478E-3</v>
          </cell>
          <cell r="T11">
            <v>1.3558317457437478E-3</v>
          </cell>
          <cell r="U11">
            <v>1.3223896700837643E-3</v>
          </cell>
          <cell r="V11">
            <v>1.286326408418761E-3</v>
          </cell>
          <cell r="W11">
            <v>1.3535485197617104E-3</v>
          </cell>
          <cell r="X11">
            <v>1.4192285221808947E-3</v>
          </cell>
          <cell r="Y11">
            <v>1.4655197314705616E-3</v>
          </cell>
          <cell r="Z11">
            <v>1.4549338655538422E-3</v>
          </cell>
          <cell r="AA11">
            <v>1.4299594181862172E-3</v>
          </cell>
          <cell r="AB11">
            <v>1.417879343191509E-3</v>
          </cell>
          <cell r="AC11">
            <v>1.4355237836039798E-3</v>
          </cell>
          <cell r="AD11">
            <v>1.4502128641803926E-3</v>
          </cell>
          <cell r="AE11">
            <v>1.4293143086330407E-3</v>
          </cell>
          <cell r="AF11">
            <v>1.4247072788158934E-3</v>
          </cell>
          <cell r="AG11">
            <v>1.4201002489987458E-3</v>
          </cell>
          <cell r="AH11">
            <v>1.4154932191815977E-3</v>
          </cell>
        </row>
        <row r="12">
          <cell r="B12" t="str">
            <v xml:space="preserve">Burning of Agricultural Crop Waste </v>
          </cell>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row>
        <row r="13">
          <cell r="B13" t="str">
            <v>Additional Carbon Dioxide Emissions</v>
          </cell>
          <cell r="C13"/>
          <cell r="D13"/>
          <cell r="E13"/>
          <cell r="F13"/>
          <cell r="G13"/>
          <cell r="H13"/>
          <cell r="I13"/>
          <cell r="J13"/>
          <cell r="K13"/>
          <cell r="L13"/>
          <cell r="M13"/>
          <cell r="N13"/>
          <cell r="O13"/>
          <cell r="P13"/>
          <cell r="Q13"/>
          <cell r="R13"/>
          <cell r="S13"/>
          <cell r="T13"/>
          <cell r="U13"/>
          <cell r="V13"/>
          <cell r="W13"/>
          <cell r="X13"/>
          <cell r="Y13"/>
          <cell r="Z13"/>
          <cell r="AA13"/>
          <cell r="AB13"/>
          <cell r="AC13"/>
          <cell r="AD13"/>
          <cell r="AE13"/>
          <cell r="AF13"/>
          <cell r="AG13"/>
          <cell r="AH13"/>
        </row>
        <row r="14">
          <cell r="B14" t="str">
            <v>Additional Methane Emissions</v>
          </cell>
          <cell r="C14"/>
          <cell r="D14"/>
          <cell r="E14"/>
          <cell r="F14"/>
          <cell r="G14"/>
          <cell r="H14"/>
          <cell r="I14"/>
          <cell r="J14"/>
          <cell r="K14"/>
          <cell r="L14"/>
          <cell r="M14"/>
          <cell r="N14"/>
          <cell r="O14"/>
          <cell r="P14"/>
          <cell r="Q14"/>
          <cell r="R14"/>
          <cell r="S14"/>
          <cell r="T14"/>
          <cell r="U14"/>
          <cell r="V14"/>
          <cell r="W14"/>
          <cell r="X14"/>
          <cell r="Y14"/>
          <cell r="Z14"/>
          <cell r="AA14"/>
          <cell r="AB14"/>
          <cell r="AC14"/>
          <cell r="AD14"/>
          <cell r="AE14"/>
          <cell r="AF14"/>
          <cell r="AG14"/>
          <cell r="AH14"/>
        </row>
        <row r="15">
          <cell r="B15" t="str">
            <v>Additional Nitrous Oxide Emissions</v>
          </cell>
          <cell r="C15"/>
          <cell r="D15"/>
          <cell r="E15"/>
          <cell r="F15"/>
          <cell r="G15"/>
          <cell r="H15"/>
          <cell r="I15"/>
          <cell r="J15"/>
          <cell r="K15"/>
          <cell r="L15"/>
          <cell r="M15"/>
          <cell r="N15"/>
          <cell r="O15"/>
          <cell r="P15"/>
          <cell r="Q15"/>
          <cell r="R15"/>
          <cell r="S15"/>
          <cell r="T15"/>
          <cell r="U15"/>
          <cell r="V15"/>
          <cell r="W15"/>
          <cell r="X15"/>
          <cell r="Y15"/>
          <cell r="Z15"/>
          <cell r="AA15"/>
          <cell r="AB15"/>
          <cell r="AC15"/>
          <cell r="AD15"/>
          <cell r="AE15"/>
          <cell r="AF15"/>
          <cell r="AG15"/>
          <cell r="AH15"/>
        </row>
        <row r="16">
          <cell r="B16" t="str">
            <v>TOTAL</v>
          </cell>
          <cell r="C16">
            <v>0.76080185977244896</v>
          </cell>
          <cell r="D16">
            <v>0.78222980946238607</v>
          </cell>
          <cell r="E16">
            <v>0.7020298320093814</v>
          </cell>
          <cell r="F16">
            <v>0.68554628377975879</v>
          </cell>
          <cell r="G16">
            <v>0.63803030142853656</v>
          </cell>
          <cell r="H16">
            <v>0.66130803610274957</v>
          </cell>
          <cell r="I16">
            <v>0.63078095128268263</v>
          </cell>
          <cell r="J16">
            <v>0.62937247352159587</v>
          </cell>
          <cell r="K16">
            <v>0.64788826847965919</v>
          </cell>
          <cell r="L16">
            <v>0.60794199458125497</v>
          </cell>
          <cell r="M16">
            <v>0.58705169516975719</v>
          </cell>
          <cell r="N16">
            <v>0.54993082540842331</v>
          </cell>
          <cell r="O16">
            <v>0.60369928538655404</v>
          </cell>
          <cell r="P16">
            <v>0.55772537955076296</v>
          </cell>
          <cell r="Q16">
            <v>0.63444769587286165</v>
          </cell>
          <cell r="R16">
            <v>0.54588734113332782</v>
          </cell>
          <cell r="S16">
            <v>0.56248859856214961</v>
          </cell>
          <cell r="T16">
            <v>0.55918078650585368</v>
          </cell>
          <cell r="U16">
            <v>0.53526432970526872</v>
          </cell>
          <cell r="V16">
            <v>0.53017886635957234</v>
          </cell>
          <cell r="W16">
            <v>0.52490939699605588</v>
          </cell>
          <cell r="X16">
            <v>0.52357235082418774</v>
          </cell>
          <cell r="Y16">
            <v>0.51160083052847871</v>
          </cell>
          <cell r="Z16">
            <v>0.50715619097779108</v>
          </cell>
          <cell r="AA16">
            <v>0.49834877989445547</v>
          </cell>
          <cell r="AB16">
            <v>0.50007874702824506</v>
          </cell>
          <cell r="AC16">
            <v>0.50793649197223301</v>
          </cell>
          <cell r="AD16">
            <v>0.51677255215750029</v>
          </cell>
          <cell r="AE16">
            <v>0.55741244593541128</v>
          </cell>
          <cell r="AF16">
            <v>0.4809305274650339</v>
          </cell>
          <cell r="AG16">
            <v>0.45515101573309724</v>
          </cell>
          <cell r="AH16">
            <v>0.43278850524208323</v>
          </cell>
        </row>
      </sheetData>
      <sheetData sheetId="8">
        <row r="3">
          <cell r="B3" t="str">
            <v>Emissions (MTCO2 Eq.)</v>
          </cell>
          <cell r="C3">
            <v>1990</v>
          </cell>
          <cell r="D3">
            <v>1991</v>
          </cell>
          <cell r="E3">
            <v>1992</v>
          </cell>
          <cell r="F3">
            <v>1993</v>
          </cell>
          <cell r="G3">
            <v>1994</v>
          </cell>
          <cell r="H3">
            <v>1995</v>
          </cell>
          <cell r="I3">
            <v>1996</v>
          </cell>
          <cell r="J3">
            <v>1997</v>
          </cell>
          <cell r="K3">
            <v>1998</v>
          </cell>
          <cell r="L3">
            <v>1999</v>
          </cell>
          <cell r="M3">
            <v>2000</v>
          </cell>
          <cell r="N3">
            <v>2001</v>
          </cell>
          <cell r="O3">
            <v>2002</v>
          </cell>
          <cell r="P3">
            <v>2003</v>
          </cell>
          <cell r="Q3">
            <v>2004</v>
          </cell>
          <cell r="R3">
            <v>2005</v>
          </cell>
          <cell r="S3">
            <v>2006</v>
          </cell>
          <cell r="T3">
            <v>2007</v>
          </cell>
          <cell r="U3">
            <v>2008</v>
          </cell>
          <cell r="V3">
            <v>2009</v>
          </cell>
          <cell r="W3">
            <v>2010</v>
          </cell>
          <cell r="X3">
            <v>2011</v>
          </cell>
          <cell r="Y3">
            <v>2012</v>
          </cell>
          <cell r="Z3">
            <v>2013</v>
          </cell>
          <cell r="AA3">
            <v>2014</v>
          </cell>
          <cell r="AB3">
            <v>2015</v>
          </cell>
          <cell r="AC3">
            <v>2016</v>
          </cell>
          <cell r="AD3">
            <v>2017</v>
          </cell>
          <cell r="AE3">
            <v>2018</v>
          </cell>
          <cell r="AF3">
            <v>2019</v>
          </cell>
          <cell r="AG3">
            <v>2020</v>
          </cell>
          <cell r="AH3">
            <v>2021</v>
          </cell>
        </row>
        <row r="4">
          <cell r="B4" t="str">
            <v>Carbon Dioxide Emissions</v>
          </cell>
          <cell r="C4">
            <v>113210.95470409263</v>
          </cell>
          <cell r="D4">
            <v>116116.90570246369</v>
          </cell>
          <cell r="E4">
            <v>112851.49221130802</v>
          </cell>
          <cell r="F4">
            <v>204672.16931072541</v>
          </cell>
          <cell r="G4">
            <v>231445.0313159131</v>
          </cell>
          <cell r="H4">
            <v>226875.90257404334</v>
          </cell>
          <cell r="I4">
            <v>51342.369782328584</v>
          </cell>
          <cell r="J4">
            <v>825747.45856039412</v>
          </cell>
          <cell r="K4">
            <v>761466.15698779863</v>
          </cell>
          <cell r="L4">
            <v>653599.6477176901</v>
          </cell>
          <cell r="M4">
            <v>762929.98901145859</v>
          </cell>
          <cell r="N4">
            <v>585259.92410297703</v>
          </cell>
          <cell r="O4">
            <v>452523.32140696893</v>
          </cell>
          <cell r="P4">
            <v>444361.71979304368</v>
          </cell>
          <cell r="Q4">
            <v>447137.12097733817</v>
          </cell>
          <cell r="R4">
            <v>360444.22300450894</v>
          </cell>
          <cell r="S4">
            <v>380984.51182531135</v>
          </cell>
          <cell r="T4">
            <v>379727.28161458939</v>
          </cell>
          <cell r="U4">
            <v>376291.44758573524</v>
          </cell>
          <cell r="V4">
            <v>242930.10256164928</v>
          </cell>
          <cell r="W4">
            <v>314704.78909578483</v>
          </cell>
          <cell r="X4">
            <v>314770.70769156108</v>
          </cell>
          <cell r="Y4">
            <v>314406.18855729618</v>
          </cell>
          <cell r="Z4">
            <v>314521.34407426673</v>
          </cell>
          <cell r="AA4">
            <v>314584.16164109466</v>
          </cell>
          <cell r="AB4">
            <v>314228.59530470765</v>
          </cell>
          <cell r="AC4">
            <v>314452.27806419862</v>
          </cell>
          <cell r="AD4">
            <v>313996.28463361156</v>
          </cell>
          <cell r="AE4">
            <v>313832.09249003191</v>
          </cell>
          <cell r="AF4">
            <v>313496.8733777873</v>
          </cell>
          <cell r="AG4">
            <v>313126.30180802534</v>
          </cell>
          <cell r="AH4">
            <v>313426.27699580474</v>
          </cell>
        </row>
        <row r="5">
          <cell r="B5" t="str">
            <v>Cement Manufacture</v>
          </cell>
          <cell r="C5">
            <v>100866.46103601561</v>
          </cell>
          <cell r="D5">
            <v>104150.4853488161</v>
          </cell>
          <cell r="E5">
            <v>100866.46103601561</v>
          </cell>
          <cell r="F5">
            <v>192634.65</v>
          </cell>
          <cell r="G5">
            <v>213578.82</v>
          </cell>
          <cell r="H5">
            <v>206856</v>
          </cell>
          <cell r="I5">
            <v>32062.679999999997</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row>
        <row r="6">
          <cell r="B6" t="str">
            <v>Lime Manufacture</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row>
        <row r="7">
          <cell r="B7" t="str">
            <v>Limestone and Dolomite Use</v>
          </cell>
          <cell r="C7">
            <v>0</v>
          </cell>
          <cell r="D7">
            <v>0</v>
          </cell>
          <cell r="E7">
            <v>0</v>
          </cell>
          <cell r="F7">
            <v>0</v>
          </cell>
          <cell r="G7">
            <v>5889.5519858482594</v>
          </cell>
          <cell r="H7">
            <v>7659.235506594604</v>
          </cell>
          <cell r="I7">
            <v>7174.6136400753294</v>
          </cell>
          <cell r="J7">
            <v>2494.922803904075</v>
          </cell>
          <cell r="K7">
            <v>2237.2955131932349</v>
          </cell>
          <cell r="L7">
            <v>1687.3500177730339</v>
          </cell>
          <cell r="M7">
            <v>1012.6597199186861</v>
          </cell>
          <cell r="N7">
            <v>1083.975206100077</v>
          </cell>
          <cell r="O7">
            <v>796.46287704707845</v>
          </cell>
          <cell r="P7">
            <v>4321.9410711653409</v>
          </cell>
          <cell r="Q7">
            <v>6277.1590511177201</v>
          </cell>
          <cell r="R7">
            <v>8725.0653165363183</v>
          </cell>
          <cell r="S7">
            <v>5624.1897861924081</v>
          </cell>
          <cell r="T7">
            <v>93.002386148027412</v>
          </cell>
          <cell r="U7">
            <v>627.23385241249025</v>
          </cell>
          <cell r="V7">
            <v>0</v>
          </cell>
          <cell r="W7">
            <v>0</v>
          </cell>
          <cell r="X7">
            <v>264.77778165651267</v>
          </cell>
          <cell r="Y7">
            <v>0</v>
          </cell>
          <cell r="Z7">
            <v>0</v>
          </cell>
          <cell r="AA7">
            <v>0</v>
          </cell>
          <cell r="AB7">
            <v>0</v>
          </cell>
          <cell r="AC7">
            <v>0</v>
          </cell>
          <cell r="AD7">
            <v>0</v>
          </cell>
          <cell r="AE7">
            <v>0</v>
          </cell>
          <cell r="AF7">
            <v>0</v>
          </cell>
          <cell r="AG7">
            <v>0</v>
          </cell>
          <cell r="AH7">
            <v>0</v>
          </cell>
        </row>
        <row r="8">
          <cell r="B8" t="str">
            <v>Soda Ash</v>
          </cell>
          <cell r="C8">
            <v>12084.355523904076</v>
          </cell>
          <cell r="D8">
            <v>11708.855095217194</v>
          </cell>
          <cell r="E8">
            <v>11730.07383343354</v>
          </cell>
          <cell r="F8">
            <v>11782.501407094438</v>
          </cell>
          <cell r="G8">
            <v>11722.935192133804</v>
          </cell>
          <cell r="H8">
            <v>12115.253350466179</v>
          </cell>
          <cell r="I8">
            <v>11859.662425270688</v>
          </cell>
          <cell r="J8">
            <v>11960.181557374983</v>
          </cell>
          <cell r="K8">
            <v>11983.97508969089</v>
          </cell>
          <cell r="L8">
            <v>11570.990626517972</v>
          </cell>
          <cell r="M8">
            <v>11410.204565719067</v>
          </cell>
          <cell r="N8">
            <v>11386.942071496876</v>
          </cell>
          <cell r="O8">
            <v>11496.427224445182</v>
          </cell>
          <cell r="P8">
            <v>11220.120743095982</v>
          </cell>
          <cell r="Q8">
            <v>11294.260501034376</v>
          </cell>
          <cell r="R8">
            <v>11244.623256475688</v>
          </cell>
          <cell r="S8">
            <v>11121.062728663182</v>
          </cell>
          <cell r="T8">
            <v>10768.527205167691</v>
          </cell>
          <cell r="U8">
            <v>10357.624939900978</v>
          </cell>
          <cell r="V8">
            <v>9140.1534965619321</v>
          </cell>
          <cell r="W8">
            <v>9658.6203606451709</v>
          </cell>
          <cell r="X8">
            <v>9449.9915317718642</v>
          </cell>
          <cell r="Y8">
            <v>9343.3645431735113</v>
          </cell>
          <cell r="Z8">
            <v>9460.0946662184942</v>
          </cell>
          <cell r="AA8">
            <v>9526.6270842301146</v>
          </cell>
          <cell r="AB8">
            <v>9172.8576116628956</v>
          </cell>
          <cell r="AC8">
            <v>9393.9158297821486</v>
          </cell>
          <cell r="AD8">
            <v>8935.7374560183744</v>
          </cell>
          <cell r="AE8">
            <v>8774.6538906855239</v>
          </cell>
          <cell r="AF8">
            <v>8440.1200560735924</v>
          </cell>
          <cell r="AG8">
            <v>8070.2337639442976</v>
          </cell>
          <cell r="AH8">
            <v>8370.8942293564451</v>
          </cell>
        </row>
        <row r="9">
          <cell r="B9" t="str">
            <v>Aluminum Production, CO2</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row>
        <row r="10">
          <cell r="B10" t="str">
            <v>Iron &amp; Steel Production</v>
          </cell>
          <cell r="C10">
            <v>0</v>
          </cell>
          <cell r="D10">
            <v>0</v>
          </cell>
          <cell r="E10">
            <v>0</v>
          </cell>
          <cell r="F10">
            <v>0</v>
          </cell>
          <cell r="G10">
            <v>0</v>
          </cell>
          <cell r="H10">
            <v>0</v>
          </cell>
          <cell r="I10">
            <v>0</v>
          </cell>
          <cell r="J10">
            <v>811044.34820078977</v>
          </cell>
          <cell r="K10">
            <v>747003.78007449361</v>
          </cell>
          <cell r="L10">
            <v>640127.8699720822</v>
          </cell>
          <cell r="M10">
            <v>750305.45006646181</v>
          </cell>
          <cell r="N10">
            <v>572587.33216602099</v>
          </cell>
          <cell r="O10">
            <v>440028.7566461176</v>
          </cell>
          <cell r="P10">
            <v>428617.98331942334</v>
          </cell>
          <cell r="Q10">
            <v>429364.02676582703</v>
          </cell>
          <cell r="R10">
            <v>340272.85977213789</v>
          </cell>
          <cell r="S10">
            <v>364037.58465109672</v>
          </cell>
          <cell r="T10">
            <v>368664.07736391464</v>
          </cell>
          <cell r="U10">
            <v>365109.88851177448</v>
          </cell>
          <cell r="V10">
            <v>233598.61305229904</v>
          </cell>
          <cell r="W10">
            <v>304844.8336966986</v>
          </cell>
          <cell r="X10">
            <v>304844.8336966986</v>
          </cell>
          <cell r="Y10">
            <v>304844.8336966986</v>
          </cell>
          <cell r="Z10">
            <v>304844.8336966986</v>
          </cell>
          <cell r="AA10">
            <v>304844.8336966986</v>
          </cell>
          <cell r="AB10">
            <v>304844.8336966986</v>
          </cell>
          <cell r="AC10">
            <v>304844.8336966986</v>
          </cell>
          <cell r="AD10">
            <v>304844.8336966986</v>
          </cell>
          <cell r="AE10">
            <v>304844.8336966986</v>
          </cell>
          <cell r="AF10">
            <v>304844.8336966986</v>
          </cell>
          <cell r="AG10">
            <v>304844.8336966986</v>
          </cell>
          <cell r="AH10">
            <v>304844.8336966986</v>
          </cell>
        </row>
        <row r="11">
          <cell r="B11" t="str">
            <v>Ammonia Production</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row>
        <row r="12">
          <cell r="B12" t="str">
            <v>Urea Consumption</v>
          </cell>
          <cell r="C12">
            <v>260.13814417294662</v>
          </cell>
          <cell r="D12">
            <v>257.56525843038742</v>
          </cell>
          <cell r="E12">
            <v>254.9573418588719</v>
          </cell>
          <cell r="F12">
            <v>255.01790363096598</v>
          </cell>
          <cell r="G12">
            <v>253.72413793103442</v>
          </cell>
          <cell r="H12">
            <v>245.41371698256833</v>
          </cell>
          <cell r="I12">
            <v>245.41371698256833</v>
          </cell>
          <cell r="J12">
            <v>248.00599832534064</v>
          </cell>
          <cell r="K12">
            <v>241.10631042094849</v>
          </cell>
          <cell r="L12">
            <v>213.43710131689124</v>
          </cell>
          <cell r="M12">
            <v>201.67465935906213</v>
          </cell>
          <cell r="N12">
            <v>201.67465935906213</v>
          </cell>
          <cell r="O12">
            <v>201.67465935906213</v>
          </cell>
          <cell r="P12">
            <v>201.67465935906213</v>
          </cell>
          <cell r="Q12">
            <v>201.67465935906213</v>
          </cell>
          <cell r="R12">
            <v>201.67465935906213</v>
          </cell>
          <cell r="S12">
            <v>201.67465935906213</v>
          </cell>
          <cell r="T12">
            <v>201.67465935906213</v>
          </cell>
          <cell r="U12">
            <v>196.70028164725585</v>
          </cell>
          <cell r="V12">
            <v>191.33601278830784</v>
          </cell>
          <cell r="W12">
            <v>201.33503844104436</v>
          </cell>
          <cell r="X12">
            <v>211.10468143411734</v>
          </cell>
          <cell r="Y12">
            <v>217.99031742406945</v>
          </cell>
          <cell r="Z12">
            <v>216.41571134962319</v>
          </cell>
          <cell r="AA12">
            <v>212.70086016594351</v>
          </cell>
          <cell r="AB12">
            <v>210.90399634619777</v>
          </cell>
          <cell r="AC12">
            <v>213.528537717896</v>
          </cell>
          <cell r="AD12">
            <v>215.71348089454426</v>
          </cell>
          <cell r="AE12">
            <v>212.60490264776735</v>
          </cell>
          <cell r="AF12">
            <v>211.91962501509133</v>
          </cell>
          <cell r="AG12">
            <v>211.23434738241534</v>
          </cell>
          <cell r="AH12">
            <v>210.54906974973917</v>
          </cell>
        </row>
        <row r="13">
          <cell r="B13" t="str">
            <v>Additional Carbon Dioxide Emissions</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row>
        <row r="14">
          <cell r="B14" t="str">
            <v>Nitrous Oxide Emissions</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row>
        <row r="15">
          <cell r="B15" t="str">
            <v>Nitric Acid Production</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row>
        <row r="16">
          <cell r="B16" t="str">
            <v>Adipic Acid Production</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row>
        <row r="17">
          <cell r="B17" t="str">
            <v>Additional Nitrous Oxide Emissions</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row>
        <row r="18">
          <cell r="B18" t="str">
            <v>HFC, PFC, SF6 and NF3 Emissions</v>
          </cell>
          <cell r="C18">
            <v>76646.427024185177</v>
          </cell>
          <cell r="D18">
            <v>75278.558332769535</v>
          </cell>
          <cell r="E18">
            <v>81129.468842797636</v>
          </cell>
          <cell r="F18">
            <v>93584.258000347909</v>
          </cell>
          <cell r="G18">
            <v>125429.13857266612</v>
          </cell>
          <cell r="H18">
            <v>190843.49701654681</v>
          </cell>
          <cell r="I18">
            <v>235917.20772159781</v>
          </cell>
          <cell r="J18">
            <v>277939.77409172902</v>
          </cell>
          <cell r="K18">
            <v>300785.80565688398</v>
          </cell>
          <cell r="L18">
            <v>332657.98508307739</v>
          </cell>
          <cell r="M18">
            <v>358249.94518414204</v>
          </cell>
          <cell r="N18">
            <v>386424.93565324374</v>
          </cell>
          <cell r="O18">
            <v>405085.71432083513</v>
          </cell>
          <cell r="P18">
            <v>424381.20687259187</v>
          </cell>
          <cell r="Q18">
            <v>443722.26542888343</v>
          </cell>
          <cell r="R18">
            <v>462799.53783412575</v>
          </cell>
          <cell r="S18">
            <v>489478.54472209106</v>
          </cell>
          <cell r="T18">
            <v>515685.92126871372</v>
          </cell>
          <cell r="U18">
            <v>551519.17328913766</v>
          </cell>
          <cell r="V18">
            <v>589906.73306367395</v>
          </cell>
          <cell r="W18">
            <v>620242.62688483868</v>
          </cell>
          <cell r="X18">
            <v>634498.66271580907</v>
          </cell>
          <cell r="Y18">
            <v>644647.79136639182</v>
          </cell>
          <cell r="Z18">
            <v>654977.1657672422</v>
          </cell>
          <cell r="AA18">
            <v>672042.6318435201</v>
          </cell>
          <cell r="AB18">
            <v>688627.55849080672</v>
          </cell>
          <cell r="AC18">
            <v>694891.22498030588</v>
          </cell>
          <cell r="AD18">
            <v>690571.24638578913</v>
          </cell>
          <cell r="AE18">
            <v>692288.46029024222</v>
          </cell>
          <cell r="AF18">
            <v>706006.23531305371</v>
          </cell>
          <cell r="AG18">
            <v>733448.74779363058</v>
          </cell>
          <cell r="AH18">
            <v>755150.89041801787</v>
          </cell>
        </row>
        <row r="19">
          <cell r="B19" t="str">
            <v>ODS Substitutes</v>
          </cell>
          <cell r="C19">
            <v>1110.5022346413805</v>
          </cell>
          <cell r="D19">
            <v>2353.9924193009406</v>
          </cell>
          <cell r="E19">
            <v>7250.181174209426</v>
          </cell>
          <cell r="F19">
            <v>24490.970168300013</v>
          </cell>
          <cell r="G19">
            <v>59839.49280882896</v>
          </cell>
          <cell r="H19">
            <v>130380.05126342655</v>
          </cell>
          <cell r="I19">
            <v>181073.70731049366</v>
          </cell>
          <cell r="J19">
            <v>228459.62101578843</v>
          </cell>
          <cell r="K19">
            <v>260672.11673181562</v>
          </cell>
          <cell r="L19">
            <v>291681.40984540159</v>
          </cell>
          <cell r="M19">
            <v>318626.66498416872</v>
          </cell>
          <cell r="N19">
            <v>346902.62449085264</v>
          </cell>
          <cell r="O19">
            <v>368070.48021140631</v>
          </cell>
          <cell r="P19">
            <v>387226.22670429014</v>
          </cell>
          <cell r="Q19">
            <v>406949.19237678353</v>
          </cell>
          <cell r="R19">
            <v>428701.95908203966</v>
          </cell>
          <cell r="S19">
            <v>457887.42848929612</v>
          </cell>
          <cell r="T19">
            <v>486975.64087696088</v>
          </cell>
          <cell r="U19">
            <v>523246.68170059414</v>
          </cell>
          <cell r="V19">
            <v>564580.46755718975</v>
          </cell>
          <cell r="W19">
            <v>599533.27556105109</v>
          </cell>
          <cell r="X19">
            <v>615537.86296765797</v>
          </cell>
          <cell r="Y19">
            <v>628741.73944410577</v>
          </cell>
          <cell r="Z19">
            <v>639975.11760483554</v>
          </cell>
          <cell r="AA19">
            <v>656688.11591777136</v>
          </cell>
          <cell r="AB19">
            <v>675157.16193811665</v>
          </cell>
          <cell r="AC19">
            <v>680927.82075288903</v>
          </cell>
          <cell r="AD19">
            <v>676855.45355988771</v>
          </cell>
          <cell r="AE19">
            <v>679602.67660124379</v>
          </cell>
          <cell r="AF19">
            <v>690906.11659073504</v>
          </cell>
          <cell r="AG19">
            <v>719590.95806645579</v>
          </cell>
          <cell r="AH19">
            <v>741100.82894192322</v>
          </cell>
        </row>
        <row r="20">
          <cell r="B20" t="str">
            <v>Semiconductor Manufacturing</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row>
        <row r="21">
          <cell r="B21" t="str">
            <v>Magnesium Production</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row>
        <row r="22">
          <cell r="B22" t="str">
            <v>Electric Power Transmission and Distribution Systems</v>
          </cell>
          <cell r="C22">
            <v>75535.924789543802</v>
          </cell>
          <cell r="D22">
            <v>72924.565913468599</v>
          </cell>
          <cell r="E22">
            <v>73879.287668588207</v>
          </cell>
          <cell r="F22">
            <v>69093.287832047892</v>
          </cell>
          <cell r="G22">
            <v>65589.645763837165</v>
          </cell>
          <cell r="H22">
            <v>60463.445753120257</v>
          </cell>
          <cell r="I22">
            <v>54843.500411104142</v>
          </cell>
          <cell r="J22">
            <v>49480.153075940609</v>
          </cell>
          <cell r="K22">
            <v>40113.688925068367</v>
          </cell>
          <cell r="L22">
            <v>40976.575237675803</v>
          </cell>
          <cell r="M22">
            <v>39623.280199973342</v>
          </cell>
          <cell r="N22">
            <v>39522.311162391095</v>
          </cell>
          <cell r="O22">
            <v>37015.234109428835</v>
          </cell>
          <cell r="P22">
            <v>37154.980168301714</v>
          </cell>
          <cell r="Q22">
            <v>36773.073052099913</v>
          </cell>
          <cell r="R22">
            <v>34097.578752086069</v>
          </cell>
          <cell r="S22">
            <v>31591.116232794921</v>
          </cell>
          <cell r="T22">
            <v>28710.280391752858</v>
          </cell>
          <cell r="U22">
            <v>28272.4915885435</v>
          </cell>
          <cell r="V22">
            <v>25326.265506484146</v>
          </cell>
          <cell r="W22">
            <v>20709.351323787545</v>
          </cell>
          <cell r="X22">
            <v>18960.799748151061</v>
          </cell>
          <cell r="Y22">
            <v>15906.051922286088</v>
          </cell>
          <cell r="Z22">
            <v>15002.048162406702</v>
          </cell>
          <cell r="AA22">
            <v>15354.515925748794</v>
          </cell>
          <cell r="AB22">
            <v>13470.396552690117</v>
          </cell>
          <cell r="AC22">
            <v>13963.404227416822</v>
          </cell>
          <cell r="AD22">
            <v>13715.792825901372</v>
          </cell>
          <cell r="AE22">
            <v>12685.783688998466</v>
          </cell>
          <cell r="AF22">
            <v>15100.118722318715</v>
          </cell>
          <cell r="AG22">
            <v>13857.789727174781</v>
          </cell>
          <cell r="AH22">
            <v>14050.06147609465</v>
          </cell>
        </row>
      </sheetData>
      <sheetData sheetId="9">
        <row r="9">
          <cell r="B9"/>
          <cell r="C9">
            <v>1990</v>
          </cell>
          <cell r="D9">
            <v>1991</v>
          </cell>
          <cell r="E9">
            <v>1992</v>
          </cell>
          <cell r="F9">
            <v>1993</v>
          </cell>
          <cell r="G9">
            <v>1994</v>
          </cell>
          <cell r="H9">
            <v>1995</v>
          </cell>
          <cell r="I9">
            <v>1996</v>
          </cell>
          <cell r="J9">
            <v>1997</v>
          </cell>
          <cell r="K9">
            <v>1998</v>
          </cell>
          <cell r="L9">
            <v>1999</v>
          </cell>
          <cell r="M9">
            <v>2000</v>
          </cell>
          <cell r="N9">
            <v>2001</v>
          </cell>
          <cell r="O9">
            <v>2002</v>
          </cell>
          <cell r="P9">
            <v>2003</v>
          </cell>
          <cell r="Q9">
            <v>2004</v>
          </cell>
          <cell r="R9">
            <v>2005</v>
          </cell>
          <cell r="S9">
            <v>2006</v>
          </cell>
          <cell r="T9">
            <v>2007</v>
          </cell>
          <cell r="U9">
            <v>2008</v>
          </cell>
          <cell r="V9">
            <v>2009</v>
          </cell>
          <cell r="W9">
            <v>2010</v>
          </cell>
          <cell r="X9">
            <v>2011</v>
          </cell>
          <cell r="Y9">
            <v>2012</v>
          </cell>
          <cell r="Z9">
            <v>2013</v>
          </cell>
          <cell r="AA9">
            <v>2014</v>
          </cell>
          <cell r="AB9">
            <v>2015</v>
          </cell>
          <cell r="AC9">
            <v>2016</v>
          </cell>
          <cell r="AD9">
            <v>2017</v>
          </cell>
          <cell r="AE9">
            <v>2018</v>
          </cell>
          <cell r="AF9">
            <v>2019</v>
          </cell>
          <cell r="AG9">
            <v>2020</v>
          </cell>
          <cell r="AH9">
            <v>2021</v>
          </cell>
        </row>
        <row r="10">
          <cell r="B10" t="str">
            <v>Forest Carbon Flux</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row>
        <row r="11">
          <cell r="B11" t="str">
            <v>Aboveground Biomass</v>
          </cell>
          <cell r="C11"/>
          <cell r="D11"/>
          <cell r="E11"/>
          <cell r="F11"/>
          <cell r="G11"/>
          <cell r="H11"/>
          <cell r="I11"/>
          <cell r="J11"/>
          <cell r="K11"/>
          <cell r="L11"/>
          <cell r="M11"/>
          <cell r="N11"/>
          <cell r="O11"/>
          <cell r="P11"/>
          <cell r="Q11"/>
          <cell r="R11"/>
          <cell r="S11"/>
          <cell r="T11"/>
          <cell r="U11"/>
          <cell r="V11"/>
          <cell r="W11"/>
          <cell r="X11"/>
          <cell r="Y11"/>
          <cell r="Z11"/>
          <cell r="AA11"/>
          <cell r="AB11"/>
          <cell r="AC11"/>
          <cell r="AD11"/>
          <cell r="AE11"/>
          <cell r="AF11"/>
          <cell r="AG11"/>
          <cell r="AH11"/>
        </row>
        <row r="12">
          <cell r="B12" t="str">
            <v>Belowground Biomass</v>
          </cell>
          <cell r="C12"/>
          <cell r="D12"/>
          <cell r="E12"/>
          <cell r="F12"/>
          <cell r="G12"/>
          <cell r="H12"/>
          <cell r="I12"/>
          <cell r="J12"/>
          <cell r="K12"/>
          <cell r="L12"/>
          <cell r="M12"/>
          <cell r="N12"/>
          <cell r="O12"/>
          <cell r="P12"/>
          <cell r="Q12"/>
          <cell r="R12"/>
          <cell r="S12"/>
          <cell r="T12"/>
          <cell r="U12"/>
          <cell r="V12"/>
          <cell r="W12"/>
          <cell r="X12"/>
          <cell r="Y12"/>
          <cell r="Z12"/>
          <cell r="AA12"/>
          <cell r="AB12"/>
          <cell r="AC12"/>
          <cell r="AD12"/>
          <cell r="AE12"/>
          <cell r="AF12"/>
          <cell r="AG12"/>
          <cell r="AH12"/>
        </row>
        <row r="13">
          <cell r="B13" t="str">
            <v>Dead Wood</v>
          </cell>
          <cell r="C13"/>
          <cell r="D13"/>
          <cell r="E13"/>
          <cell r="F13"/>
          <cell r="G13"/>
          <cell r="H13"/>
          <cell r="I13"/>
          <cell r="J13"/>
          <cell r="K13"/>
          <cell r="L13"/>
          <cell r="M13"/>
          <cell r="N13"/>
          <cell r="O13"/>
          <cell r="P13"/>
          <cell r="Q13"/>
          <cell r="R13"/>
          <cell r="S13"/>
          <cell r="T13"/>
          <cell r="U13"/>
          <cell r="V13"/>
          <cell r="W13"/>
          <cell r="X13"/>
          <cell r="Y13"/>
          <cell r="Z13"/>
          <cell r="AA13"/>
          <cell r="AB13"/>
          <cell r="AC13"/>
          <cell r="AD13"/>
          <cell r="AE13"/>
          <cell r="AF13"/>
          <cell r="AG13"/>
          <cell r="AH13"/>
        </row>
        <row r="14">
          <cell r="B14" t="str">
            <v>Litter</v>
          </cell>
          <cell r="C14"/>
          <cell r="D14"/>
          <cell r="E14"/>
          <cell r="F14"/>
          <cell r="G14"/>
          <cell r="H14"/>
          <cell r="I14"/>
          <cell r="J14"/>
          <cell r="K14"/>
          <cell r="L14"/>
          <cell r="M14"/>
          <cell r="N14"/>
          <cell r="O14"/>
          <cell r="P14"/>
          <cell r="Q14"/>
          <cell r="R14"/>
          <cell r="S14"/>
          <cell r="T14"/>
          <cell r="U14"/>
          <cell r="V14"/>
          <cell r="W14"/>
          <cell r="X14"/>
          <cell r="Y14"/>
          <cell r="Z14"/>
          <cell r="AA14"/>
          <cell r="AB14"/>
          <cell r="AC14"/>
          <cell r="AD14"/>
          <cell r="AE14"/>
          <cell r="AF14"/>
          <cell r="AG14"/>
          <cell r="AH14"/>
        </row>
        <row r="15">
          <cell r="B15" t="str">
            <v>Soil (Mineral)</v>
          </cell>
          <cell r="C15"/>
          <cell r="D15"/>
          <cell r="E15"/>
          <cell r="F15"/>
          <cell r="G15"/>
          <cell r="H15"/>
          <cell r="I15"/>
          <cell r="J15"/>
          <cell r="K15"/>
          <cell r="L15"/>
          <cell r="M15"/>
          <cell r="N15"/>
          <cell r="O15"/>
          <cell r="P15"/>
          <cell r="Q15"/>
          <cell r="R15"/>
          <cell r="S15"/>
          <cell r="T15"/>
          <cell r="U15"/>
          <cell r="V15"/>
          <cell r="W15"/>
          <cell r="X15"/>
          <cell r="Y15"/>
          <cell r="Z15"/>
          <cell r="AA15"/>
          <cell r="AB15"/>
          <cell r="AC15"/>
          <cell r="AD15"/>
          <cell r="AE15"/>
          <cell r="AF15"/>
          <cell r="AG15"/>
          <cell r="AH15"/>
        </row>
        <row r="16">
          <cell r="B16" t="str">
            <v>Soil (Organic)</v>
          </cell>
          <cell r="C16"/>
          <cell r="D16"/>
          <cell r="E16"/>
          <cell r="F16"/>
          <cell r="G16"/>
          <cell r="H16"/>
          <cell r="I16"/>
          <cell r="J16"/>
          <cell r="K16"/>
          <cell r="L16"/>
          <cell r="M16"/>
          <cell r="N16"/>
          <cell r="O16"/>
          <cell r="P16"/>
          <cell r="Q16"/>
          <cell r="R16"/>
          <cell r="S16"/>
          <cell r="T16"/>
          <cell r="U16"/>
          <cell r="V16"/>
          <cell r="W16"/>
          <cell r="X16"/>
          <cell r="Y16"/>
          <cell r="Z16"/>
          <cell r="AA16"/>
          <cell r="AB16"/>
          <cell r="AC16"/>
          <cell r="AD16"/>
          <cell r="AE16"/>
          <cell r="AF16"/>
          <cell r="AG16"/>
          <cell r="AH16"/>
        </row>
        <row r="17">
          <cell r="B17" t="str">
            <v>Drained Organic Soil</v>
          </cell>
          <cell r="C17"/>
          <cell r="D17"/>
          <cell r="E17"/>
          <cell r="F17"/>
          <cell r="G17"/>
          <cell r="H17"/>
          <cell r="I17"/>
          <cell r="J17"/>
          <cell r="K17"/>
          <cell r="L17"/>
          <cell r="M17"/>
          <cell r="N17"/>
          <cell r="O17"/>
          <cell r="P17"/>
          <cell r="Q17"/>
          <cell r="R17"/>
          <cell r="S17"/>
          <cell r="T17"/>
          <cell r="U17"/>
          <cell r="V17"/>
          <cell r="W17"/>
          <cell r="X17"/>
          <cell r="Y17"/>
          <cell r="Z17"/>
          <cell r="AA17"/>
          <cell r="AB17"/>
          <cell r="AC17"/>
          <cell r="AD17"/>
          <cell r="AE17"/>
          <cell r="AF17"/>
          <cell r="AG17"/>
          <cell r="AH17"/>
        </row>
        <row r="18">
          <cell r="B18" t="str">
            <v>Total Wood products and landfills</v>
          </cell>
          <cell r="C18"/>
          <cell r="D18"/>
          <cell r="E18"/>
          <cell r="F18"/>
          <cell r="G18"/>
          <cell r="H18"/>
          <cell r="I18"/>
          <cell r="J18"/>
          <cell r="K18"/>
          <cell r="L18"/>
          <cell r="M18"/>
          <cell r="N18"/>
          <cell r="O18"/>
          <cell r="P18"/>
          <cell r="Q18"/>
          <cell r="R18"/>
          <cell r="S18"/>
          <cell r="T18"/>
          <cell r="U18"/>
          <cell r="V18"/>
          <cell r="W18"/>
          <cell r="X18"/>
          <cell r="Y18"/>
          <cell r="Z18"/>
          <cell r="AA18"/>
          <cell r="AB18"/>
          <cell r="AC18"/>
          <cell r="AD18"/>
          <cell r="AE18"/>
          <cell r="AF18"/>
          <cell r="AG18"/>
          <cell r="AH18"/>
        </row>
        <row r="19">
          <cell r="B19" t="str">
            <v>Forest Land Remaining Forest Land</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row>
        <row r="20">
          <cell r="B20" t="str">
            <v>Aboveground Biomass</v>
          </cell>
          <cell r="C20" t="str">
            <v/>
          </cell>
          <cell r="D20" t="str">
            <v/>
          </cell>
          <cell r="E20" t="str">
            <v/>
          </cell>
          <cell r="F20" t="str">
            <v/>
          </cell>
          <cell r="G20" t="str">
            <v/>
          </cell>
          <cell r="H20" t="str">
            <v/>
          </cell>
          <cell r="I20" t="str">
            <v/>
          </cell>
          <cell r="J20" t="str">
            <v/>
          </cell>
          <cell r="K20" t="str">
            <v/>
          </cell>
          <cell r="L20" t="str">
            <v/>
          </cell>
          <cell r="M20" t="str">
            <v/>
          </cell>
          <cell r="N20" t="str">
            <v/>
          </cell>
          <cell r="O20" t="str">
            <v/>
          </cell>
          <cell r="P20" t="str">
            <v/>
          </cell>
          <cell r="Q20" t="str">
            <v/>
          </cell>
          <cell r="R20" t="str">
            <v/>
          </cell>
          <cell r="S20" t="str">
            <v/>
          </cell>
          <cell r="T20" t="str">
            <v/>
          </cell>
          <cell r="U20" t="str">
            <v/>
          </cell>
          <cell r="V20" t="str">
            <v/>
          </cell>
          <cell r="W20" t="str">
            <v/>
          </cell>
          <cell r="X20" t="str">
            <v/>
          </cell>
          <cell r="Y20" t="str">
            <v/>
          </cell>
          <cell r="Z20" t="str">
            <v/>
          </cell>
          <cell r="AA20" t="str">
            <v/>
          </cell>
          <cell r="AB20" t="str">
            <v/>
          </cell>
          <cell r="AC20" t="str">
            <v/>
          </cell>
          <cell r="AD20" t="str">
            <v/>
          </cell>
          <cell r="AE20" t="str">
            <v/>
          </cell>
          <cell r="AF20" t="str">
            <v/>
          </cell>
          <cell r="AG20" t="str">
            <v/>
          </cell>
          <cell r="AH20" t="str">
            <v/>
          </cell>
        </row>
        <row r="21">
          <cell r="B21" t="str">
            <v>Belowground Biomass</v>
          </cell>
          <cell r="C21" t="str">
            <v/>
          </cell>
          <cell r="D21" t="str">
            <v/>
          </cell>
          <cell r="E21" t="str">
            <v/>
          </cell>
          <cell r="F21" t="str">
            <v/>
          </cell>
          <cell r="G21" t="str">
            <v/>
          </cell>
          <cell r="H21" t="str">
            <v/>
          </cell>
          <cell r="I21" t="str">
            <v/>
          </cell>
          <cell r="J21" t="str">
            <v/>
          </cell>
          <cell r="K21" t="str">
            <v/>
          </cell>
          <cell r="L21" t="str">
            <v/>
          </cell>
          <cell r="M21" t="str">
            <v/>
          </cell>
          <cell r="N21" t="str">
            <v/>
          </cell>
          <cell r="O21" t="str">
            <v/>
          </cell>
          <cell r="P21" t="str">
            <v/>
          </cell>
          <cell r="Q21" t="str">
            <v/>
          </cell>
          <cell r="R21" t="str">
            <v/>
          </cell>
          <cell r="S21" t="str">
            <v/>
          </cell>
          <cell r="T21" t="str">
            <v/>
          </cell>
          <cell r="U21" t="str">
            <v/>
          </cell>
          <cell r="V21" t="str">
            <v/>
          </cell>
          <cell r="W21" t="str">
            <v/>
          </cell>
          <cell r="X21" t="str">
            <v/>
          </cell>
          <cell r="Y21" t="str">
            <v/>
          </cell>
          <cell r="Z21" t="str">
            <v/>
          </cell>
          <cell r="AA21" t="str">
            <v/>
          </cell>
          <cell r="AB21" t="str">
            <v/>
          </cell>
          <cell r="AC21" t="str">
            <v/>
          </cell>
          <cell r="AD21" t="str">
            <v/>
          </cell>
          <cell r="AE21" t="str">
            <v/>
          </cell>
          <cell r="AF21" t="str">
            <v/>
          </cell>
          <cell r="AG21" t="str">
            <v/>
          </cell>
          <cell r="AH21" t="str">
            <v/>
          </cell>
        </row>
        <row r="22">
          <cell r="B22" t="str">
            <v>Deadwood</v>
          </cell>
          <cell r="C22" t="str">
            <v/>
          </cell>
          <cell r="D22" t="str">
            <v/>
          </cell>
          <cell r="E22" t="str">
            <v/>
          </cell>
          <cell r="F22" t="str">
            <v/>
          </cell>
          <cell r="G22" t="str">
            <v/>
          </cell>
          <cell r="H22" t="str">
            <v/>
          </cell>
          <cell r="I22" t="str">
            <v/>
          </cell>
          <cell r="J22" t="str">
            <v/>
          </cell>
          <cell r="K22" t="str">
            <v/>
          </cell>
          <cell r="L22" t="str">
            <v/>
          </cell>
          <cell r="M22" t="str">
            <v/>
          </cell>
          <cell r="N22" t="str">
            <v/>
          </cell>
          <cell r="O22" t="str">
            <v/>
          </cell>
          <cell r="P22" t="str">
            <v/>
          </cell>
          <cell r="Q22" t="str">
            <v/>
          </cell>
          <cell r="R22" t="str">
            <v/>
          </cell>
          <cell r="S22" t="str">
            <v/>
          </cell>
          <cell r="T22" t="str">
            <v/>
          </cell>
          <cell r="U22" t="str">
            <v/>
          </cell>
          <cell r="V22" t="str">
            <v/>
          </cell>
          <cell r="W22" t="str">
            <v/>
          </cell>
          <cell r="X22" t="str">
            <v/>
          </cell>
          <cell r="Y22" t="str">
            <v/>
          </cell>
          <cell r="Z22" t="str">
            <v/>
          </cell>
          <cell r="AA22" t="str">
            <v/>
          </cell>
          <cell r="AB22" t="str">
            <v/>
          </cell>
          <cell r="AC22" t="str">
            <v/>
          </cell>
          <cell r="AD22" t="str">
            <v/>
          </cell>
          <cell r="AE22" t="str">
            <v/>
          </cell>
          <cell r="AF22" t="str">
            <v/>
          </cell>
          <cell r="AG22" t="str">
            <v/>
          </cell>
          <cell r="AH22" t="str">
            <v/>
          </cell>
        </row>
        <row r="23">
          <cell r="B23" t="str">
            <v>Litter</v>
          </cell>
          <cell r="C23" t="str">
            <v/>
          </cell>
          <cell r="D23" t="str">
            <v/>
          </cell>
          <cell r="E23" t="str">
            <v/>
          </cell>
          <cell r="F23" t="str">
            <v/>
          </cell>
          <cell r="G23" t="str">
            <v/>
          </cell>
          <cell r="H23" t="str">
            <v/>
          </cell>
          <cell r="I23" t="str">
            <v/>
          </cell>
          <cell r="J23" t="str">
            <v/>
          </cell>
          <cell r="K23" t="str">
            <v/>
          </cell>
          <cell r="L23" t="str">
            <v/>
          </cell>
          <cell r="M23" t="str">
            <v/>
          </cell>
          <cell r="N23" t="str">
            <v/>
          </cell>
          <cell r="O23" t="str">
            <v/>
          </cell>
          <cell r="P23" t="str">
            <v/>
          </cell>
          <cell r="Q23" t="str">
            <v/>
          </cell>
          <cell r="R23" t="str">
            <v/>
          </cell>
          <cell r="S23" t="str">
            <v/>
          </cell>
          <cell r="T23" t="str">
            <v/>
          </cell>
          <cell r="U23" t="str">
            <v/>
          </cell>
          <cell r="V23" t="str">
            <v/>
          </cell>
          <cell r="W23" t="str">
            <v/>
          </cell>
          <cell r="X23" t="str">
            <v/>
          </cell>
          <cell r="Y23" t="str">
            <v/>
          </cell>
          <cell r="Z23" t="str">
            <v/>
          </cell>
          <cell r="AA23" t="str">
            <v/>
          </cell>
          <cell r="AB23" t="str">
            <v/>
          </cell>
          <cell r="AC23" t="str">
            <v/>
          </cell>
          <cell r="AD23" t="str">
            <v/>
          </cell>
          <cell r="AE23" t="str">
            <v/>
          </cell>
          <cell r="AF23" t="str">
            <v/>
          </cell>
          <cell r="AG23" t="str">
            <v/>
          </cell>
          <cell r="AH23" t="str">
            <v/>
          </cell>
        </row>
        <row r="24">
          <cell r="B24" t="str">
            <v>Soil (Mineral)</v>
          </cell>
          <cell r="C24" t="str">
            <v/>
          </cell>
          <cell r="D24" t="str">
            <v/>
          </cell>
          <cell r="E24" t="str">
            <v/>
          </cell>
          <cell r="F24" t="str">
            <v/>
          </cell>
          <cell r="G24" t="str">
            <v/>
          </cell>
          <cell r="H24" t="str">
            <v/>
          </cell>
          <cell r="I24" t="str">
            <v/>
          </cell>
          <cell r="J24" t="str">
            <v/>
          </cell>
          <cell r="K24" t="str">
            <v/>
          </cell>
          <cell r="L24" t="str">
            <v/>
          </cell>
          <cell r="M24" t="str">
            <v/>
          </cell>
          <cell r="N24" t="str">
            <v/>
          </cell>
          <cell r="O24" t="str">
            <v/>
          </cell>
          <cell r="P24" t="str">
            <v/>
          </cell>
          <cell r="Q24" t="str">
            <v/>
          </cell>
          <cell r="R24" t="str">
            <v/>
          </cell>
          <cell r="S24" t="str">
            <v/>
          </cell>
          <cell r="T24" t="str">
            <v/>
          </cell>
          <cell r="U24" t="str">
            <v/>
          </cell>
          <cell r="V24" t="str">
            <v/>
          </cell>
          <cell r="W24" t="str">
            <v/>
          </cell>
          <cell r="X24" t="str">
            <v/>
          </cell>
          <cell r="Y24" t="str">
            <v/>
          </cell>
          <cell r="Z24" t="str">
            <v/>
          </cell>
          <cell r="AA24" t="str">
            <v/>
          </cell>
          <cell r="AB24" t="str">
            <v/>
          </cell>
          <cell r="AC24" t="str">
            <v/>
          </cell>
          <cell r="AD24" t="str">
            <v/>
          </cell>
          <cell r="AE24" t="str">
            <v/>
          </cell>
          <cell r="AF24" t="str">
            <v/>
          </cell>
          <cell r="AG24" t="str">
            <v/>
          </cell>
          <cell r="AH24" t="str">
            <v/>
          </cell>
        </row>
        <row r="25">
          <cell r="B25" t="str">
            <v>Soil (Organic)</v>
          </cell>
          <cell r="C25" t="str">
            <v/>
          </cell>
          <cell r="D25" t="str">
            <v/>
          </cell>
          <cell r="E25" t="str">
            <v/>
          </cell>
          <cell r="F25" t="str">
            <v/>
          </cell>
          <cell r="G25" t="str">
            <v/>
          </cell>
          <cell r="H25" t="str">
            <v/>
          </cell>
          <cell r="I25" t="str">
            <v/>
          </cell>
          <cell r="J25" t="str">
            <v/>
          </cell>
          <cell r="K25" t="str">
            <v/>
          </cell>
          <cell r="L25" t="str">
            <v/>
          </cell>
          <cell r="M25" t="str">
            <v/>
          </cell>
          <cell r="N25" t="str">
            <v/>
          </cell>
          <cell r="O25" t="str">
            <v/>
          </cell>
          <cell r="P25" t="str">
            <v/>
          </cell>
          <cell r="Q25" t="str">
            <v/>
          </cell>
          <cell r="R25" t="str">
            <v/>
          </cell>
          <cell r="S25" t="str">
            <v/>
          </cell>
          <cell r="T25" t="str">
            <v/>
          </cell>
          <cell r="U25" t="str">
            <v/>
          </cell>
          <cell r="V25" t="str">
            <v/>
          </cell>
          <cell r="W25" t="str">
            <v/>
          </cell>
          <cell r="X25" t="str">
            <v/>
          </cell>
          <cell r="Y25" t="str">
            <v/>
          </cell>
          <cell r="Z25" t="str">
            <v/>
          </cell>
          <cell r="AA25" t="str">
            <v/>
          </cell>
          <cell r="AB25" t="str">
            <v/>
          </cell>
          <cell r="AC25" t="str">
            <v/>
          </cell>
          <cell r="AD25" t="str">
            <v/>
          </cell>
          <cell r="AE25" t="str">
            <v/>
          </cell>
          <cell r="AF25" t="str">
            <v/>
          </cell>
          <cell r="AG25" t="str">
            <v/>
          </cell>
          <cell r="AH25" t="str">
            <v/>
          </cell>
        </row>
        <row r="26">
          <cell r="B26" t="str">
            <v>Drained Organic Soil</v>
          </cell>
          <cell r="C26" t="str">
            <v/>
          </cell>
          <cell r="D26" t="str">
            <v/>
          </cell>
          <cell r="E26" t="str">
            <v/>
          </cell>
          <cell r="F26" t="str">
            <v/>
          </cell>
          <cell r="G26" t="str">
            <v/>
          </cell>
          <cell r="H26" t="str">
            <v/>
          </cell>
          <cell r="I26" t="str">
            <v/>
          </cell>
          <cell r="J26" t="str">
            <v/>
          </cell>
          <cell r="K26" t="str">
            <v/>
          </cell>
          <cell r="L26" t="str">
            <v/>
          </cell>
          <cell r="M26" t="str">
            <v/>
          </cell>
          <cell r="N26" t="str">
            <v/>
          </cell>
          <cell r="O26" t="str">
            <v/>
          </cell>
          <cell r="P26" t="str">
            <v/>
          </cell>
          <cell r="Q26" t="str">
            <v/>
          </cell>
          <cell r="R26" t="str">
            <v/>
          </cell>
          <cell r="S26" t="str">
            <v/>
          </cell>
          <cell r="T26" t="str">
            <v/>
          </cell>
          <cell r="U26" t="str">
            <v/>
          </cell>
          <cell r="V26" t="str">
            <v/>
          </cell>
          <cell r="W26" t="str">
            <v/>
          </cell>
          <cell r="X26" t="str">
            <v/>
          </cell>
          <cell r="Y26" t="str">
            <v/>
          </cell>
          <cell r="Z26" t="str">
            <v/>
          </cell>
          <cell r="AA26" t="str">
            <v/>
          </cell>
          <cell r="AB26" t="str">
            <v/>
          </cell>
          <cell r="AC26" t="str">
            <v/>
          </cell>
          <cell r="AD26" t="str">
            <v/>
          </cell>
          <cell r="AE26" t="str">
            <v/>
          </cell>
          <cell r="AF26" t="str">
            <v/>
          </cell>
          <cell r="AG26" t="str">
            <v/>
          </cell>
          <cell r="AH26" t="str">
            <v/>
          </cell>
        </row>
        <row r="27">
          <cell r="B27" t="str">
            <v>Total wood products and landfills</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row>
        <row r="28">
          <cell r="B28" t="str">
            <v>Land Converted to Forest Land</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row>
        <row r="29">
          <cell r="B29" t="str">
            <v>Aboveground Biomass</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row>
        <row r="30">
          <cell r="B30" t="str">
            <v>Belowground Biomass</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row>
        <row r="31">
          <cell r="B31" t="str">
            <v>Deadwood</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row>
        <row r="32">
          <cell r="B32" t="str">
            <v>Litter</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row>
        <row r="33">
          <cell r="B33" t="str">
            <v>Soil (Mineral)</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row>
        <row r="34">
          <cell r="B34" t="str">
            <v>Forest Land Converted to Land</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row>
        <row r="35">
          <cell r="B35" t="str">
            <v>Aboveground Biomass</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row>
        <row r="36">
          <cell r="B36" t="str">
            <v>Belowground Biomass</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row>
        <row r="37">
          <cell r="B37" t="str">
            <v>Deadwood</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row>
        <row r="38">
          <cell r="B38" t="str">
            <v>Litter</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row>
        <row r="39">
          <cell r="B39" t="str">
            <v>Soil (Mineral)</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row>
        <row r="40">
          <cell r="B40" t="str">
            <v>Urban Trees</v>
          </cell>
          <cell r="C40">
            <v>-0.47615468053999993</v>
          </cell>
          <cell r="D40">
            <v>-0.48571551428399995</v>
          </cell>
          <cell r="E40">
            <v>-0.49527634802800002</v>
          </cell>
          <cell r="F40">
            <v>-0.50483718177199999</v>
          </cell>
          <cell r="G40">
            <v>-0.51439801551600006</v>
          </cell>
          <cell r="H40">
            <v>-0.52395884926000003</v>
          </cell>
          <cell r="I40">
            <v>-0.5335196830040001</v>
          </cell>
          <cell r="J40">
            <v>-0.54308051674800017</v>
          </cell>
          <cell r="K40">
            <v>-0.55264135049200025</v>
          </cell>
          <cell r="L40">
            <v>-0.56220218423600021</v>
          </cell>
          <cell r="M40">
            <v>-0.57176301797999995</v>
          </cell>
          <cell r="N40">
            <v>-0.57863253457876707</v>
          </cell>
          <cell r="O40">
            <v>-0.58550205117753429</v>
          </cell>
          <cell r="P40">
            <v>-0.59237156777630151</v>
          </cell>
          <cell r="Q40">
            <v>-0.59924108437506862</v>
          </cell>
          <cell r="R40">
            <v>-0.60611060097383562</v>
          </cell>
          <cell r="S40">
            <v>-0.61298011757260307</v>
          </cell>
          <cell r="T40">
            <v>-0.61984963417137007</v>
          </cell>
          <cell r="U40">
            <v>-0.62671915077013718</v>
          </cell>
          <cell r="V40">
            <v>-0.63358866736890429</v>
          </cell>
          <cell r="W40">
            <v>-0.64045818396767118</v>
          </cell>
          <cell r="X40">
            <v>-0.64732770056643996</v>
          </cell>
          <cell r="Y40">
            <v>-0.65419721716520651</v>
          </cell>
          <cell r="Z40">
            <v>-0.66106673376397296</v>
          </cell>
          <cell r="AA40">
            <v>-0.66793625036274173</v>
          </cell>
          <cell r="AB40">
            <v>-0.67480576696150807</v>
          </cell>
          <cell r="AC40">
            <v>-0.68167528356027451</v>
          </cell>
          <cell r="AD40">
            <v>-0.68854480015904329</v>
          </cell>
          <cell r="AE40">
            <v>-0.69541431675780974</v>
          </cell>
          <cell r="AF40">
            <v>-0.70228383335657607</v>
          </cell>
          <cell r="AG40">
            <v>-0.49264000269917158</v>
          </cell>
          <cell r="AH40">
            <v>-0.63729074027913979</v>
          </cell>
        </row>
        <row r="41">
          <cell r="B41" t="str">
            <v>Landfilled Yard Trimmings and Food Scraps</v>
          </cell>
          <cell r="C41">
            <v>-0.10716655235731867</v>
          </cell>
          <cell r="D41">
            <v>-0.10246542710747797</v>
          </cell>
          <cell r="E41">
            <v>-0.10182693480592793</v>
          </cell>
          <cell r="F41">
            <v>-8.9017937375490339E-2</v>
          </cell>
          <cell r="G41">
            <v>-7.852791551612906E-2</v>
          </cell>
          <cell r="H41">
            <v>-6.4464278596578467E-2</v>
          </cell>
          <cell r="I41">
            <v>-5.2467707761520835E-2</v>
          </cell>
          <cell r="J41">
            <v>-5.5036618395494147E-2</v>
          </cell>
          <cell r="K41">
            <v>-5.3587441707868388E-2</v>
          </cell>
          <cell r="L41">
            <v>-4.8322915334783959E-2</v>
          </cell>
          <cell r="M41">
            <v>-4.838143858190172E-2</v>
          </cell>
          <cell r="N41">
            <v>-4.966599312680036E-2</v>
          </cell>
          <cell r="O41">
            <v>-5.0799932421131337E-2</v>
          </cell>
          <cell r="P41">
            <v>-4.3847514369872338E-2</v>
          </cell>
          <cell r="Q41">
            <v>-4.3826680807808154E-2</v>
          </cell>
          <cell r="R41">
            <v>-4.417338918142201E-2</v>
          </cell>
          <cell r="S41">
            <v>-4.3972854375899394E-2</v>
          </cell>
          <cell r="T41">
            <v>-4.1681623635583274E-2</v>
          </cell>
          <cell r="U41">
            <v>-4.0970561145127649E-2</v>
          </cell>
          <cell r="V41">
            <v>-4.6491721748796136E-2</v>
          </cell>
          <cell r="W41">
            <v>-4.9425494577006332E-2</v>
          </cell>
          <cell r="X41">
            <v>-4.8950815817732349E-2</v>
          </cell>
          <cell r="Y41">
            <v>-4.8657968539755111E-2</v>
          </cell>
          <cell r="Z41">
            <v>-4.6599277777278722E-2</v>
          </cell>
          <cell r="AA41">
            <v>-4.6272222832936978E-2</v>
          </cell>
          <cell r="AB41">
            <v>-4.6352786214199526E-2</v>
          </cell>
          <cell r="AC41">
            <v>-4.2339733543815386E-2</v>
          </cell>
          <cell r="AD41">
            <v>-3.8546154323205892E-2</v>
          </cell>
          <cell r="AE41">
            <v>-4.8771479722176818E-2</v>
          </cell>
          <cell r="AF41">
            <v>-4.8247431696447227E-2</v>
          </cell>
          <cell r="AG41">
            <v>-4.9456603124095611E-2</v>
          </cell>
          <cell r="AH41">
            <v>-4.9129430890346951E-2</v>
          </cell>
        </row>
        <row r="42">
          <cell r="B42" t="str">
            <v>Grass</v>
          </cell>
          <cell r="C42">
            <v>-8.5103583665286815E-3</v>
          </cell>
          <cell r="D42">
            <v>-8.0244922545775477E-3</v>
          </cell>
          <cell r="E42">
            <v>-7.9208842004621968E-3</v>
          </cell>
          <cell r="F42">
            <v>-6.2609197759745331E-3</v>
          </cell>
          <cell r="G42">
            <v>-5.074038683379925E-3</v>
          </cell>
          <cell r="H42">
            <v>-3.5502872984930697E-3</v>
          </cell>
          <cell r="I42">
            <v>-2.2260996033443563E-3</v>
          </cell>
          <cell r="J42">
            <v>-2.1904898667489759E-3</v>
          </cell>
          <cell r="K42">
            <v>-2.1874977236581018E-3</v>
          </cell>
          <cell r="L42">
            <v>-1.766236674808231E-3</v>
          </cell>
          <cell r="M42">
            <v>-1.7468595855045569E-3</v>
          </cell>
          <cell r="N42">
            <v>-2.1250342739602057E-3</v>
          </cell>
          <cell r="O42">
            <v>-2.4228157329205021E-3</v>
          </cell>
          <cell r="P42">
            <v>-1.6686020648900191E-3</v>
          </cell>
          <cell r="Q42">
            <v>-1.463664455798683E-3</v>
          </cell>
          <cell r="R42">
            <v>-1.7575520911920343E-3</v>
          </cell>
          <cell r="S42">
            <v>-1.9635571134164424E-3</v>
          </cell>
          <cell r="T42">
            <v>-1.9531441192224054E-3</v>
          </cell>
          <cell r="U42">
            <v>-2.0638033130047305E-3</v>
          </cell>
          <cell r="V42">
            <v>-2.6662870803772021E-3</v>
          </cell>
          <cell r="W42">
            <v>-3.0356646024108044E-3</v>
          </cell>
          <cell r="X42">
            <v>-3.1166648021544747E-3</v>
          </cell>
          <cell r="Y42">
            <v>-3.1960230801244098E-3</v>
          </cell>
          <cell r="Z42">
            <v>-3.071633218242316E-3</v>
          </cell>
          <cell r="AA42">
            <v>-3.0762492551454131E-3</v>
          </cell>
          <cell r="AB42">
            <v>-3.124659319157634E-3</v>
          </cell>
          <cell r="AC42">
            <v>-2.7883788935953312E-3</v>
          </cell>
          <cell r="AD42">
            <v>-2.4865489264772451E-3</v>
          </cell>
          <cell r="AE42">
            <v>-2.8986381403591963E-3</v>
          </cell>
          <cell r="AF42">
            <v>-2.8981184119301886E-3</v>
          </cell>
          <cell r="AG42">
            <v>-3.0164292588660637E-3</v>
          </cell>
          <cell r="AH42">
            <v>-3.0162210457752819E-3</v>
          </cell>
        </row>
        <row r="43">
          <cell r="B43" t="str">
            <v>Leaves</v>
          </cell>
          <cell r="C43">
            <v>-4.3630582559632515E-2</v>
          </cell>
          <cell r="D43">
            <v>-4.2150176598430678E-2</v>
          </cell>
          <cell r="E43">
            <v>-4.177540748091492E-2</v>
          </cell>
          <cell r="F43">
            <v>-3.6508791307963272E-2</v>
          </cell>
          <cell r="G43">
            <v>-3.2439022949867211E-2</v>
          </cell>
          <cell r="H43">
            <v>-2.7133674185420262E-2</v>
          </cell>
          <cell r="I43">
            <v>-2.2228961311987292E-2</v>
          </cell>
          <cell r="J43">
            <v>-2.1187212007735486E-2</v>
          </cell>
          <cell r="K43">
            <v>-2.0311148810464578E-2</v>
          </cell>
          <cell r="L43">
            <v>-1.8189969103163128E-2</v>
          </cell>
          <cell r="M43">
            <v>-1.7315256844257453E-2</v>
          </cell>
          <cell r="N43">
            <v>-1.7743916429451948E-2</v>
          </cell>
          <cell r="O43">
            <v>-1.8043524802996293E-2</v>
          </cell>
          <cell r="P43">
            <v>-1.5148538160231491E-2</v>
          </cell>
          <cell r="Q43">
            <v>-1.3884596095316813E-2</v>
          </cell>
          <cell r="R43">
            <v>-1.4348745715797273E-2</v>
          </cell>
          <cell r="S43">
            <v>-1.4510519437727168E-2</v>
          </cell>
          <cell r="T43">
            <v>-1.371611172817531E-2</v>
          </cell>
          <cell r="U43">
            <v>-1.3621565587592309E-2</v>
          </cell>
          <cell r="V43">
            <v>-1.6049585609396649E-2</v>
          </cell>
          <cell r="W43">
            <v>-1.7399135424155377E-2</v>
          </cell>
          <cell r="X43">
            <v>-1.7386587245999466E-2</v>
          </cell>
          <cell r="Y43">
            <v>-1.7423103446667993E-2</v>
          </cell>
          <cell r="Z43">
            <v>-1.6500395481067565E-2</v>
          </cell>
          <cell r="AA43">
            <v>-1.6259597379791803E-2</v>
          </cell>
          <cell r="AB43">
            <v>-1.6273071807147932E-2</v>
          </cell>
          <cell r="AC43">
            <v>-1.4414154974179269E-2</v>
          </cell>
          <cell r="AD43">
            <v>-1.2753977904572384E-2</v>
          </cell>
          <cell r="AE43">
            <v>-1.465328682043154E-2</v>
          </cell>
          <cell r="AF43">
            <v>-1.4530642268274144E-2</v>
          </cell>
          <cell r="AG43">
            <v>-1.5014715131584257E-2</v>
          </cell>
          <cell r="AH43">
            <v>-1.4927767382629856E-2</v>
          </cell>
        </row>
        <row r="44">
          <cell r="B44" t="str">
            <v>Branches</v>
          </cell>
          <cell r="C44">
            <v>-4.3492818130644095E-2</v>
          </cell>
          <cell r="D44">
            <v>-4.1915044988701779E-2</v>
          </cell>
          <cell r="E44">
            <v>-4.1479754471154935E-2</v>
          </cell>
          <cell r="F44">
            <v>-3.6005290478728524E-2</v>
          </cell>
          <cell r="G44">
            <v>-3.1773426430617917E-2</v>
          </cell>
          <cell r="H44">
            <v>-2.6275744224960079E-2</v>
          </cell>
          <cell r="I44">
            <v>-2.1200150167573213E-2</v>
          </cell>
          <cell r="J44">
            <v>-2.0113495323549613E-2</v>
          </cell>
          <cell r="K44">
            <v>-1.919971013452397E-2</v>
          </cell>
          <cell r="L44">
            <v>-1.7004797775638486E-2</v>
          </cell>
          <cell r="M44">
            <v>-1.6098095720075662E-2</v>
          </cell>
          <cell r="N44">
            <v>-1.6536160339289018E-2</v>
          </cell>
          <cell r="O44">
            <v>-1.6840865412703784E-2</v>
          </cell>
          <cell r="P44">
            <v>-1.3853665197619268E-2</v>
          </cell>
          <cell r="Q44">
            <v>-1.2552111320380067E-2</v>
          </cell>
          <cell r="R44">
            <v>-1.2994374681378549E-2</v>
          </cell>
          <cell r="S44">
            <v>-1.315340316182367E-2</v>
          </cell>
          <cell r="T44">
            <v>-1.2416823471448367E-2</v>
          </cell>
          <cell r="U44">
            <v>-1.2335712613997447E-2</v>
          </cell>
          <cell r="V44">
            <v>-1.4617246532506045E-2</v>
          </cell>
          <cell r="W44">
            <v>-1.5888618337115874E-2</v>
          </cell>
          <cell r="X44">
            <v>-1.5884172072487275E-2</v>
          </cell>
          <cell r="Y44">
            <v>-1.5925626146208835E-2</v>
          </cell>
          <cell r="Z44">
            <v>-1.5068593638152151E-2</v>
          </cell>
          <cell r="AA44">
            <v>-1.4850189587795569E-2</v>
          </cell>
          <cell r="AB44">
            <v>-1.4869877087874727E-2</v>
          </cell>
          <cell r="AC44">
            <v>-1.3135777678136264E-2</v>
          </cell>
          <cell r="AD44">
            <v>-1.1587750916934625E-2</v>
          </cell>
          <cell r="AE44">
            <v>-1.3373535743943876E-2</v>
          </cell>
          <cell r="AF44">
            <v>-1.3265443125468417E-2</v>
          </cell>
          <cell r="AG44">
            <v>-1.3725536192914887E-2</v>
          </cell>
          <cell r="AH44">
            <v>-1.3650720313195752E-2</v>
          </cell>
        </row>
        <row r="45">
          <cell r="B45" t="str">
            <v>Landfilled Food Scraps</v>
          </cell>
          <cell r="C45">
            <v>-1.1532793300513371E-2</v>
          </cell>
          <cell r="D45">
            <v>-1.0375713265767974E-2</v>
          </cell>
          <cell r="E45">
            <v>-1.0650888653395871E-2</v>
          </cell>
          <cell r="F45">
            <v>-1.0242935812824015E-2</v>
          </cell>
          <cell r="G45">
            <v>-9.2414274522639953E-3</v>
          </cell>
          <cell r="H45">
            <v>-7.5045728877050607E-3</v>
          </cell>
          <cell r="I45">
            <v>-6.8124966786159667E-3</v>
          </cell>
          <cell r="J45">
            <v>-1.1545421197460073E-2</v>
          </cell>
          <cell r="K45">
            <v>-1.1889085039221741E-2</v>
          </cell>
          <cell r="L45">
            <v>-1.1361911781174116E-2</v>
          </cell>
          <cell r="M45">
            <v>-1.3221226432064047E-2</v>
          </cell>
          <cell r="N45">
            <v>-1.3260882084099189E-2</v>
          </cell>
          <cell r="O45">
            <v>-1.3492726472510756E-2</v>
          </cell>
          <cell r="P45">
            <v>-1.3176708947131563E-2</v>
          </cell>
          <cell r="Q45">
            <v>-1.592630893631259E-2</v>
          </cell>
          <cell r="R45">
            <v>-1.5072716693054156E-2</v>
          </cell>
          <cell r="S45">
            <v>-1.4345374662932111E-2</v>
          </cell>
          <cell r="T45">
            <v>-1.3595544316737193E-2</v>
          </cell>
          <cell r="U45">
            <v>-1.2949479630533157E-2</v>
          </cell>
          <cell r="V45">
            <v>-1.3158602526516242E-2</v>
          </cell>
          <cell r="W45">
            <v>-1.3102076213324276E-2</v>
          </cell>
          <cell r="X45">
            <v>-1.2563391697091135E-2</v>
          </cell>
          <cell r="Y45">
            <v>-1.2113215866753875E-2</v>
          </cell>
          <cell r="Z45">
            <v>-1.195865543981669E-2</v>
          </cell>
          <cell r="AA45">
            <v>-1.208618661020419E-2</v>
          </cell>
          <cell r="AB45">
            <v>-1.2085178000019235E-2</v>
          </cell>
          <cell r="AC45">
            <v>-1.2001421997904525E-2</v>
          </cell>
          <cell r="AD45">
            <v>-1.1717876575221633E-2</v>
          </cell>
          <cell r="AE45">
            <v>-1.7846019017442205E-2</v>
          </cell>
          <cell r="AF45">
            <v>-1.755322789077448E-2</v>
          </cell>
          <cell r="AG45">
            <v>-1.7699922540730405E-2</v>
          </cell>
          <cell r="AH45">
            <v>-1.7534722148746056E-2</v>
          </cell>
        </row>
        <row r="46">
          <cell r="B46" t="str">
            <v>Forest Fires</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row>
        <row r="47">
          <cell r="B47" t="str">
            <v>CH4</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row>
        <row r="48">
          <cell r="B48" t="str">
            <v>N2O</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row>
        <row r="49">
          <cell r="B49" t="str">
            <v>N2O from Settlement Soils</v>
          </cell>
          <cell r="C49">
            <v>6.7298631955500544E-3</v>
          </cell>
          <cell r="D49">
            <v>6.6625054413930653E-3</v>
          </cell>
          <cell r="E49">
            <v>6.5986799082196302E-3</v>
          </cell>
          <cell r="F49">
            <v>6.6067454609467849E-3</v>
          </cell>
          <cell r="G49">
            <v>6.5748043610366694E-3</v>
          </cell>
          <cell r="H49">
            <v>6.3572422151083998E-3</v>
          </cell>
          <cell r="I49">
            <v>6.3572422151083998E-3</v>
          </cell>
          <cell r="J49">
            <v>6.4240144139151752E-3</v>
          </cell>
          <cell r="K49">
            <v>6.2501233637835855E-3</v>
          </cell>
          <cell r="L49">
            <v>5.5321380600086706E-3</v>
          </cell>
          <cell r="M49">
            <v>5.2261759450801986E-3</v>
          </cell>
          <cell r="N49">
            <v>5.2261759450801986E-3</v>
          </cell>
          <cell r="O49">
            <v>5.2261759450801986E-3</v>
          </cell>
          <cell r="P49">
            <v>5.2261759450801986E-3</v>
          </cell>
          <cell r="Q49">
            <v>5.2261759450801986E-3</v>
          </cell>
          <cell r="R49">
            <v>5.2261759450801986E-3</v>
          </cell>
          <cell r="S49">
            <v>5.2261759450801986E-3</v>
          </cell>
          <cell r="T49">
            <v>5.2261759450801986E-3</v>
          </cell>
          <cell r="U49">
            <v>5.08443377256364E-3</v>
          </cell>
          <cell r="V49">
            <v>4.9300171600472646E-3</v>
          </cell>
          <cell r="W49">
            <v>5.2132937273754697E-3</v>
          </cell>
          <cell r="X49">
            <v>5.4612480848681248E-3</v>
          </cell>
          <cell r="Y49">
            <v>5.6427891323170406E-3</v>
          </cell>
          <cell r="Z49">
            <v>5.6156646973844994E-3</v>
          </cell>
          <cell r="AA49">
            <v>5.5616424941065997E-3</v>
          </cell>
          <cell r="AB49">
            <v>5.5616424941065997E-3</v>
          </cell>
          <cell r="AC49">
            <v>5.5616424941065997E-3</v>
          </cell>
          <cell r="AD49">
            <v>5.5616424941065997E-3</v>
          </cell>
          <cell r="AE49">
            <v>5.5616424941065997E-3</v>
          </cell>
          <cell r="AF49">
            <v>5.5616424941065997E-3</v>
          </cell>
          <cell r="AG49">
            <v>5.5616424941065997E-3</v>
          </cell>
          <cell r="AH49">
            <v>5.5616424941065997E-3</v>
          </cell>
        </row>
        <row r="50">
          <cell r="B50" t="str">
            <v>Agricultural Soil Carbon Flux</v>
          </cell>
          <cell r="C50">
            <v>0.79502814533187427</v>
          </cell>
          <cell r="D50">
            <v>0.77080660304332349</v>
          </cell>
          <cell r="E50">
            <v>0.73706190578318098</v>
          </cell>
          <cell r="F50">
            <v>0.6580540474390707</v>
          </cell>
          <cell r="G50">
            <v>0.48477307488918242</v>
          </cell>
          <cell r="H50">
            <v>0.46030515375617237</v>
          </cell>
          <cell r="I50">
            <v>0.45088943843849411</v>
          </cell>
          <cell r="J50">
            <v>0.43297834270745311</v>
          </cell>
          <cell r="K50">
            <v>0.51118265219228676</v>
          </cell>
          <cell r="L50">
            <v>0.57896932580714788</v>
          </cell>
          <cell r="M50">
            <v>0.63881126489722717</v>
          </cell>
          <cell r="N50">
            <v>0.67937138208607739</v>
          </cell>
          <cell r="O50">
            <v>0.65854428953544031</v>
          </cell>
          <cell r="P50">
            <v>0.67640553832964501</v>
          </cell>
          <cell r="Q50">
            <v>0.67322520824293397</v>
          </cell>
          <cell r="R50">
            <v>0.675019311843717</v>
          </cell>
          <cell r="S50">
            <v>0.67127049274931783</v>
          </cell>
          <cell r="T50">
            <v>0.66805237090782144</v>
          </cell>
          <cell r="U50">
            <v>0.72812369510357411</v>
          </cell>
          <cell r="V50">
            <v>0.74546162342091116</v>
          </cell>
          <cell r="W50">
            <v>0.76384984372063369</v>
          </cell>
          <cell r="X50">
            <v>0.80094954839503851</v>
          </cell>
          <cell r="Y50">
            <v>0.82385932258460703</v>
          </cell>
          <cell r="Z50">
            <v>0.82527728982537829</v>
          </cell>
          <cell r="AA50">
            <v>0.83029029799193887</v>
          </cell>
          <cell r="AB50">
            <v>0.81791052812481457</v>
          </cell>
          <cell r="AC50">
            <v>0.81840668882653933</v>
          </cell>
          <cell r="AD50">
            <v>0.82206694915862499</v>
          </cell>
          <cell r="AE50">
            <v>0.8203620133470696</v>
          </cell>
          <cell r="AF50">
            <v>0.81983611849979998</v>
          </cell>
          <cell r="AG50">
            <v>0.81393955777321791</v>
          </cell>
          <cell r="AH50">
            <v>0.81351667783664916</v>
          </cell>
        </row>
      </sheetData>
      <sheetData sheetId="10"/>
      <sheetData sheetId="11"/>
      <sheetData sheetId="12"/>
      <sheetData sheetId="13">
        <row r="5">
          <cell r="C5">
            <v>19.298332541004029</v>
          </cell>
          <cell r="D5">
            <v>17.169718909977441</v>
          </cell>
          <cell r="E5">
            <v>18.170252442249041</v>
          </cell>
          <cell r="F5">
            <v>16.820573860169521</v>
          </cell>
          <cell r="G5">
            <v>18.147420970558578</v>
          </cell>
          <cell r="H5">
            <v>17.984901799848423</v>
          </cell>
          <cell r="I5">
            <v>17.877541575617155</v>
          </cell>
          <cell r="J5">
            <v>17.428587666637345</v>
          </cell>
          <cell r="K5">
            <v>17.499868720602276</v>
          </cell>
          <cell r="L5">
            <v>16.828988901944278</v>
          </cell>
          <cell r="M5">
            <v>17.226161190513288</v>
          </cell>
          <cell r="N5">
            <v>17.391061764998888</v>
          </cell>
          <cell r="O5">
            <v>18.889133626474216</v>
          </cell>
          <cell r="P5">
            <v>19.522535888299583</v>
          </cell>
          <cell r="Q5">
            <v>20.1604434190569</v>
          </cell>
          <cell r="R5">
            <v>20.529831262345937</v>
          </cell>
          <cell r="S5">
            <v>20.57445887373969</v>
          </cell>
          <cell r="T5">
            <v>20.81856912449835</v>
          </cell>
          <cell r="U5">
            <v>17.502511555559263</v>
          </cell>
          <cell r="V5">
            <v>16.962545903994233</v>
          </cell>
          <cell r="W5">
            <v>18.08920322627305</v>
          </cell>
          <cell r="X5">
            <v>18.184145980766505</v>
          </cell>
          <cell r="Y5">
            <v>17.725201998846401</v>
          </cell>
          <cell r="Z5">
            <v>17.623212494921656</v>
          </cell>
          <cell r="AA5">
            <v>17.03417271883405</v>
          </cell>
          <cell r="AB5">
            <v>17.175200558724324</v>
          </cell>
          <cell r="AC5">
            <v>17.309424567470327</v>
          </cell>
          <cell r="AD5">
            <v>17.672330495942003</v>
          </cell>
          <cell r="AE5">
            <v>17.459588788268121</v>
          </cell>
          <cell r="AF5">
            <v>17.740641054118989</v>
          </cell>
          <cell r="AG5">
            <v>13.749033207289353</v>
          </cell>
          <cell r="AH5">
            <v>15.536254102017933</v>
          </cell>
        </row>
        <row r="6">
          <cell r="C6">
            <v>19.022005621478716</v>
          </cell>
          <cell r="D6">
            <v>16.897519604876454</v>
          </cell>
          <cell r="E6">
            <v>17.882331165893412</v>
          </cell>
          <cell r="F6">
            <v>16.543918620513999</v>
          </cell>
          <cell r="G6">
            <v>17.864051481320725</v>
          </cell>
          <cell r="H6">
            <v>17.704441306825473</v>
          </cell>
          <cell r="I6">
            <v>17.610054376789915</v>
          </cell>
          <cell r="J6">
            <v>17.171038299801829</v>
          </cell>
          <cell r="K6">
            <v>17.242975866616128</v>
          </cell>
          <cell r="L6">
            <v>16.57864621187473</v>
          </cell>
          <cell r="M6">
            <v>16.973891868565314</v>
          </cell>
          <cell r="N6">
            <v>17.151353338281233</v>
          </cell>
          <cell r="O6">
            <v>18.658897099319507</v>
          </cell>
          <cell r="P6">
            <v>19.293072523976306</v>
          </cell>
          <cell r="Q6">
            <v>19.928640821480315</v>
          </cell>
          <cell r="R6">
            <v>20.298183575656424</v>
          </cell>
          <cell r="S6">
            <v>20.338075976923793</v>
          </cell>
          <cell r="T6">
            <v>20.576454025516263</v>
          </cell>
          <cell r="U6">
            <v>17.299688343846128</v>
          </cell>
          <cell r="V6">
            <v>16.773830291523051</v>
          </cell>
          <cell r="W6">
            <v>17.903501499080313</v>
          </cell>
          <cell r="X6">
            <v>17.998460374573263</v>
          </cell>
          <cell r="Y6">
            <v>17.549104537378192</v>
          </cell>
          <cell r="Z6">
            <v>17.446643083748818</v>
          </cell>
          <cell r="AA6">
            <v>16.854576610928103</v>
          </cell>
          <cell r="AB6">
            <v>17.002746565728049</v>
          </cell>
          <cell r="AC6">
            <v>17.141071873417964</v>
          </cell>
          <cell r="AD6">
            <v>17.499900016027627</v>
          </cell>
          <cell r="AE6">
            <v>17.290057215983321</v>
          </cell>
          <cell r="AF6">
            <v>17.56161572723548</v>
          </cell>
          <cell r="AG6">
            <v>13.618928944688896</v>
          </cell>
          <cell r="AH6">
            <v>15.390601546894942</v>
          </cell>
        </row>
        <row r="7">
          <cell r="C7">
            <v>3.4970273439074891E-2</v>
          </cell>
          <cell r="D7">
            <v>2.8398278121322718E-2</v>
          </cell>
          <cell r="E7">
            <v>3.5311553183772201E-2</v>
          </cell>
          <cell r="F7">
            <v>3.2105455717155548E-2</v>
          </cell>
          <cell r="G7">
            <v>3.4180501024639487E-2</v>
          </cell>
          <cell r="H7">
            <v>3.4494187785150225E-2</v>
          </cell>
          <cell r="I7">
            <v>3.5067211325209756E-2</v>
          </cell>
          <cell r="J7">
            <v>3.5355302712510181E-2</v>
          </cell>
          <cell r="K7">
            <v>3.7902400379767859E-2</v>
          </cell>
          <cell r="L7">
            <v>3.2513949279481653E-2</v>
          </cell>
          <cell r="M7">
            <v>3.320317070832024E-2</v>
          </cell>
          <cell r="N7">
            <v>3.3168944032089739E-2</v>
          </cell>
          <cell r="O7">
            <v>3.5841121134818077E-2</v>
          </cell>
          <cell r="P7">
            <v>3.3551128951587107E-2</v>
          </cell>
          <cell r="Q7">
            <v>3.4669636631830959E-2</v>
          </cell>
          <cell r="R7">
            <v>3.6840779725823905E-2</v>
          </cell>
          <cell r="S7">
            <v>3.6530738832432755E-2</v>
          </cell>
          <cell r="T7">
            <v>3.5877538591507795E-2</v>
          </cell>
          <cell r="U7">
            <v>3.517792229932127E-2</v>
          </cell>
          <cell r="V7">
            <v>3.6003210267142115E-2</v>
          </cell>
          <cell r="W7">
            <v>3.589408802522169E-2</v>
          </cell>
          <cell r="X7">
            <v>3.5664458052071177E-2</v>
          </cell>
          <cell r="Y7">
            <v>3.3936748630919542E-2</v>
          </cell>
          <cell r="Z7">
            <v>3.3297373175461289E-2</v>
          </cell>
          <cell r="AA7">
            <v>3.3571708753656365E-2</v>
          </cell>
          <cell r="AB7">
            <v>2.9472623458306899E-2</v>
          </cell>
          <cell r="AC7">
            <v>2.9561263450025473E-2</v>
          </cell>
          <cell r="AD7">
            <v>3.0039217160983765E-2</v>
          </cell>
          <cell r="AE7">
            <v>2.9071959936766052E-2</v>
          </cell>
          <cell r="AF7">
            <v>2.9733063698617241E-2</v>
          </cell>
          <cell r="AG7">
            <v>2.6909854566282199E-2</v>
          </cell>
          <cell r="AH7">
            <v>2.6558882498763203E-2</v>
          </cell>
        </row>
        <row r="8">
          <cell r="C8">
            <v>0.24135664608623819</v>
          </cell>
          <cell r="D8">
            <v>0.24380102697966483</v>
          </cell>
          <cell r="E8">
            <v>0.25260972317185881</v>
          </cell>
          <cell r="F8">
            <v>0.24454978393836851</v>
          </cell>
          <cell r="G8">
            <v>0.2491889882132122</v>
          </cell>
          <cell r="H8">
            <v>0.24596630523780066</v>
          </cell>
          <cell r="I8">
            <v>0.23241998750203013</v>
          </cell>
          <cell r="J8">
            <v>0.22219406412300435</v>
          </cell>
          <cell r="K8">
            <v>0.21899045360638197</v>
          </cell>
          <cell r="L8">
            <v>0.21782874079006334</v>
          </cell>
          <cell r="M8">
            <v>0.21906615123965345</v>
          </cell>
          <cell r="N8">
            <v>0.2065394826855628</v>
          </cell>
          <cell r="O8">
            <v>0.19439540601989008</v>
          </cell>
          <cell r="P8">
            <v>0.19591223537168917</v>
          </cell>
          <cell r="Q8">
            <v>0.19713296094475211</v>
          </cell>
          <cell r="R8">
            <v>0.19480690696368688</v>
          </cell>
          <cell r="S8">
            <v>0.19985215798346345</v>
          </cell>
          <cell r="T8">
            <v>0.20623756039058014</v>
          </cell>
          <cell r="U8">
            <v>0.1676452894138134</v>
          </cell>
          <cell r="V8">
            <v>0.15271240220403939</v>
          </cell>
          <cell r="W8">
            <v>0.14980763916751122</v>
          </cell>
          <cell r="X8">
            <v>0.15002114814117107</v>
          </cell>
          <cell r="Y8">
            <v>0.14216071283729356</v>
          </cell>
          <cell r="Z8">
            <v>0.14327203799737759</v>
          </cell>
          <cell r="AA8">
            <v>0.14602439915229118</v>
          </cell>
          <cell r="AB8">
            <v>0.14298136953796689</v>
          </cell>
          <cell r="AC8">
            <v>0.13879143060233812</v>
          </cell>
          <cell r="AD8">
            <v>0.14239126275339176</v>
          </cell>
          <cell r="AE8">
            <v>0.14045961234803384</v>
          </cell>
          <cell r="AF8">
            <v>0.14929226318489089</v>
          </cell>
          <cell r="AG8">
            <v>0.10319440803417405</v>
          </cell>
          <cell r="AH8">
            <v>0.11909367262422776</v>
          </cell>
        </row>
        <row r="9">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row>
        <row r="11">
          <cell r="C11">
            <v>0.18985738172827779</v>
          </cell>
          <cell r="D11">
            <v>0.19139546403523322</v>
          </cell>
          <cell r="E11">
            <v>0.19398096105410567</v>
          </cell>
          <cell r="F11">
            <v>0.29825642731107327</v>
          </cell>
          <cell r="G11">
            <v>0.35687416988857923</v>
          </cell>
          <cell r="H11">
            <v>0.41771939959059018</v>
          </cell>
          <cell r="I11">
            <v>0.28725957750392639</v>
          </cell>
          <cell r="J11">
            <v>1.103687232652123</v>
          </cell>
          <cell r="K11">
            <v>1.0622519626446827</v>
          </cell>
          <cell r="L11">
            <v>0.98625763280076739</v>
          </cell>
          <cell r="M11">
            <v>1.1211799341956006</v>
          </cell>
          <cell r="N11">
            <v>0.97168485975622088</v>
          </cell>
          <cell r="O11">
            <v>0.85760903572780411</v>
          </cell>
          <cell r="P11">
            <v>0.86874292666563557</v>
          </cell>
          <cell r="Q11">
            <v>0.89085938640622164</v>
          </cell>
          <cell r="R11">
            <v>0.82324376083863471</v>
          </cell>
          <cell r="S11">
            <v>0.87046305654740241</v>
          </cell>
          <cell r="T11">
            <v>0.89541320288330317</v>
          </cell>
          <cell r="U11">
            <v>0.92781062087487287</v>
          </cell>
          <cell r="V11">
            <v>0.83283683562532318</v>
          </cell>
          <cell r="W11">
            <v>0.93494741598062359</v>
          </cell>
          <cell r="X11">
            <v>0.94926937040737014</v>
          </cell>
          <cell r="Y11">
            <v>0.95905397992368802</v>
          </cell>
          <cell r="Z11">
            <v>0.96949850984150898</v>
          </cell>
          <cell r="AA11">
            <v>0.98662679348461468</v>
          </cell>
          <cell r="AB11">
            <v>1.0028561537955143</v>
          </cell>
          <cell r="AC11">
            <v>1.0093435030445044</v>
          </cell>
          <cell r="AD11">
            <v>1.0045675310194007</v>
          </cell>
          <cell r="AE11">
            <v>1.0061205527802741</v>
          </cell>
          <cell r="AF11">
            <v>1.019503108690841</v>
          </cell>
          <cell r="AG11">
            <v>1.0465750496016559</v>
          </cell>
          <cell r="AH11">
            <v>1.0685771674138227</v>
          </cell>
        </row>
        <row r="12">
          <cell r="C12">
            <v>0.76080185977244896</v>
          </cell>
          <cell r="D12">
            <v>0.78222980946238607</v>
          </cell>
          <cell r="E12">
            <v>0.7020298320093814</v>
          </cell>
          <cell r="F12">
            <v>0.68554628377975879</v>
          </cell>
          <cell r="G12">
            <v>0.63803030142853656</v>
          </cell>
          <cell r="H12">
            <v>0.66130803610274957</v>
          </cell>
          <cell r="I12">
            <v>0.63078095128268263</v>
          </cell>
          <cell r="J12">
            <v>0.62937247352159587</v>
          </cell>
          <cell r="K12">
            <v>0.64788826847965919</v>
          </cell>
          <cell r="L12">
            <v>0.60794199458125497</v>
          </cell>
          <cell r="M12">
            <v>0.58705169516975719</v>
          </cell>
          <cell r="N12">
            <v>0.54993082540842331</v>
          </cell>
          <cell r="O12">
            <v>0.60369928538655404</v>
          </cell>
          <cell r="P12">
            <v>0.55772537955076296</v>
          </cell>
          <cell r="Q12">
            <v>0.63444769587286165</v>
          </cell>
          <cell r="R12">
            <v>0.54588734113332782</v>
          </cell>
          <cell r="S12">
            <v>0.56248859856214961</v>
          </cell>
          <cell r="T12">
            <v>0.55918078650585368</v>
          </cell>
          <cell r="U12">
            <v>0.53526432970526872</v>
          </cell>
          <cell r="V12">
            <v>0.53017886635957234</v>
          </cell>
          <cell r="W12">
            <v>0.52490939699605588</v>
          </cell>
          <cell r="X12">
            <v>0.52357235082418774</v>
          </cell>
          <cell r="Y12">
            <v>0.51160083052847871</v>
          </cell>
          <cell r="Z12">
            <v>0.50715619097779108</v>
          </cell>
          <cell r="AA12">
            <v>0.49834877989445547</v>
          </cell>
          <cell r="AB12">
            <v>0.50007874702824506</v>
          </cell>
          <cell r="AC12">
            <v>0.50793649197223301</v>
          </cell>
          <cell r="AD12">
            <v>0.51677255215750029</v>
          </cell>
          <cell r="AE12">
            <v>0.55741244593541128</v>
          </cell>
          <cell r="AF12">
            <v>0.4809305274650339</v>
          </cell>
          <cell r="AG12">
            <v>0.45515101573309724</v>
          </cell>
          <cell r="AH12">
            <v>0.43278850524208323</v>
          </cell>
        </row>
        <row r="14">
          <cell r="C14">
            <v>0.83587754713860196</v>
          </cell>
          <cell r="D14">
            <v>1.0414232060069868</v>
          </cell>
          <cell r="E14">
            <v>1.0501480884173493</v>
          </cell>
          <cell r="F14">
            <v>1.1920130242286868</v>
          </cell>
          <cell r="G14">
            <v>0.99548676116317059</v>
          </cell>
          <cell r="H14">
            <v>1.0198069453846339</v>
          </cell>
          <cell r="I14">
            <v>1.0651794391996559</v>
          </cell>
          <cell r="J14">
            <v>1.0892005837672798</v>
          </cell>
          <cell r="K14">
            <v>1.1262121784462389</v>
          </cell>
          <cell r="L14">
            <v>1.1946028783752611</v>
          </cell>
          <cell r="M14">
            <v>1.1826338466886666</v>
          </cell>
          <cell r="N14">
            <v>1.2251371986426143</v>
          </cell>
          <cell r="O14">
            <v>1.2526135265822738</v>
          </cell>
          <cell r="P14">
            <v>1.3724539822076096</v>
          </cell>
          <cell r="Q14">
            <v>1.4118518235372528</v>
          </cell>
          <cell r="R14">
            <v>1.447239629083497</v>
          </cell>
          <cell r="S14">
            <v>1.4714161925687952</v>
          </cell>
          <cell r="T14">
            <v>1.6422468686245506</v>
          </cell>
          <cell r="U14">
            <v>1.8777278613182367</v>
          </cell>
          <cell r="V14">
            <v>1.5742015567984069</v>
          </cell>
          <cell r="W14">
            <v>1.6157474879351348</v>
          </cell>
          <cell r="X14">
            <v>1.6288315638103974</v>
          </cell>
          <cell r="Y14">
            <v>1.5504670775052738</v>
          </cell>
          <cell r="Z14">
            <v>1.5678441267530063</v>
          </cell>
          <cell r="AA14">
            <v>1.5785194789789538</v>
          </cell>
          <cell r="AB14">
            <v>1.5966001006776966</v>
          </cell>
          <cell r="AC14">
            <v>1.6186681305198067</v>
          </cell>
          <cell r="AD14">
            <v>1.6276405620782961</v>
          </cell>
          <cell r="AE14">
            <v>1.5355030609409841</v>
          </cell>
          <cell r="AF14">
            <v>1.5119525572984525</v>
          </cell>
          <cell r="AG14">
            <v>1.5233775371170355</v>
          </cell>
          <cell r="AH14">
            <v>1.5243972234234584</v>
          </cell>
        </row>
        <row r="15">
          <cell r="C15">
            <v>0.72830698951440143</v>
          </cell>
          <cell r="D15">
            <v>0.9314772674246582</v>
          </cell>
          <cell r="E15">
            <v>0.93797930696541831</v>
          </cell>
          <cell r="F15">
            <v>1.0787416107604368</v>
          </cell>
          <cell r="G15">
            <v>0.88032919979497859</v>
          </cell>
          <cell r="H15">
            <v>0.90403537662707945</v>
          </cell>
          <cell r="I15">
            <v>0.94846086659261031</v>
          </cell>
          <cell r="J15">
            <v>0.97195503041302189</v>
          </cell>
          <cell r="K15">
            <v>1.0083908928117824</v>
          </cell>
          <cell r="L15">
            <v>1.076761221868701</v>
          </cell>
          <cell r="M15">
            <v>1.0644842020290366</v>
          </cell>
          <cell r="N15">
            <v>1.1063484333085603</v>
          </cell>
          <cell r="O15">
            <v>1.1322535040987856</v>
          </cell>
          <cell r="P15">
            <v>1.2507322157850376</v>
          </cell>
          <cell r="Q15">
            <v>1.2876870794142701</v>
          </cell>
          <cell r="R15">
            <v>1.3217906546697018</v>
          </cell>
          <cell r="S15">
            <v>1.3440206782909332</v>
          </cell>
          <cell r="T15">
            <v>1.5145566720290569</v>
          </cell>
          <cell r="U15">
            <v>1.7489846140240699</v>
          </cell>
          <cell r="V15">
            <v>1.4443597722906838</v>
          </cell>
          <cell r="W15">
            <v>1.4842305988207147</v>
          </cell>
          <cell r="X15">
            <v>1.4965520372518781</v>
          </cell>
          <cell r="Y15">
            <v>1.4163616289714034</v>
          </cell>
          <cell r="Z15">
            <v>1.4324779467820994</v>
          </cell>
          <cell r="AA15">
            <v>1.4420589699313073</v>
          </cell>
          <cell r="AB15">
            <v>1.4590198135385308</v>
          </cell>
          <cell r="AC15">
            <v>1.4804012539086098</v>
          </cell>
          <cell r="AD15">
            <v>1.4895022950217571</v>
          </cell>
          <cell r="AE15">
            <v>1.3974699688984342</v>
          </cell>
          <cell r="AF15">
            <v>1.3750470129784533</v>
          </cell>
          <cell r="AG15">
            <v>1.3827531570992646</v>
          </cell>
          <cell r="AH15">
            <v>1.3847743586432055</v>
          </cell>
        </row>
        <row r="16">
          <cell r="C16">
            <v>0.10757055762420051</v>
          </cell>
          <cell r="D16">
            <v>0.1099459385823285</v>
          </cell>
          <cell r="E16">
            <v>0.112168781451931</v>
          </cell>
          <cell r="F16">
            <v>0.11327141346824998</v>
          </cell>
          <cell r="G16">
            <v>0.115157561368192</v>
          </cell>
          <cell r="H16">
            <v>0.11577156875755451</v>
          </cell>
          <cell r="I16">
            <v>0.1167185726070455</v>
          </cell>
          <cell r="J16">
            <v>0.117245553354258</v>
          </cell>
          <cell r="K16">
            <v>0.1178212856344565</v>
          </cell>
          <cell r="L16">
            <v>0.11784165650656001</v>
          </cell>
          <cell r="M16">
            <v>0.11814964465962999</v>
          </cell>
          <cell r="N16">
            <v>0.118788765334054</v>
          </cell>
          <cell r="O16">
            <v>0.12036002248348823</v>
          </cell>
          <cell r="P16">
            <v>0.12172176642257199</v>
          </cell>
          <cell r="Q16">
            <v>0.12416474412298276</v>
          </cell>
          <cell r="R16">
            <v>0.12544897441379521</v>
          </cell>
          <cell r="S16">
            <v>0.127395514277862</v>
          </cell>
          <cell r="T16">
            <v>0.12769019659549374</v>
          </cell>
          <cell r="U16">
            <v>0.12874324729416678</v>
          </cell>
          <cell r="V16">
            <v>0.12984178450772305</v>
          </cell>
          <cell r="W16">
            <v>0.13151688911441997</v>
          </cell>
          <cell r="X16">
            <v>0.13227952655851921</v>
          </cell>
          <cell r="Y16">
            <v>0.13410544853387041</v>
          </cell>
          <cell r="Z16">
            <v>0.13536617997090694</v>
          </cell>
          <cell r="AA16">
            <v>0.13646050904764651</v>
          </cell>
          <cell r="AB16">
            <v>0.1375802871391659</v>
          </cell>
          <cell r="AC16">
            <v>0.13826687661119699</v>
          </cell>
          <cell r="AD16">
            <v>0.138138267056539</v>
          </cell>
          <cell r="AE16">
            <v>0.13803309204254999</v>
          </cell>
          <cell r="AF16">
            <v>0.13690554431999907</v>
          </cell>
          <cell r="AG16">
            <v>0.14062438001777097</v>
          </cell>
          <cell r="AH16">
            <v>0.13962286478025299</v>
          </cell>
        </row>
        <row r="17">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row>
      </sheetData>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sheetName val="Projected Consumption"/>
      <sheetName val="Projected Population"/>
      <sheetName val="Livestock Population"/>
      <sheetName val="CO2FFC"/>
      <sheetName val="Stationary N2O"/>
      <sheetName val="Stationary CH4"/>
      <sheetName val="Electricity Consumption"/>
      <sheetName val="Enteric Fermentation"/>
      <sheetName val="Mobile Combustion"/>
      <sheetName val="Coal Mining"/>
      <sheetName val="IP"/>
      <sheetName val="NG&amp;P"/>
      <sheetName val="Manure Management"/>
      <sheetName val="Rice Cultivation"/>
      <sheetName val="Ag Soils"/>
      <sheetName val="Liming"/>
      <sheetName val="Urea"/>
      <sheetName val="Ag Residue Burning"/>
      <sheetName val="Waste Start"/>
      <sheetName val="State Disposal"/>
      <sheetName val="FOD Calculations"/>
      <sheetName val="Flaring &amp; LFGTE"/>
      <sheetName val="Waste Combustion"/>
      <sheetName val="WasteResults"/>
      <sheetName val="Wastewater"/>
      <sheetName val="Summary by Gas"/>
      <sheetName val="Summary by Sector"/>
      <sheetName val="Gas Intensity"/>
      <sheetName val="Methodology"/>
      <sheetName val="animal data"/>
      <sheetName val="AgSoilsData"/>
      <sheetName val="Liming and Urea Data"/>
      <sheetName val="RegionalFFConsumption"/>
      <sheetName val="Mobile Data"/>
      <sheetName val="DataSheet1"/>
      <sheetName val="Population"/>
      <sheetName val="State WIP"/>
      <sheetName val="MSW Landfilled"/>
      <sheetName val="MSW Generated"/>
      <sheetName val="Flaring &amp; LFGTE Data"/>
      <sheetName val="FFFactors"/>
      <sheetName val="MMFactors"/>
      <sheetName val="GSP from BEA"/>
      <sheetName val="Abandoned Data"/>
      <sheetName val="EntFermEFs"/>
      <sheetName val="Lists"/>
      <sheetName val="PhotoCredits"/>
      <sheetName val="Notes"/>
    </sheetNames>
    <sheetDataSet>
      <sheetData sheetId="0"/>
      <sheetData sheetId="1"/>
      <sheetData sheetId="2"/>
      <sheetData sheetId="3"/>
      <sheetData sheetId="4">
        <row r="67">
          <cell r="B67"/>
          <cell r="C67">
            <v>1990</v>
          </cell>
          <cell r="D67">
            <v>1991</v>
          </cell>
          <cell r="E67">
            <v>1992</v>
          </cell>
          <cell r="F67">
            <v>1993</v>
          </cell>
          <cell r="G67">
            <v>1994</v>
          </cell>
          <cell r="H67">
            <v>1995</v>
          </cell>
          <cell r="I67">
            <v>1996</v>
          </cell>
          <cell r="J67">
            <v>1997</v>
          </cell>
          <cell r="K67">
            <v>1998</v>
          </cell>
          <cell r="L67">
            <v>1999</v>
          </cell>
          <cell r="M67">
            <v>2000</v>
          </cell>
          <cell r="N67">
            <v>2001</v>
          </cell>
          <cell r="O67">
            <v>2002</v>
          </cell>
          <cell r="P67">
            <v>2003</v>
          </cell>
          <cell r="Q67">
            <v>2004</v>
          </cell>
          <cell r="R67">
            <v>2005</v>
          </cell>
          <cell r="S67">
            <v>2006</v>
          </cell>
          <cell r="T67">
            <v>2007</v>
          </cell>
          <cell r="U67">
            <v>2008</v>
          </cell>
          <cell r="V67">
            <v>2009</v>
          </cell>
          <cell r="W67">
            <v>2010</v>
          </cell>
          <cell r="X67">
            <v>2011</v>
          </cell>
          <cell r="Y67">
            <v>2012</v>
          </cell>
          <cell r="Z67">
            <v>2013</v>
          </cell>
          <cell r="AA67">
            <v>2014</v>
          </cell>
          <cell r="AB67">
            <v>2015</v>
          </cell>
          <cell r="AC67">
            <v>2016</v>
          </cell>
          <cell r="AD67">
            <v>2017</v>
          </cell>
          <cell r="AE67">
            <v>2018</v>
          </cell>
          <cell r="AF67">
            <v>2019</v>
          </cell>
          <cell r="AG67">
            <v>2020</v>
          </cell>
          <cell r="AH67">
            <v>2021</v>
          </cell>
          <cell r="AI67">
            <v>2022</v>
          </cell>
          <cell r="AJ67">
            <v>2023</v>
          </cell>
          <cell r="AK67">
            <v>2024</v>
          </cell>
          <cell r="AL67">
            <v>2025</v>
          </cell>
          <cell r="AM67">
            <v>2026</v>
          </cell>
          <cell r="AN67">
            <v>2027</v>
          </cell>
          <cell r="AO67">
            <v>2028</v>
          </cell>
          <cell r="AP67">
            <v>2029</v>
          </cell>
          <cell r="AQ67">
            <v>2030</v>
          </cell>
          <cell r="AR67">
            <v>2031</v>
          </cell>
          <cell r="AS67">
            <v>2032</v>
          </cell>
          <cell r="AT67">
            <v>2033</v>
          </cell>
          <cell r="AU67">
            <v>2034</v>
          </cell>
          <cell r="AV67">
            <v>2035</v>
          </cell>
          <cell r="AW67">
            <v>2036</v>
          </cell>
          <cell r="AX67">
            <v>2037</v>
          </cell>
          <cell r="AY67">
            <v>2038</v>
          </cell>
          <cell r="AZ67">
            <v>2039</v>
          </cell>
          <cell r="BA67">
            <v>2040</v>
          </cell>
          <cell r="BB67">
            <v>2041</v>
          </cell>
          <cell r="BC67">
            <v>2042</v>
          </cell>
          <cell r="BD67">
            <v>2043</v>
          </cell>
          <cell r="BE67">
            <v>2044</v>
          </cell>
          <cell r="BF67">
            <v>2045</v>
          </cell>
          <cell r="BG67">
            <v>2046</v>
          </cell>
          <cell r="BH67">
            <v>2047</v>
          </cell>
          <cell r="BI67">
            <v>2048</v>
          </cell>
          <cell r="BJ67">
            <v>2049</v>
          </cell>
          <cell r="BK67">
            <v>2050</v>
          </cell>
        </row>
        <row r="68">
          <cell r="B68" t="str">
            <v>Residential</v>
          </cell>
          <cell r="C68">
            <v>4.5864689321025352E-2</v>
          </cell>
          <cell r="D68">
            <v>4.538659226918583E-2</v>
          </cell>
          <cell r="E68">
            <v>7.5791077200321424E-2</v>
          </cell>
          <cell r="F68">
            <v>4.1579917127746932E-2</v>
          </cell>
          <cell r="G68">
            <v>4.2545552331598867E-2</v>
          </cell>
          <cell r="H68">
            <v>4.1864899997216903E-2</v>
          </cell>
          <cell r="I68">
            <v>4.1808557753441535E-2</v>
          </cell>
          <cell r="J68">
            <v>4.9687142653583774E-2</v>
          </cell>
          <cell r="K68">
            <v>9.0387723314240082E-2</v>
          </cell>
          <cell r="L68">
            <v>6.3630543879389101E-2</v>
          </cell>
          <cell r="M68">
            <v>7.6583437911703578E-2</v>
          </cell>
          <cell r="N68">
            <v>7.7095168661597949E-2</v>
          </cell>
          <cell r="O68">
            <v>7.8054257125832971E-2</v>
          </cell>
          <cell r="P68">
            <v>6.5224434996289479E-2</v>
          </cell>
          <cell r="Q68">
            <v>6.5240455508437573E-2</v>
          </cell>
          <cell r="R68">
            <v>6.5164352864457042E-2</v>
          </cell>
          <cell r="S68">
            <v>6.7757698163887325E-2</v>
          </cell>
          <cell r="T68">
            <v>5.959638802334713E-2</v>
          </cell>
          <cell r="U68">
            <v>9.3126977112805973E-2</v>
          </cell>
          <cell r="V68">
            <v>8.7158940071580121E-2</v>
          </cell>
          <cell r="W68">
            <v>8.5943278456600949E-2</v>
          </cell>
          <cell r="X68">
            <v>8.0800587867661686E-2</v>
          </cell>
          <cell r="Y68">
            <v>0.10554756623377737</v>
          </cell>
          <cell r="Z68">
            <v>8.3719628129170651E-2</v>
          </cell>
          <cell r="AA68">
            <v>8.2872447890028886E-2</v>
          </cell>
          <cell r="AB68">
            <v>6.1640549077219865E-2</v>
          </cell>
          <cell r="AC68">
            <v>7.3082165211944522E-2</v>
          </cell>
          <cell r="AD68">
            <v>6.6077443435879429E-2</v>
          </cell>
          <cell r="AE68">
            <v>5.8672546418612748E-2</v>
          </cell>
          <cell r="AF68">
            <v>6.0116035230563705E-2</v>
          </cell>
          <cell r="AG68">
            <v>6.0052144969838094E-2</v>
          </cell>
          <cell r="AH68">
            <v>6.7175779681199727E-2</v>
          </cell>
          <cell r="AI68">
            <v>5.9570742821071831E-2</v>
          </cell>
          <cell r="AJ68">
            <v>6.5575944045490178E-2</v>
          </cell>
          <cell r="AK68">
            <v>5.6755853674506529E-2</v>
          </cell>
          <cell r="AL68">
            <v>5.6898703469037262E-2</v>
          </cell>
          <cell r="AM68">
            <v>5.7184403058098743E-2</v>
          </cell>
          <cell r="AN68">
            <v>5.6845577016732832E-2</v>
          </cell>
          <cell r="AO68">
            <v>5.7274126400325032E-2</v>
          </cell>
          <cell r="AP68">
            <v>5.7559825989386498E-2</v>
          </cell>
          <cell r="AQ68">
            <v>5.7655059185740327E-2</v>
          </cell>
          <cell r="AR68">
            <v>5.7702675783917232E-2</v>
          </cell>
          <cell r="AS68">
            <v>5.7702675783917232E-2</v>
          </cell>
          <cell r="AT68">
            <v>5.7750292382094157E-2</v>
          </cell>
          <cell r="AU68">
            <v>5.7750292382094157E-2</v>
          </cell>
          <cell r="AV68">
            <v>5.6935300358959134E-2</v>
          </cell>
          <cell r="AW68">
            <v>5.6982916957136032E-2</v>
          </cell>
          <cell r="AX68">
            <v>5.7030533555312943E-2</v>
          </cell>
          <cell r="AY68">
            <v>5.7030533555312943E-2</v>
          </cell>
          <cell r="AZ68">
            <v>5.7030533555312943E-2</v>
          </cell>
          <cell r="BA68">
            <v>5.7078150153489868E-2</v>
          </cell>
          <cell r="BB68">
            <v>5.7078150153489868E-2</v>
          </cell>
          <cell r="BC68">
            <v>5.7125766751666772E-2</v>
          </cell>
          <cell r="BD68">
            <v>5.7173383349843676E-2</v>
          </cell>
          <cell r="BE68">
            <v>5.7220999948020587E-2</v>
          </cell>
          <cell r="BF68">
            <v>5.7220999948020587E-2</v>
          </cell>
          <cell r="BG68">
            <v>5.6935300358959134E-2</v>
          </cell>
          <cell r="BH68">
            <v>5.6697217368074572E-2</v>
          </cell>
          <cell r="BI68">
            <v>5.6601984171720743E-2</v>
          </cell>
          <cell r="BJ68">
            <v>5.6649600769897661E-2</v>
          </cell>
          <cell r="BK68">
            <v>5.6697217368074572E-2</v>
          </cell>
        </row>
        <row r="69">
          <cell r="B69" t="str">
            <v>Coal</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row>
        <row r="70">
          <cell r="B70" t="str">
            <v>Petroleum</v>
          </cell>
          <cell r="C70">
            <v>1.3792991900551499E-2</v>
          </cell>
          <cell r="D70">
            <v>1.4170274500210498E-2</v>
          </cell>
          <cell r="E70">
            <v>4.4415762906206996E-2</v>
          </cell>
          <cell r="F70">
            <v>1.0182842895729001E-2</v>
          </cell>
          <cell r="G70">
            <v>1.03603956890595E-2</v>
          </cell>
          <cell r="H70">
            <v>9.9831130894005009E-3</v>
          </cell>
          <cell r="I70">
            <v>1.15182077960985E-2</v>
          </cell>
          <cell r="J70">
            <v>2.1412612833506997E-2</v>
          </cell>
          <cell r="K70">
            <v>6.0450273391714493E-2</v>
          </cell>
          <cell r="L70">
            <v>3.4354893581966993E-2</v>
          </cell>
          <cell r="M70">
            <v>4.6869713405056496E-2</v>
          </cell>
          <cell r="N70">
            <v>4.7561178134589002E-2</v>
          </cell>
          <cell r="O70">
            <v>4.7749819434418493E-2</v>
          </cell>
          <cell r="P70">
            <v>3.5425327857727493E-2</v>
          </cell>
          <cell r="Q70">
            <v>3.6117159314774994E-2</v>
          </cell>
          <cell r="R70">
            <v>3.6796875428281493E-2</v>
          </cell>
          <cell r="S70">
            <v>3.9019057471537499E-2</v>
          </cell>
          <cell r="T70">
            <v>3.1593592086682498E-2</v>
          </cell>
          <cell r="U70">
            <v>6.5548465963060493E-2</v>
          </cell>
          <cell r="V70">
            <v>5.9037022234931992E-2</v>
          </cell>
          <cell r="W70">
            <v>5.7861343830139494E-2</v>
          </cell>
          <cell r="X70">
            <v>5.3774042321663995E-2</v>
          </cell>
          <cell r="Y70">
            <v>7.8852063328730987E-2</v>
          </cell>
          <cell r="Z70">
            <v>5.2693803085706994E-2</v>
          </cell>
          <cell r="AA70">
            <v>5.3259726985195495E-2</v>
          </cell>
          <cell r="AB70">
            <v>3.1902935452844408E-2</v>
          </cell>
          <cell r="AC70">
            <v>4.3450379394061496E-2</v>
          </cell>
          <cell r="AD70">
            <v>3.6544753828458072E-2</v>
          </cell>
          <cell r="AE70">
            <v>2.8610597140807492E-2</v>
          </cell>
          <cell r="AF70">
            <v>3.1125814471867505E-2</v>
          </cell>
          <cell r="AG70">
            <v>2.9679564506507997E-2</v>
          </cell>
          <cell r="AH70">
            <v>3.7173596540593164E-2</v>
          </cell>
          <cell r="AI70">
            <v>2.8524720809725679E-2</v>
          </cell>
          <cell r="AJ70">
            <v>2.9339712832860698E-2</v>
          </cell>
          <cell r="AK70">
            <v>2.7709728786590653E-2</v>
          </cell>
          <cell r="AL70">
            <v>2.7709728786590653E-2</v>
          </cell>
          <cell r="AM70">
            <v>2.7709728786590653E-2</v>
          </cell>
          <cell r="AN70">
            <v>2.6894736763455638E-2</v>
          </cell>
          <cell r="AO70">
            <v>2.6894736763455638E-2</v>
          </cell>
          <cell r="AP70">
            <v>2.6894736763455638E-2</v>
          </cell>
          <cell r="AQ70">
            <v>2.6894736763455638E-2</v>
          </cell>
          <cell r="AR70">
            <v>2.6894736763455638E-2</v>
          </cell>
          <cell r="AS70">
            <v>2.6894736763455638E-2</v>
          </cell>
          <cell r="AT70">
            <v>2.6894736763455638E-2</v>
          </cell>
          <cell r="AU70">
            <v>2.6894736763455638E-2</v>
          </cell>
          <cell r="AV70">
            <v>2.6079744740320616E-2</v>
          </cell>
          <cell r="AW70">
            <v>2.6079744740320616E-2</v>
          </cell>
          <cell r="AX70">
            <v>2.6079744740320616E-2</v>
          </cell>
          <cell r="AY70">
            <v>2.6079744740320616E-2</v>
          </cell>
          <cell r="AZ70">
            <v>2.6079744740320616E-2</v>
          </cell>
          <cell r="BA70">
            <v>2.6079744740320616E-2</v>
          </cell>
          <cell r="BB70">
            <v>2.6079744740320616E-2</v>
          </cell>
          <cell r="BC70">
            <v>2.6079744740320616E-2</v>
          </cell>
          <cell r="BD70">
            <v>2.6079744740320616E-2</v>
          </cell>
          <cell r="BE70">
            <v>2.6079744740320616E-2</v>
          </cell>
          <cell r="BF70">
            <v>2.6079744740320616E-2</v>
          </cell>
          <cell r="BG70">
            <v>2.6079744740320616E-2</v>
          </cell>
          <cell r="BH70">
            <v>2.6079744740320616E-2</v>
          </cell>
          <cell r="BI70">
            <v>2.6079744740320616E-2</v>
          </cell>
          <cell r="BJ70">
            <v>2.6079744740320616E-2</v>
          </cell>
          <cell r="BK70">
            <v>2.6079744740320616E-2</v>
          </cell>
        </row>
        <row r="71">
          <cell r="B71" t="str">
            <v>Natural Gas</v>
          </cell>
          <cell r="C71">
            <v>3.2071697420473853E-2</v>
          </cell>
          <cell r="D71">
            <v>3.1216317768975335E-2</v>
          </cell>
          <cell r="E71">
            <v>3.1375314294114429E-2</v>
          </cell>
          <cell r="F71">
            <v>3.139707423201793E-2</v>
          </cell>
          <cell r="G71">
            <v>3.2185156642539368E-2</v>
          </cell>
          <cell r="H71">
            <v>3.1881786907816401E-2</v>
          </cell>
          <cell r="I71">
            <v>3.0290349957343036E-2</v>
          </cell>
          <cell r="J71">
            <v>2.8274529820076777E-2</v>
          </cell>
          <cell r="K71">
            <v>2.9937449922525585E-2</v>
          </cell>
          <cell r="L71">
            <v>2.9275650297422115E-2</v>
          </cell>
          <cell r="M71">
            <v>2.9713724506647082E-2</v>
          </cell>
          <cell r="N71">
            <v>2.9533990527008943E-2</v>
          </cell>
          <cell r="O71">
            <v>3.0304437691414485E-2</v>
          </cell>
          <cell r="P71">
            <v>2.9799107138561983E-2</v>
          </cell>
          <cell r="Q71">
            <v>2.9123296193662572E-2</v>
          </cell>
          <cell r="R71">
            <v>2.8367477436175556E-2</v>
          </cell>
          <cell r="S71">
            <v>2.8738640692349819E-2</v>
          </cell>
          <cell r="T71">
            <v>2.8002795936664635E-2</v>
          </cell>
          <cell r="U71">
            <v>2.757851114974548E-2</v>
          </cell>
          <cell r="V71">
            <v>2.8121917836648129E-2</v>
          </cell>
          <cell r="W71">
            <v>2.8081934626461458E-2</v>
          </cell>
          <cell r="X71">
            <v>2.7026545545997687E-2</v>
          </cell>
          <cell r="Y71">
            <v>2.6695502905046381E-2</v>
          </cell>
          <cell r="Z71">
            <v>3.1025825043463656E-2</v>
          </cell>
          <cell r="AA71">
            <v>2.9612720904833387E-2</v>
          </cell>
          <cell r="AB71">
            <v>2.9737613624375457E-2</v>
          </cell>
          <cell r="AC71">
            <v>2.9631785817883022E-2</v>
          </cell>
          <cell r="AD71">
            <v>2.9532689607421357E-2</v>
          </cell>
          <cell r="AE71">
            <v>3.0061949277805255E-2</v>
          </cell>
          <cell r="AF71">
            <v>2.8990220758696204E-2</v>
          </cell>
          <cell r="AG71">
            <v>3.0372580463330096E-2</v>
          </cell>
          <cell r="AH71">
            <v>3.0002183140606559E-2</v>
          </cell>
          <cell r="AI71">
            <v>3.1046022011346156E-2</v>
          </cell>
          <cell r="AJ71">
            <v>3.6236231212629484E-2</v>
          </cell>
          <cell r="AK71">
            <v>2.9046124887915876E-2</v>
          </cell>
          <cell r="AL71">
            <v>2.9188974682446609E-2</v>
          </cell>
          <cell r="AM71">
            <v>2.947467427150809E-2</v>
          </cell>
          <cell r="AN71">
            <v>2.9950840253277197E-2</v>
          </cell>
          <cell r="AO71">
            <v>3.0379389636869394E-2</v>
          </cell>
          <cell r="AP71">
            <v>3.0665089225930864E-2</v>
          </cell>
          <cell r="AQ71">
            <v>3.076032242228469E-2</v>
          </cell>
          <cell r="AR71">
            <v>3.0807939020461597E-2</v>
          </cell>
          <cell r="AS71">
            <v>3.0807939020461597E-2</v>
          </cell>
          <cell r="AT71">
            <v>3.0855555618638519E-2</v>
          </cell>
          <cell r="AU71">
            <v>3.0855555618638519E-2</v>
          </cell>
          <cell r="AV71">
            <v>3.0855555618638519E-2</v>
          </cell>
          <cell r="AW71">
            <v>3.0903172216815416E-2</v>
          </cell>
          <cell r="AX71">
            <v>3.095078881499233E-2</v>
          </cell>
          <cell r="AY71">
            <v>3.095078881499233E-2</v>
          </cell>
          <cell r="AZ71">
            <v>3.095078881499233E-2</v>
          </cell>
          <cell r="BA71">
            <v>3.0998405413169252E-2</v>
          </cell>
          <cell r="BB71">
            <v>3.0998405413169252E-2</v>
          </cell>
          <cell r="BC71">
            <v>3.1046022011346156E-2</v>
          </cell>
          <cell r="BD71">
            <v>3.1093638609523064E-2</v>
          </cell>
          <cell r="BE71">
            <v>3.1141255207699975E-2</v>
          </cell>
          <cell r="BF71">
            <v>3.1141255207699975E-2</v>
          </cell>
          <cell r="BG71">
            <v>3.0855555618638519E-2</v>
          </cell>
          <cell r="BH71">
            <v>3.0617472627753956E-2</v>
          </cell>
          <cell r="BI71">
            <v>3.0522239431400127E-2</v>
          </cell>
          <cell r="BJ71">
            <v>3.0569856029577045E-2</v>
          </cell>
          <cell r="BK71">
            <v>3.0617472627753956E-2</v>
          </cell>
        </row>
        <row r="72">
          <cell r="B72" t="str">
            <v>Commercial</v>
          </cell>
          <cell r="C72">
            <v>0.75542747031204116</v>
          </cell>
          <cell r="D72">
            <v>0.43593159052750957</v>
          </cell>
          <cell r="E72">
            <v>0.92290500701881728</v>
          </cell>
          <cell r="F72">
            <v>0.33411389790081281</v>
          </cell>
          <cell r="G72">
            <v>0.51438971260992761</v>
          </cell>
          <cell r="H72">
            <v>0.31891917622000404</v>
          </cell>
          <cell r="I72">
            <v>0.24491650045600083</v>
          </cell>
          <cell r="J72">
            <v>0.3088914065246009</v>
          </cell>
          <cell r="K72">
            <v>1.0965498613867166</v>
          </cell>
          <cell r="L72">
            <v>0.27303431789058552</v>
          </cell>
          <cell r="M72">
            <v>0.278821528718671</v>
          </cell>
          <cell r="N72">
            <v>0.24044586051899253</v>
          </cell>
          <cell r="O72">
            <v>0.31444625296750922</v>
          </cell>
          <cell r="P72">
            <v>0.28267947971008445</v>
          </cell>
          <cell r="Q72">
            <v>0.33213984002319208</v>
          </cell>
          <cell r="R72">
            <v>0.33454278448916541</v>
          </cell>
          <cell r="S72">
            <v>0.33703478119852881</v>
          </cell>
          <cell r="T72">
            <v>0.28037302583269741</v>
          </cell>
          <cell r="U72">
            <v>0.29420123795201253</v>
          </cell>
          <cell r="V72">
            <v>0.34804969034593014</v>
          </cell>
          <cell r="W72">
            <v>0.34398102091711175</v>
          </cell>
          <cell r="X72">
            <v>0.38299781208324818</v>
          </cell>
          <cell r="Y72">
            <v>0.35465573957706203</v>
          </cell>
          <cell r="Z72">
            <v>0.35797340766509289</v>
          </cell>
          <cell r="AA72">
            <v>0.39765654756664004</v>
          </cell>
          <cell r="AB72">
            <v>0.44375554774004455</v>
          </cell>
          <cell r="AC72">
            <v>0.44115701005563246</v>
          </cell>
          <cell r="AD72">
            <v>0.50966060087065423</v>
          </cell>
          <cell r="AE72">
            <v>0.51959597466159291</v>
          </cell>
          <cell r="AF72">
            <v>0.56841923418913431</v>
          </cell>
          <cell r="AG72">
            <v>0.46804100410867294</v>
          </cell>
          <cell r="AH72">
            <v>0.52531216929003055</v>
          </cell>
          <cell r="AI72">
            <v>0.48004397357445361</v>
          </cell>
          <cell r="AJ72">
            <v>0.48204365115982417</v>
          </cell>
          <cell r="AK72">
            <v>0.48729428406455261</v>
          </cell>
          <cell r="AL72">
            <v>0.49186030419268589</v>
          </cell>
          <cell r="AM72">
            <v>0.50142699752737652</v>
          </cell>
          <cell r="AN72">
            <v>0.50046429736172382</v>
          </cell>
          <cell r="AO72">
            <v>0.50574305795733854</v>
          </cell>
          <cell r="AP72">
            <v>0.50624297735368107</v>
          </cell>
          <cell r="AQ72">
            <v>0.5064929370518525</v>
          </cell>
          <cell r="AR72">
            <v>0.5142060283112615</v>
          </cell>
          <cell r="AS72">
            <v>0.51470594770760414</v>
          </cell>
          <cell r="AT72">
            <v>0.51495590740577546</v>
          </cell>
          <cell r="AU72">
            <v>0.51495590740577546</v>
          </cell>
          <cell r="AV72">
            <v>0.51520586710394678</v>
          </cell>
          <cell r="AW72">
            <v>0.51520586710394678</v>
          </cell>
          <cell r="AX72">
            <v>0.51520586710394678</v>
          </cell>
          <cell r="AY72">
            <v>0.51520586710394678</v>
          </cell>
          <cell r="AZ72">
            <v>0.51520586710394678</v>
          </cell>
          <cell r="BA72">
            <v>0.52241903896701336</v>
          </cell>
          <cell r="BB72">
            <v>0.52241903896701336</v>
          </cell>
          <cell r="BC72">
            <v>0.52388165852900859</v>
          </cell>
          <cell r="BD72">
            <v>0.52388165852900859</v>
          </cell>
          <cell r="BE72">
            <v>0.52413161822717991</v>
          </cell>
          <cell r="BF72">
            <v>0.52388165852900859</v>
          </cell>
          <cell r="BG72">
            <v>0.5204193613816428</v>
          </cell>
          <cell r="BH72">
            <v>0.5163532606498521</v>
          </cell>
          <cell r="BI72">
            <v>0.51585334125350946</v>
          </cell>
          <cell r="BJ72">
            <v>0.51756592051367611</v>
          </cell>
          <cell r="BK72">
            <v>0.51756592051367611</v>
          </cell>
        </row>
        <row r="73">
          <cell r="B73" t="str">
            <v>Coal</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row>
        <row r="74">
          <cell r="B74" t="str">
            <v>Petroleum</v>
          </cell>
          <cell r="C74">
            <v>0.62936714557503814</v>
          </cell>
          <cell r="D74">
            <v>0.31297427775327735</v>
          </cell>
          <cell r="E74">
            <v>0.80095467223713268</v>
          </cell>
          <cell r="F74">
            <v>0.21451862358797427</v>
          </cell>
          <cell r="G74">
            <v>0.39174676810549014</v>
          </cell>
          <cell r="H74">
            <v>0.19669681842364967</v>
          </cell>
          <cell r="I74">
            <v>0.12534653757710207</v>
          </cell>
          <cell r="J74">
            <v>0.21319299790280255</v>
          </cell>
          <cell r="K74">
            <v>0.99878951606448696</v>
          </cell>
          <cell r="L74">
            <v>0.175183638907354</v>
          </cell>
          <cell r="M74">
            <v>0.18044787651273583</v>
          </cell>
          <cell r="N74">
            <v>0.1443676004921699</v>
          </cell>
          <cell r="O74">
            <v>0.21769495715061149</v>
          </cell>
          <cell r="P74">
            <v>0.185487729914739</v>
          </cell>
          <cell r="Q74">
            <v>0.23193236004171924</v>
          </cell>
          <cell r="R74">
            <v>0.23353335548745616</v>
          </cell>
          <cell r="S74">
            <v>0.23639651545299384</v>
          </cell>
          <cell r="T74">
            <v>0.17939324654593702</v>
          </cell>
          <cell r="U74">
            <v>0.19635055896878098</v>
          </cell>
          <cell r="V74">
            <v>0.25137396525466055</v>
          </cell>
          <cell r="W74">
            <v>0.2458800470235375</v>
          </cell>
          <cell r="X74">
            <v>0.28460844293445897</v>
          </cell>
          <cell r="Y74">
            <v>0.25196031587673451</v>
          </cell>
          <cell r="Z74">
            <v>0.25805434034563046</v>
          </cell>
          <cell r="AA74">
            <v>0.29954785505187898</v>
          </cell>
          <cell r="AB74">
            <v>0.34459489305662888</v>
          </cell>
          <cell r="AC74">
            <v>0.31739139036272462</v>
          </cell>
          <cell r="AD74">
            <v>0.3834321694840952</v>
          </cell>
          <cell r="AE74">
            <v>0.38717520513154224</v>
          </cell>
          <cell r="AF74">
            <v>0.4370639091091294</v>
          </cell>
          <cell r="AG74">
            <v>0.38089180546214912</v>
          </cell>
          <cell r="AH74">
            <v>0.42530489215467532</v>
          </cell>
          <cell r="AI74">
            <v>0.39230811951632172</v>
          </cell>
          <cell r="AJ74">
            <v>0.39230811951632172</v>
          </cell>
          <cell r="AK74">
            <v>0.39780871211922147</v>
          </cell>
          <cell r="AL74">
            <v>0.40062501436015557</v>
          </cell>
          <cell r="AM74">
            <v>0.4089419092039896</v>
          </cell>
          <cell r="AN74">
            <v>0.40722932994382294</v>
          </cell>
          <cell r="AO74">
            <v>0.41175821144492369</v>
          </cell>
          <cell r="AP74">
            <v>0.41175821144492369</v>
          </cell>
          <cell r="AQ74">
            <v>0.41175821144492369</v>
          </cell>
          <cell r="AR74">
            <v>0.41897138330799016</v>
          </cell>
          <cell r="AS74">
            <v>0.41897138330799016</v>
          </cell>
          <cell r="AT74">
            <v>0.41897138330799016</v>
          </cell>
          <cell r="AU74">
            <v>0.41897138330799016</v>
          </cell>
          <cell r="AV74">
            <v>0.41897138330799016</v>
          </cell>
          <cell r="AW74">
            <v>0.41897138330799016</v>
          </cell>
          <cell r="AX74">
            <v>0.41897138330799016</v>
          </cell>
          <cell r="AY74">
            <v>0.41897138330799016</v>
          </cell>
          <cell r="AZ74">
            <v>0.41897138330799016</v>
          </cell>
          <cell r="BA74">
            <v>0.42618455517105669</v>
          </cell>
          <cell r="BB74">
            <v>0.42618455517105669</v>
          </cell>
          <cell r="BC74">
            <v>0.42789713443122329</v>
          </cell>
          <cell r="BD74">
            <v>0.42789713443122329</v>
          </cell>
          <cell r="BE74">
            <v>0.42789713443122329</v>
          </cell>
          <cell r="BF74">
            <v>0.42789713443122329</v>
          </cell>
          <cell r="BG74">
            <v>0.42618455517105669</v>
          </cell>
          <cell r="BH74">
            <v>0.42336825293012259</v>
          </cell>
          <cell r="BI74">
            <v>0.42336825293012259</v>
          </cell>
          <cell r="BJ74">
            <v>0.42508083219028919</v>
          </cell>
          <cell r="BK74">
            <v>0.42508083219028919</v>
          </cell>
        </row>
        <row r="75">
          <cell r="B75" t="str">
            <v>Natural Gas</v>
          </cell>
          <cell r="C75">
            <v>0.12606032473700302</v>
          </cell>
          <cell r="D75">
            <v>0.12295731277423222</v>
          </cell>
          <cell r="E75">
            <v>0.12195033478168463</v>
          </cell>
          <cell r="F75">
            <v>0.11959527431283855</v>
          </cell>
          <cell r="G75">
            <v>0.12264294450443751</v>
          </cell>
          <cell r="H75">
            <v>0.12222235779635439</v>
          </cell>
          <cell r="I75">
            <v>0.11956996287889878</v>
          </cell>
          <cell r="J75">
            <v>9.569840862179832E-2</v>
          </cell>
          <cell r="K75">
            <v>9.7760345322229547E-2</v>
          </cell>
          <cell r="L75">
            <v>9.7850678983231534E-2</v>
          </cell>
          <cell r="M75">
            <v>9.837365220593515E-2</v>
          </cell>
          <cell r="N75">
            <v>9.607826002682264E-2</v>
          </cell>
          <cell r="O75">
            <v>9.6751295816897745E-2</v>
          </cell>
          <cell r="P75">
            <v>9.7191749795345422E-2</v>
          </cell>
          <cell r="Q75">
            <v>0.10020747998147285</v>
          </cell>
          <cell r="R75">
            <v>0.10100942900170923</v>
          </cell>
          <cell r="S75">
            <v>0.10063826574553499</v>
          </cell>
          <cell r="T75">
            <v>0.10097977928676036</v>
          </cell>
          <cell r="U75">
            <v>9.7850678983231534E-2</v>
          </cell>
          <cell r="V75">
            <v>9.6675725091269593E-2</v>
          </cell>
          <cell r="W75">
            <v>9.810097389357425E-2</v>
          </cell>
          <cell r="X75">
            <v>9.8389369148789207E-2</v>
          </cell>
          <cell r="Y75">
            <v>0.10269542370032754</v>
          </cell>
          <cell r="Z75">
            <v>9.9919067319462457E-2</v>
          </cell>
          <cell r="AA75">
            <v>9.8108692514761064E-2</v>
          </cell>
          <cell r="AB75">
            <v>9.9160654683415686E-2</v>
          </cell>
          <cell r="AC75">
            <v>0.12376561969290784</v>
          </cell>
          <cell r="AD75">
            <v>0.12622843138655904</v>
          </cell>
          <cell r="AE75">
            <v>0.13242076953005064</v>
          </cell>
          <cell r="AF75">
            <v>0.13135532508000489</v>
          </cell>
          <cell r="AG75">
            <v>8.7149198646523818E-2</v>
          </cell>
          <cell r="AH75">
            <v>0.1000072771353552</v>
          </cell>
          <cell r="AI75">
            <v>8.7735854058131904E-2</v>
          </cell>
          <cell r="AJ75">
            <v>8.9735531643502439E-2</v>
          </cell>
          <cell r="AK75">
            <v>8.9485571945331119E-2</v>
          </cell>
          <cell r="AL75">
            <v>9.123528983253032E-2</v>
          </cell>
          <cell r="AM75">
            <v>9.2485088323386908E-2</v>
          </cell>
          <cell r="AN75">
            <v>9.3234967417900869E-2</v>
          </cell>
          <cell r="AO75">
            <v>9.3984846512414802E-2</v>
          </cell>
          <cell r="AP75">
            <v>9.4484765908757415E-2</v>
          </cell>
          <cell r="AQ75">
            <v>9.4734725606928749E-2</v>
          </cell>
          <cell r="AR75">
            <v>9.5234645003271376E-2</v>
          </cell>
          <cell r="AS75">
            <v>9.5734564399613989E-2</v>
          </cell>
          <cell r="AT75">
            <v>9.5984524097785337E-2</v>
          </cell>
          <cell r="AU75">
            <v>9.5984524097785337E-2</v>
          </cell>
          <cell r="AV75">
            <v>9.623448379595663E-2</v>
          </cell>
          <cell r="AW75">
            <v>9.623448379595663E-2</v>
          </cell>
          <cell r="AX75">
            <v>9.623448379595663E-2</v>
          </cell>
          <cell r="AY75">
            <v>9.623448379595663E-2</v>
          </cell>
          <cell r="AZ75">
            <v>9.623448379595663E-2</v>
          </cell>
          <cell r="BA75">
            <v>9.623448379595663E-2</v>
          </cell>
          <cell r="BB75">
            <v>9.623448379595663E-2</v>
          </cell>
          <cell r="BC75">
            <v>9.5984524097785337E-2</v>
          </cell>
          <cell r="BD75">
            <v>9.5984524097785337E-2</v>
          </cell>
          <cell r="BE75">
            <v>9.623448379595663E-2</v>
          </cell>
          <cell r="BF75">
            <v>9.5984524097785337E-2</v>
          </cell>
          <cell r="BG75">
            <v>9.4234806210586108E-2</v>
          </cell>
          <cell r="BH75">
            <v>9.2985007719729548E-2</v>
          </cell>
          <cell r="BI75">
            <v>9.2485088323386908E-2</v>
          </cell>
          <cell r="BJ75">
            <v>9.2485088323386908E-2</v>
          </cell>
          <cell r="BK75">
            <v>9.2485088323386908E-2</v>
          </cell>
        </row>
        <row r="76">
          <cell r="B76" t="str">
            <v>Industrial</v>
          </cell>
          <cell r="C76">
            <v>2.0126856405696771</v>
          </cell>
          <cell r="D76">
            <v>1.8522386606778392</v>
          </cell>
          <cell r="E76">
            <v>1.8733938746077097</v>
          </cell>
          <cell r="F76">
            <v>1.7615398978506971</v>
          </cell>
          <cell r="G76">
            <v>1.9431276189158724</v>
          </cell>
          <cell r="H76">
            <v>1.8877042332575595</v>
          </cell>
          <cell r="I76">
            <v>1.9706996314334104</v>
          </cell>
          <cell r="J76">
            <v>1.8675475916686297</v>
          </cell>
          <cell r="K76">
            <v>1.4244943733305064</v>
          </cell>
          <cell r="L76">
            <v>1.2657080481400509</v>
          </cell>
          <cell r="M76">
            <v>1.2934297324198878</v>
          </cell>
          <cell r="N76">
            <v>1.3387419199924837</v>
          </cell>
          <cell r="O76">
            <v>1.4597652618989423</v>
          </cell>
          <cell r="P76">
            <v>1.4988468080636683</v>
          </cell>
          <cell r="Q76">
            <v>1.4906168476529658</v>
          </cell>
          <cell r="R76">
            <v>1.70842428847176</v>
          </cell>
          <cell r="S76">
            <v>1.7106691492800077</v>
          </cell>
          <cell r="T76">
            <v>1.5657902022155801</v>
          </cell>
          <cell r="U76">
            <v>1.3522571614119974</v>
          </cell>
          <cell r="V76">
            <v>1.280764696252491</v>
          </cell>
          <cell r="W76">
            <v>1.2562641783618371</v>
          </cell>
          <cell r="X76">
            <v>1.3313019442301735</v>
          </cell>
          <cell r="Y76">
            <v>1.2907414236670993</v>
          </cell>
          <cell r="Z76">
            <v>1.2429404343773862</v>
          </cell>
          <cell r="AA76">
            <v>1.2005554902526756</v>
          </cell>
          <cell r="AB76">
            <v>1.231217469462337</v>
          </cell>
          <cell r="AC76">
            <v>1.213464091322404</v>
          </cell>
          <cell r="AD76">
            <v>1.3090769900929036</v>
          </cell>
          <cell r="AE76">
            <v>1.047070957454995</v>
          </cell>
          <cell r="AF76">
            <v>1.1081806234970435</v>
          </cell>
          <cell r="AG76">
            <v>0.8647943616566186</v>
          </cell>
          <cell r="AH76">
            <v>0.76799111898692274</v>
          </cell>
          <cell r="AI76">
            <v>0.69207030511061085</v>
          </cell>
          <cell r="AJ76">
            <v>0.6863762578413708</v>
          </cell>
          <cell r="AK76">
            <v>0.58426177848802419</v>
          </cell>
          <cell r="AL76">
            <v>0.58117735884884425</v>
          </cell>
          <cell r="AM76">
            <v>0.58486630514011861</v>
          </cell>
          <cell r="AN76">
            <v>0.58284420998769682</v>
          </cell>
          <cell r="AO76">
            <v>0.58624327791335373</v>
          </cell>
          <cell r="AP76">
            <v>0.58631325439476423</v>
          </cell>
          <cell r="AQ76">
            <v>0.5863768693778646</v>
          </cell>
          <cell r="AR76">
            <v>0.58143684397100526</v>
          </cell>
          <cell r="AS76">
            <v>0.58692096179601383</v>
          </cell>
          <cell r="AT76">
            <v>0.58240440621928269</v>
          </cell>
          <cell r="AU76">
            <v>0.58967415333056084</v>
          </cell>
          <cell r="AV76">
            <v>0.59056537759911798</v>
          </cell>
          <cell r="AW76">
            <v>0.59241780261764265</v>
          </cell>
          <cell r="AX76">
            <v>0.59271788346689558</v>
          </cell>
          <cell r="AY76">
            <v>0.5976992586127704</v>
          </cell>
          <cell r="AZ76">
            <v>0.60049698063548751</v>
          </cell>
          <cell r="BA76">
            <v>0.60803182035531333</v>
          </cell>
          <cell r="BB76">
            <v>0.61214105572756106</v>
          </cell>
          <cell r="BC76">
            <v>0.6156398173057045</v>
          </cell>
          <cell r="BD76">
            <v>0.6115530930574119</v>
          </cell>
          <cell r="BE76">
            <v>0.61387033764508014</v>
          </cell>
          <cell r="BF76">
            <v>0.61829849248164093</v>
          </cell>
          <cell r="BG76">
            <v>0.61036696523347789</v>
          </cell>
          <cell r="BH76">
            <v>0.60949800620900596</v>
          </cell>
          <cell r="BI76">
            <v>0.61640814435312608</v>
          </cell>
          <cell r="BJ76">
            <v>0.61991008668042447</v>
          </cell>
          <cell r="BK76">
            <v>0.62126931126728013</v>
          </cell>
        </row>
        <row r="77">
          <cell r="B77" t="str">
            <v>Coal</v>
          </cell>
          <cell r="C77">
            <v>0</v>
          </cell>
          <cell r="D77">
            <v>0</v>
          </cell>
          <cell r="E77">
            <v>0</v>
          </cell>
          <cell r="F77">
            <v>0</v>
          </cell>
          <cell r="G77">
            <v>0</v>
          </cell>
          <cell r="H77">
            <v>0.10396006036338638</v>
          </cell>
          <cell r="I77">
            <v>4.8637897792200326E-2</v>
          </cell>
          <cell r="J77">
            <v>7.8198678194691812E-2</v>
          </cell>
          <cell r="K77">
            <v>3.6183187833761288E-2</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row>
        <row r="78">
          <cell r="B78" t="str">
            <v>Petroleum</v>
          </cell>
          <cell r="C78">
            <v>2.0126856405696771</v>
          </cell>
          <cell r="D78">
            <v>1.8522386606778392</v>
          </cell>
          <cell r="E78">
            <v>1.8733938746077097</v>
          </cell>
          <cell r="F78">
            <v>1.7615398978506971</v>
          </cell>
          <cell r="G78">
            <v>1.9431276189158724</v>
          </cell>
          <cell r="H78">
            <v>1.7837441728941732</v>
          </cell>
          <cell r="I78">
            <v>1.92206173364121</v>
          </cell>
          <cell r="J78">
            <v>1.7720522007811854</v>
          </cell>
          <cell r="K78">
            <v>1.3691324701946739</v>
          </cell>
          <cell r="L78">
            <v>1.2419806815187191</v>
          </cell>
          <cell r="M78">
            <v>1.2658515902002885</v>
          </cell>
          <cell r="N78">
            <v>1.3115022084909498</v>
          </cell>
          <cell r="O78">
            <v>1.4348586034312607</v>
          </cell>
          <cell r="P78">
            <v>1.475665657587792</v>
          </cell>
          <cell r="Q78">
            <v>1.4673413476784347</v>
          </cell>
          <cell r="R78">
            <v>1.6857650625909439</v>
          </cell>
          <cell r="S78">
            <v>1.6871082083938453</v>
          </cell>
          <cell r="T78">
            <v>1.5398376490848318</v>
          </cell>
          <cell r="U78">
            <v>1.3297586334208706</v>
          </cell>
          <cell r="V78">
            <v>1.2628880334759354</v>
          </cell>
          <cell r="W78">
            <v>1.2386520229054341</v>
          </cell>
          <cell r="X78">
            <v>1.3123956539783961</v>
          </cell>
          <cell r="Y78">
            <v>1.2722384158429294</v>
          </cell>
          <cell r="Z78">
            <v>1.2234283257806595</v>
          </cell>
          <cell r="AA78">
            <v>1.1813010707400793</v>
          </cell>
          <cell r="AB78">
            <v>1.2096718932383204</v>
          </cell>
          <cell r="AC78">
            <v>1.2094687797129329</v>
          </cell>
          <cell r="AD78">
            <v>1.3050249065455757</v>
          </cell>
          <cell r="AE78">
            <v>1.0428327589032966</v>
          </cell>
          <cell r="AF78">
            <v>1.1038392640851629</v>
          </cell>
          <cell r="AG78">
            <v>0.86109988373021007</v>
          </cell>
          <cell r="AH78">
            <v>0.76334154159850443</v>
          </cell>
          <cell r="AI78">
            <v>0.68802757293458017</v>
          </cell>
          <cell r="AJ78">
            <v>0.68258480484858675</v>
          </cell>
          <cell r="AK78">
            <v>0.58015225057973807</v>
          </cell>
          <cell r="AL78">
            <v>0.57701375820492284</v>
          </cell>
          <cell r="AM78">
            <v>0.58064227026225179</v>
          </cell>
          <cell r="AN78">
            <v>0.57857882537081473</v>
          </cell>
          <cell r="AO78">
            <v>0.5817902290963255</v>
          </cell>
          <cell r="AP78">
            <v>0.5817902290963255</v>
          </cell>
          <cell r="AQ78">
            <v>0.5817902290963255</v>
          </cell>
          <cell r="AR78">
            <v>0.57683748069284602</v>
          </cell>
          <cell r="AS78">
            <v>0.58228024877883933</v>
          </cell>
          <cell r="AT78">
            <v>0.57774460870717814</v>
          </cell>
          <cell r="AU78">
            <v>0.58500163282183615</v>
          </cell>
          <cell r="AV78">
            <v>0.58590876083616839</v>
          </cell>
          <cell r="AW78">
            <v>0.58772301686483286</v>
          </cell>
          <cell r="AX78">
            <v>0.58797220572760545</v>
          </cell>
          <cell r="AY78">
            <v>0.59292495413108504</v>
          </cell>
          <cell r="AZ78">
            <v>0.59564633817408175</v>
          </cell>
          <cell r="BA78">
            <v>0.60315255115151234</v>
          </cell>
          <cell r="BB78">
            <v>0.60719817154065969</v>
          </cell>
          <cell r="BC78">
            <v>0.61065876412894282</v>
          </cell>
          <cell r="BD78">
            <v>0.60654023238910004</v>
          </cell>
          <cell r="BE78">
            <v>0.60877159674958281</v>
          </cell>
          <cell r="BF78">
            <v>0.61313931735219818</v>
          </cell>
          <cell r="BG78">
            <v>0.60539227355502634</v>
          </cell>
          <cell r="BH78">
            <v>0.6044851455406941</v>
          </cell>
          <cell r="BI78">
            <v>0.61125214997283828</v>
          </cell>
          <cell r="BJ78">
            <v>0.61471274256112141</v>
          </cell>
          <cell r="BK78">
            <v>0.61603697890727194</v>
          </cell>
        </row>
        <row r="79">
          <cell r="B79" t="str">
            <v>Natural Gas</v>
          </cell>
          <cell r="C79">
            <v>0</v>
          </cell>
          <cell r="D79">
            <v>0</v>
          </cell>
          <cell r="E79">
            <v>0</v>
          </cell>
          <cell r="F79">
            <v>0</v>
          </cell>
          <cell r="G79">
            <v>0</v>
          </cell>
          <cell r="H79">
            <v>0</v>
          </cell>
          <cell r="I79">
            <v>0</v>
          </cell>
          <cell r="J79">
            <v>1.7296712692752667E-2</v>
          </cell>
          <cell r="K79">
            <v>1.917871530207128E-2</v>
          </cell>
          <cell r="L79">
            <v>2.3727366621331757E-2</v>
          </cell>
          <cell r="M79">
            <v>2.7578142219599266E-2</v>
          </cell>
          <cell r="N79">
            <v>2.7239711501533995E-2</v>
          </cell>
          <cell r="O79">
            <v>2.4906658467681541E-2</v>
          </cell>
          <cell r="P79">
            <v>2.3181150475876336E-2</v>
          </cell>
          <cell r="Q79">
            <v>2.3275499974531037E-2</v>
          </cell>
          <cell r="R79">
            <v>2.2659225880815984E-2</v>
          </cell>
          <cell r="S79">
            <v>2.356094088616234E-2</v>
          </cell>
          <cell r="T79">
            <v>2.595255313074827E-2</v>
          </cell>
          <cell r="U79">
            <v>2.2498527991126793E-2</v>
          </cell>
          <cell r="V79">
            <v>1.7876662776555641E-2</v>
          </cell>
          <cell r="W79">
            <v>1.7612155456403107E-2</v>
          </cell>
          <cell r="X79">
            <v>1.8906290251777393E-2</v>
          </cell>
          <cell r="Y79">
            <v>1.8503007824169918E-2</v>
          </cell>
          <cell r="Z79">
            <v>1.9512108596726675E-2</v>
          </cell>
          <cell r="AA79">
            <v>1.9254419512596363E-2</v>
          </cell>
          <cell r="AB79">
            <v>2.1545576224016649E-2</v>
          </cell>
          <cell r="AC79">
            <v>3.995311609471015E-3</v>
          </cell>
          <cell r="AD79">
            <v>4.0520835473278251E-3</v>
          </cell>
          <cell r="AE79">
            <v>4.2381985516983323E-3</v>
          </cell>
          <cell r="AF79">
            <v>4.3413594118806662E-3</v>
          </cell>
          <cell r="AG79">
            <v>3.6944779264084979E-3</v>
          </cell>
          <cell r="AH79">
            <v>4.6495773884183316E-3</v>
          </cell>
          <cell r="AI79">
            <v>4.042732176030679E-3</v>
          </cell>
          <cell r="AJ79">
            <v>3.7914529927840818E-3</v>
          </cell>
          <cell r="AK79">
            <v>4.1095279082861034E-3</v>
          </cell>
          <cell r="AL79">
            <v>4.1636006439214474E-3</v>
          </cell>
          <cell r="AM79">
            <v>4.224034877866832E-3</v>
          </cell>
          <cell r="AN79">
            <v>4.2653846168820937E-3</v>
          </cell>
          <cell r="AO79">
            <v>4.4530488170282847E-3</v>
          </cell>
          <cell r="AP79">
            <v>4.5230252984387286E-3</v>
          </cell>
          <cell r="AQ79">
            <v>4.5866402815391344E-3</v>
          </cell>
          <cell r="AR79">
            <v>4.5993632781592157E-3</v>
          </cell>
          <cell r="AS79">
            <v>4.6407130171744774E-3</v>
          </cell>
          <cell r="AT79">
            <v>4.6597975121045986E-3</v>
          </cell>
          <cell r="AU79">
            <v>4.672520508724679E-3</v>
          </cell>
          <cell r="AV79">
            <v>4.6566167629495782E-3</v>
          </cell>
          <cell r="AW79">
            <v>4.6947857528098214E-3</v>
          </cell>
          <cell r="AX79">
            <v>4.7456777392901432E-3</v>
          </cell>
          <cell r="AY79">
            <v>4.7743044816853254E-3</v>
          </cell>
          <cell r="AZ79">
            <v>4.850642461405809E-3</v>
          </cell>
          <cell r="BA79">
            <v>4.8792692038009929E-3</v>
          </cell>
          <cell r="BB79">
            <v>4.942884186901397E-3</v>
          </cell>
          <cell r="BC79">
            <v>4.9810531767616384E-3</v>
          </cell>
          <cell r="BD79">
            <v>5.0128606683118408E-3</v>
          </cell>
          <cell r="BE79">
            <v>5.0987408954973864E-3</v>
          </cell>
          <cell r="BF79">
            <v>5.1591751294427718E-3</v>
          </cell>
          <cell r="BG79">
            <v>4.9746916784515994E-3</v>
          </cell>
          <cell r="BH79">
            <v>5.0128606683118408E-3</v>
          </cell>
          <cell r="BI79">
            <v>5.1559943802877498E-3</v>
          </cell>
          <cell r="BJ79">
            <v>5.1973441193030141E-3</v>
          </cell>
          <cell r="BK79">
            <v>5.2323323600082352E-3</v>
          </cell>
        </row>
        <row r="80">
          <cell r="B80" t="str">
            <v>Transportation</v>
          </cell>
          <cell r="C80">
            <v>8.8883630897640682</v>
          </cell>
          <cell r="D80">
            <v>8.5291579416643373</v>
          </cell>
          <cell r="E80">
            <v>8.0223816338021994</v>
          </cell>
          <cell r="F80">
            <v>7.3966349093935424</v>
          </cell>
          <cell r="G80">
            <v>8.1233944215329448</v>
          </cell>
          <cell r="H80">
            <v>7.9467621516079614</v>
          </cell>
          <cell r="I80">
            <v>7.5709966345258755</v>
          </cell>
          <cell r="J80">
            <v>7.2265769111251181</v>
          </cell>
          <cell r="K80">
            <v>7.0567660439030568</v>
          </cell>
          <cell r="L80">
            <v>7.3032271376140319</v>
          </cell>
          <cell r="M80">
            <v>7.5178398894274387</v>
          </cell>
          <cell r="N80">
            <v>7.6928486699088277</v>
          </cell>
          <cell r="O80">
            <v>8.4251711850462794</v>
          </cell>
          <cell r="P80">
            <v>9.754284283203539</v>
          </cell>
          <cell r="Q80">
            <v>10.06925338940839</v>
          </cell>
          <cell r="R80">
            <v>10.286519243961791</v>
          </cell>
          <cell r="S80">
            <v>10.351769109348046</v>
          </cell>
          <cell r="T80">
            <v>10.821236792932931</v>
          </cell>
          <cell r="U80">
            <v>7.9112177153586414</v>
          </cell>
          <cell r="V80">
            <v>7.6028355299092105</v>
          </cell>
          <cell r="W80">
            <v>8.8619171069567049</v>
          </cell>
          <cell r="X80">
            <v>8.9822160112445637</v>
          </cell>
          <cell r="Y80">
            <v>8.9076962366836945</v>
          </cell>
          <cell r="Z80">
            <v>9.1899019116715994</v>
          </cell>
          <cell r="AA80">
            <v>8.6401098979833151</v>
          </cell>
          <cell r="AB80">
            <v>8.839359580210397</v>
          </cell>
          <cell r="AC80">
            <v>9.0047803247645781</v>
          </cell>
          <cell r="AD80">
            <v>9.3287245555883889</v>
          </cell>
          <cell r="AE80">
            <v>9.4060354173471534</v>
          </cell>
          <cell r="AF80">
            <v>9.5235546775594955</v>
          </cell>
          <cell r="AG80">
            <v>6.3537405511236438</v>
          </cell>
          <cell r="AH80">
            <v>8.2560863190137024</v>
          </cell>
          <cell r="AI80">
            <v>9.9847245390901751</v>
          </cell>
          <cell r="AJ80">
            <v>10.191285346299821</v>
          </cell>
          <cell r="AK80">
            <v>10.177998783180177</v>
          </cell>
          <cell r="AL80">
            <v>10.113950008096507</v>
          </cell>
          <cell r="AM80">
            <v>10.083086358943824</v>
          </cell>
          <cell r="AN80">
            <v>10.068352710422035</v>
          </cell>
          <cell r="AO80">
            <v>10.025748453683724</v>
          </cell>
          <cell r="AP80">
            <v>9.9678638237478463</v>
          </cell>
          <cell r="AQ80">
            <v>9.902698361326939</v>
          </cell>
          <cell r="AR80">
            <v>9.8467554427467885</v>
          </cell>
          <cell r="AS80">
            <v>9.8057252809609583</v>
          </cell>
          <cell r="AT80">
            <v>9.7805134709248556</v>
          </cell>
          <cell r="AU80">
            <v>9.7579905513163929</v>
          </cell>
          <cell r="AV80">
            <v>9.7388652878316719</v>
          </cell>
          <cell r="AW80">
            <v>9.736069282966179</v>
          </cell>
          <cell r="AX80">
            <v>9.754702134161823</v>
          </cell>
          <cell r="AY80">
            <v>9.781442951906735</v>
          </cell>
          <cell r="AZ80">
            <v>9.8175620147578933</v>
          </cell>
          <cell r="BA80">
            <v>9.8767149626269841</v>
          </cell>
          <cell r="BB80">
            <v>9.941073072853861</v>
          </cell>
          <cell r="BC80">
            <v>10.001565354054396</v>
          </cell>
          <cell r="BD80">
            <v>10.07375386336177</v>
          </cell>
          <cell r="BE80">
            <v>10.149709290708039</v>
          </cell>
          <cell r="BF80">
            <v>10.222596058146653</v>
          </cell>
          <cell r="BG80">
            <v>10.312560332382532</v>
          </cell>
          <cell r="BH80">
            <v>10.402210489469404</v>
          </cell>
          <cell r="BI80">
            <v>10.490207665717591</v>
          </cell>
          <cell r="BJ80">
            <v>10.573393152284968</v>
          </cell>
          <cell r="BK80">
            <v>10.684044258229433</v>
          </cell>
        </row>
        <row r="81">
          <cell r="B81" t="str">
            <v>Coal</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row>
        <row r="82">
          <cell r="B82" t="str">
            <v>Petroleum</v>
          </cell>
          <cell r="C82">
            <v>8.8883630897640682</v>
          </cell>
          <cell r="D82">
            <v>8.5291579416643373</v>
          </cell>
          <cell r="E82">
            <v>8.0223816338021994</v>
          </cell>
          <cell r="F82">
            <v>7.3966349093935424</v>
          </cell>
          <cell r="G82">
            <v>8.1233944215329448</v>
          </cell>
          <cell r="H82">
            <v>7.9467621516079614</v>
          </cell>
          <cell r="I82">
            <v>7.5709966345258755</v>
          </cell>
          <cell r="J82">
            <v>7.2265769111251181</v>
          </cell>
          <cell r="K82">
            <v>7.0567660439030568</v>
          </cell>
          <cell r="L82">
            <v>7.3032271376140319</v>
          </cell>
          <cell r="M82">
            <v>7.5178398894274387</v>
          </cell>
          <cell r="N82">
            <v>7.6928486699088277</v>
          </cell>
          <cell r="O82">
            <v>8.4251711850462794</v>
          </cell>
          <cell r="P82">
            <v>9.754284283203539</v>
          </cell>
          <cell r="Q82">
            <v>10.069147293611692</v>
          </cell>
          <cell r="R82">
            <v>10.28636017399486</v>
          </cell>
          <cell r="S82">
            <v>10.351663062703425</v>
          </cell>
          <cell r="T82">
            <v>10.821077686137835</v>
          </cell>
          <cell r="U82">
            <v>7.9111116441619114</v>
          </cell>
          <cell r="V82">
            <v>7.6027294094645441</v>
          </cell>
          <cell r="W82">
            <v>8.8618109370715388</v>
          </cell>
          <cell r="X82">
            <v>8.9821098165665827</v>
          </cell>
          <cell r="Y82">
            <v>8.9075370189725316</v>
          </cell>
          <cell r="Z82">
            <v>9.1893185200895857</v>
          </cell>
          <cell r="AA82">
            <v>8.6400569235273128</v>
          </cell>
          <cell r="AB82">
            <v>8.8392537524039039</v>
          </cell>
          <cell r="AC82">
            <v>9.004674496958085</v>
          </cell>
          <cell r="AD82">
            <v>9.3286187036543122</v>
          </cell>
          <cell r="AE82">
            <v>9.4059295654130768</v>
          </cell>
          <cell r="AF82">
            <v>9.5235546775594955</v>
          </cell>
          <cell r="AG82">
            <v>6.3536876372203972</v>
          </cell>
          <cell r="AH82">
            <v>8.2559804912072092</v>
          </cell>
          <cell r="AI82">
            <v>9.9846603641262774</v>
          </cell>
          <cell r="AJ82">
            <v>10.191218703068081</v>
          </cell>
          <cell r="AK82">
            <v>10.177932962704384</v>
          </cell>
          <cell r="AL82">
            <v>10.113886655888557</v>
          </cell>
          <cell r="AM82">
            <v>10.083018892956135</v>
          </cell>
          <cell r="AN82">
            <v>10.068284421678399</v>
          </cell>
          <cell r="AO82">
            <v>10.025679342184141</v>
          </cell>
          <cell r="AP82">
            <v>9.9677930667363679</v>
          </cell>
          <cell r="AQ82">
            <v>9.9026276043154606</v>
          </cell>
          <cell r="AR82">
            <v>9.8466846857353101</v>
          </cell>
          <cell r="AS82">
            <v>9.8056545239494799</v>
          </cell>
          <cell r="AT82">
            <v>9.7804427139133772</v>
          </cell>
          <cell r="AU82">
            <v>9.7579197943049145</v>
          </cell>
          <cell r="AV82">
            <v>9.7387945308201935</v>
          </cell>
          <cell r="AW82">
            <v>9.7359968804428068</v>
          </cell>
          <cell r="AX82">
            <v>9.754628908882502</v>
          </cell>
          <cell r="AY82">
            <v>9.781369726627414</v>
          </cell>
          <cell r="AZ82">
            <v>9.8174879667226254</v>
          </cell>
          <cell r="BA82">
            <v>9.8766400918357693</v>
          </cell>
          <cell r="BB82">
            <v>9.9409973793066992</v>
          </cell>
          <cell r="BC82">
            <v>10.001487192239392</v>
          </cell>
          <cell r="BD82">
            <v>10.073674878790818</v>
          </cell>
          <cell r="BE82">
            <v>10.149628660625192</v>
          </cell>
          <cell r="BF82">
            <v>10.222513782551911</v>
          </cell>
          <cell r="BG82">
            <v>10.312477234031842</v>
          </cell>
          <cell r="BH82">
            <v>10.402125745606821</v>
          </cell>
          <cell r="BI82">
            <v>10.490120453587165</v>
          </cell>
          <cell r="BJ82">
            <v>10.573302649130753</v>
          </cell>
          <cell r="BK82">
            <v>10.683950464051428</v>
          </cell>
        </row>
        <row r="83">
          <cell r="B83" t="str">
            <v>Natural Gas</v>
          </cell>
          <cell r="C83">
            <v>0</v>
          </cell>
          <cell r="D83">
            <v>0</v>
          </cell>
          <cell r="E83">
            <v>0</v>
          </cell>
          <cell r="F83">
            <v>0</v>
          </cell>
          <cell r="G83">
            <v>0</v>
          </cell>
          <cell r="H83">
            <v>0</v>
          </cell>
          <cell r="I83">
            <v>0</v>
          </cell>
          <cell r="J83">
            <v>0</v>
          </cell>
          <cell r="K83">
            <v>0</v>
          </cell>
          <cell r="L83">
            <v>0</v>
          </cell>
          <cell r="M83">
            <v>0</v>
          </cell>
          <cell r="N83">
            <v>0</v>
          </cell>
          <cell r="O83">
            <v>0</v>
          </cell>
          <cell r="P83">
            <v>0</v>
          </cell>
          <cell r="Q83">
            <v>1.0609579669822431E-4</v>
          </cell>
          <cell r="R83">
            <v>1.5906996693182556E-4</v>
          </cell>
          <cell r="S83">
            <v>1.0604664462121705E-4</v>
          </cell>
          <cell r="T83">
            <v>1.5910679509468541E-4</v>
          </cell>
          <cell r="U83">
            <v>1.0607119672979029E-4</v>
          </cell>
          <cell r="V83">
            <v>1.0612044466659672E-4</v>
          </cell>
          <cell r="W83">
            <v>1.0616988516620587E-4</v>
          </cell>
          <cell r="X83">
            <v>1.0619467798034453E-4</v>
          </cell>
          <cell r="Y83">
            <v>1.5921771116329851E-4</v>
          </cell>
          <cell r="Z83">
            <v>5.8339158201384657E-4</v>
          </cell>
          <cell r="AA83">
            <v>5.2974456001490858E-5</v>
          </cell>
          <cell r="AB83">
            <v>1.0582780649243936E-4</v>
          </cell>
          <cell r="AC83">
            <v>1.0582780649243936E-4</v>
          </cell>
          <cell r="AD83">
            <v>1.0585193407677906E-4</v>
          </cell>
          <cell r="AE83">
            <v>1.0585193407677906E-4</v>
          </cell>
          <cell r="AF83">
            <v>0</v>
          </cell>
          <cell r="AG83">
            <v>5.2913903246219681E-5</v>
          </cell>
          <cell r="AH83">
            <v>1.0582780649243936E-4</v>
          </cell>
          <cell r="AI83">
            <v>6.4174963898514078E-5</v>
          </cell>
          <cell r="AJ83">
            <v>6.6643231740764604E-5</v>
          </cell>
          <cell r="AK83">
            <v>6.5820475793347758E-5</v>
          </cell>
          <cell r="AL83">
            <v>6.3352207951097232E-5</v>
          </cell>
          <cell r="AM83">
            <v>6.7465987688181451E-5</v>
          </cell>
          <cell r="AN83">
            <v>6.8288743635598311E-5</v>
          </cell>
          <cell r="AO83">
            <v>6.9111499583015144E-5</v>
          </cell>
          <cell r="AP83">
            <v>7.075701147784885E-5</v>
          </cell>
          <cell r="AQ83">
            <v>7.075701147784885E-5</v>
          </cell>
          <cell r="AR83">
            <v>7.075701147784885E-5</v>
          </cell>
          <cell r="AS83">
            <v>7.075701147784885E-5</v>
          </cell>
          <cell r="AT83">
            <v>7.075701147784885E-5</v>
          </cell>
          <cell r="AU83">
            <v>7.075701147784885E-5</v>
          </cell>
          <cell r="AV83">
            <v>7.075701147784885E-5</v>
          </cell>
          <cell r="AW83">
            <v>7.2402523372682543E-5</v>
          </cell>
          <cell r="AX83">
            <v>7.322527932009939E-5</v>
          </cell>
          <cell r="AY83">
            <v>7.322527932009939E-5</v>
          </cell>
          <cell r="AZ83">
            <v>7.4048035267516223E-5</v>
          </cell>
          <cell r="BA83">
            <v>7.4870791214933096E-5</v>
          </cell>
          <cell r="BB83">
            <v>7.5693547162349929E-5</v>
          </cell>
          <cell r="BC83">
            <v>7.8161815004600482E-5</v>
          </cell>
          <cell r="BD83">
            <v>7.8984570952017315E-5</v>
          </cell>
          <cell r="BE83">
            <v>8.0630082846851021E-5</v>
          </cell>
          <cell r="BF83">
            <v>8.2275594741684714E-5</v>
          </cell>
          <cell r="BG83">
            <v>8.3098350689101547E-5</v>
          </cell>
          <cell r="BH83">
            <v>8.474386258393524E-5</v>
          </cell>
          <cell r="BI83">
            <v>8.7212130426185793E-5</v>
          </cell>
          <cell r="BJ83">
            <v>9.0503154215853165E-5</v>
          </cell>
          <cell r="BK83">
            <v>9.3794178005520565E-5</v>
          </cell>
        </row>
        <row r="84">
          <cell r="B84" t="str">
            <v>Electric Power</v>
          </cell>
          <cell r="C84">
            <v>7.319664731511903</v>
          </cell>
          <cell r="D84">
            <v>6.0348048197375803</v>
          </cell>
          <cell r="E84">
            <v>6.9878595732643589</v>
          </cell>
          <cell r="F84">
            <v>7.0100499982411977</v>
          </cell>
          <cell r="G84">
            <v>7.2405941759303829</v>
          </cell>
          <cell r="H84">
            <v>7.5091908457427303</v>
          </cell>
          <cell r="I84">
            <v>7.7816330526211859</v>
          </cell>
          <cell r="J84">
            <v>7.718335247829895</v>
          </cell>
          <cell r="K84">
            <v>7.5747778646816109</v>
          </cell>
          <cell r="L84">
            <v>7.6730461643506693</v>
          </cell>
          <cell r="M84">
            <v>7.8072172800876132</v>
          </cell>
          <cell r="N84">
            <v>7.8022217191993315</v>
          </cell>
          <cell r="O84">
            <v>8.3814601422809449</v>
          </cell>
          <cell r="P84">
            <v>7.6920375180027287</v>
          </cell>
          <cell r="Q84">
            <v>7.9713902888873278</v>
          </cell>
          <cell r="R84">
            <v>7.9035329058692518</v>
          </cell>
          <cell r="S84">
            <v>7.8708452389333265</v>
          </cell>
          <cell r="T84">
            <v>7.8494576165117103</v>
          </cell>
          <cell r="U84">
            <v>7.64888525201067</v>
          </cell>
          <cell r="V84">
            <v>7.455021434943836</v>
          </cell>
          <cell r="W84">
            <v>7.3553959143880583</v>
          </cell>
          <cell r="X84">
            <v>7.2211440191476184</v>
          </cell>
          <cell r="Y84">
            <v>6.8904635712165554</v>
          </cell>
          <cell r="Z84">
            <v>6.5721077019055674</v>
          </cell>
          <cell r="AA84">
            <v>6.5333822272354416</v>
          </cell>
          <cell r="AB84">
            <v>6.426773419238053</v>
          </cell>
          <cell r="AC84">
            <v>6.4085882820634064</v>
          </cell>
          <cell r="AD84">
            <v>6.2863604260398009</v>
          </cell>
          <cell r="AE84">
            <v>6.2586823201009665</v>
          </cell>
          <cell r="AF84">
            <v>6.3013451567592416</v>
          </cell>
          <cell r="AG84">
            <v>5.8723008828301229</v>
          </cell>
          <cell r="AH84">
            <v>5.7740361599230861</v>
          </cell>
          <cell r="AI84">
            <v>2.9161308354560433</v>
          </cell>
          <cell r="AJ84">
            <v>2.7916699926544335</v>
          </cell>
          <cell r="AK84">
            <v>2.716577140984759</v>
          </cell>
          <cell r="AL84">
            <v>2.716577140984759</v>
          </cell>
          <cell r="AM84">
            <v>2.6672091498528241</v>
          </cell>
          <cell r="AN84">
            <v>2.5921162981831491</v>
          </cell>
          <cell r="AO84">
            <v>2.5921162981831491</v>
          </cell>
          <cell r="AP84">
            <v>2.5170234465134751</v>
          </cell>
          <cell r="AQ84">
            <v>2.5170234465134751</v>
          </cell>
          <cell r="AR84">
            <v>2.5170234465134751</v>
          </cell>
          <cell r="AS84">
            <v>2.4419305948438002</v>
          </cell>
          <cell r="AT84">
            <v>2.4419305948438002</v>
          </cell>
          <cell r="AU84">
            <v>2.4419305948438002</v>
          </cell>
          <cell r="AV84">
            <v>2.4419305948438002</v>
          </cell>
          <cell r="AW84">
            <v>2.3668377431741252</v>
          </cell>
          <cell r="AX84">
            <v>2.3668377431741252</v>
          </cell>
          <cell r="AY84">
            <v>2.2917448915044507</v>
          </cell>
          <cell r="AZ84">
            <v>2.2917448915044507</v>
          </cell>
          <cell r="BA84">
            <v>2.2166520398347762</v>
          </cell>
          <cell r="BB84">
            <v>2.0170983453634923</v>
          </cell>
          <cell r="BC84">
            <v>1.817544650892208</v>
          </cell>
          <cell r="BD84">
            <v>1.6673589475528585</v>
          </cell>
          <cell r="BE84">
            <v>1.3927124014118999</v>
          </cell>
          <cell r="BF84">
            <v>1.2425266980725507</v>
          </cell>
          <cell r="BG84">
            <v>1.2425266980725507</v>
          </cell>
          <cell r="BH84">
            <v>1.2425266980725507</v>
          </cell>
          <cell r="BI84">
            <v>1.2425266980725507</v>
          </cell>
          <cell r="BJ84">
            <v>1.2425266980725507</v>
          </cell>
          <cell r="BK84">
            <v>1.3176195497422252</v>
          </cell>
        </row>
        <row r="85">
          <cell r="B85" t="str">
            <v>Coal</v>
          </cell>
          <cell r="C85">
            <v>2.4731659779283718E-3</v>
          </cell>
          <cell r="D85">
            <v>1.3712866903135529E-2</v>
          </cell>
          <cell r="E85">
            <v>0.53193464054641937</v>
          </cell>
          <cell r="F85">
            <v>1.3060106827895099</v>
          </cell>
          <cell r="G85">
            <v>1.3183103074649476</v>
          </cell>
          <cell r="H85">
            <v>1.5012839807645193</v>
          </cell>
          <cell r="I85">
            <v>1.5904041509318159</v>
          </cell>
          <cell r="J85">
            <v>1.5942524239854658</v>
          </cell>
          <cell r="K85">
            <v>1.413121485745495</v>
          </cell>
          <cell r="L85">
            <v>1.4281379260055422</v>
          </cell>
          <cell r="M85">
            <v>1.4782559560108035</v>
          </cell>
          <cell r="N85">
            <v>1.4990382113414409</v>
          </cell>
          <cell r="O85">
            <v>1.5244282084499128</v>
          </cell>
          <cell r="P85">
            <v>1.5941603283050128</v>
          </cell>
          <cell r="Q85">
            <v>1.5937604313580387</v>
          </cell>
          <cell r="R85">
            <v>1.4435334318047817</v>
          </cell>
          <cell r="S85">
            <v>1.3806325281845151</v>
          </cell>
          <cell r="T85">
            <v>1.461980816824253</v>
          </cell>
          <cell r="U85">
            <v>1.5071607034280987</v>
          </cell>
          <cell r="V85">
            <v>1.4371152934075249</v>
          </cell>
          <cell r="W85">
            <v>1.4997900845011098</v>
          </cell>
          <cell r="X85">
            <v>1.411255390403978</v>
          </cell>
          <cell r="Y85">
            <v>1.4747458203728174</v>
          </cell>
          <cell r="Z85">
            <v>1.3324439402763077</v>
          </cell>
          <cell r="AA85">
            <v>1.5158712833714196</v>
          </cell>
          <cell r="AB85">
            <v>1.3857178729467325</v>
          </cell>
          <cell r="AC85">
            <v>1.5446116690770522</v>
          </cell>
          <cell r="AD85">
            <v>1.4300272224236819</v>
          </cell>
          <cell r="AE85">
            <v>1.3744448156650413</v>
          </cell>
          <cell r="AF85">
            <v>1.3560314348559788</v>
          </cell>
          <cell r="AG85">
            <v>1.2721989373542786</v>
          </cell>
          <cell r="AH85">
            <v>1.2042706638365406</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row>
        <row r="86">
          <cell r="B86" t="str">
            <v>Petroleum</v>
          </cell>
          <cell r="C86">
            <v>7.3171915655339745</v>
          </cell>
          <cell r="D86">
            <v>6.0210919528344444</v>
          </cell>
          <cell r="E86">
            <v>6.4559249327179398</v>
          </cell>
          <cell r="F86">
            <v>5.7040393154516877</v>
          </cell>
          <cell r="G86">
            <v>5.9222838684654349</v>
          </cell>
          <cell r="H86">
            <v>6.007906864978211</v>
          </cell>
          <cell r="I86">
            <v>6.19122890168937</v>
          </cell>
          <cell r="J86">
            <v>6.1240828238444296</v>
          </cell>
          <cell r="K86">
            <v>6.1616563789361161</v>
          </cell>
          <cell r="L86">
            <v>6.2449082383451273</v>
          </cell>
          <cell r="M86">
            <v>6.3289613240768094</v>
          </cell>
          <cell r="N86">
            <v>6.3031835078578906</v>
          </cell>
          <cell r="O86">
            <v>6.8570319338310322</v>
          </cell>
          <cell r="P86">
            <v>6.0978771896977157</v>
          </cell>
          <cell r="Q86">
            <v>6.3776298575292891</v>
          </cell>
          <cell r="R86">
            <v>6.4599994740644702</v>
          </cell>
          <cell r="S86">
            <v>6.4902127107488115</v>
          </cell>
          <cell r="T86">
            <v>6.3874767996874571</v>
          </cell>
          <cell r="U86">
            <v>6.1417245485825713</v>
          </cell>
          <cell r="V86">
            <v>6.0179061415363115</v>
          </cell>
          <cell r="W86">
            <v>5.8556058298869482</v>
          </cell>
          <cell r="X86">
            <v>5.8098886287436402</v>
          </cell>
          <cell r="Y86">
            <v>5.4157177508437382</v>
          </cell>
          <cell r="Z86">
            <v>5.2396637616292594</v>
          </cell>
          <cell r="AA86">
            <v>5.0175109438640222</v>
          </cell>
          <cell r="AB86">
            <v>5.0410555462913207</v>
          </cell>
          <cell r="AC86">
            <v>4.8639766129863542</v>
          </cell>
          <cell r="AD86">
            <v>4.8563332036161189</v>
          </cell>
          <cell r="AE86">
            <v>4.8842375044359256</v>
          </cell>
          <cell r="AF86">
            <v>4.945313721903263</v>
          </cell>
          <cell r="AG86">
            <v>4.6001019454758447</v>
          </cell>
          <cell r="AH86">
            <v>4.5697654960865455</v>
          </cell>
          <cell r="AI86">
            <v>2.9161308354560433</v>
          </cell>
          <cell r="AJ86">
            <v>2.7916699926544335</v>
          </cell>
          <cell r="AK86">
            <v>2.716577140984759</v>
          </cell>
          <cell r="AL86">
            <v>2.716577140984759</v>
          </cell>
          <cell r="AM86">
            <v>2.6672091498528241</v>
          </cell>
          <cell r="AN86">
            <v>2.5921162981831491</v>
          </cell>
          <cell r="AO86">
            <v>2.5921162981831491</v>
          </cell>
          <cell r="AP86">
            <v>2.5170234465134751</v>
          </cell>
          <cell r="AQ86">
            <v>2.5170234465134751</v>
          </cell>
          <cell r="AR86">
            <v>2.5170234465134751</v>
          </cell>
          <cell r="AS86">
            <v>2.4419305948438002</v>
          </cell>
          <cell r="AT86">
            <v>2.4419305948438002</v>
          </cell>
          <cell r="AU86">
            <v>2.4419305948438002</v>
          </cell>
          <cell r="AV86">
            <v>2.4419305948438002</v>
          </cell>
          <cell r="AW86">
            <v>2.3668377431741252</v>
          </cell>
          <cell r="AX86">
            <v>2.3668377431741252</v>
          </cell>
          <cell r="AY86">
            <v>2.2917448915044507</v>
          </cell>
          <cell r="AZ86">
            <v>2.2917448915044507</v>
          </cell>
          <cell r="BA86">
            <v>2.2166520398347762</v>
          </cell>
          <cell r="BB86">
            <v>2.0170983453634923</v>
          </cell>
          <cell r="BC86">
            <v>1.817544650892208</v>
          </cell>
          <cell r="BD86">
            <v>1.6673589475528585</v>
          </cell>
          <cell r="BE86">
            <v>1.3927124014118999</v>
          </cell>
          <cell r="BF86">
            <v>1.2425266980725507</v>
          </cell>
          <cell r="BG86">
            <v>1.2425266980725507</v>
          </cell>
          <cell r="BH86">
            <v>1.2425266980725507</v>
          </cell>
          <cell r="BI86">
            <v>1.2425266980725507</v>
          </cell>
          <cell r="BJ86">
            <v>1.2425266980725507</v>
          </cell>
          <cell r="BK86">
            <v>1.3176195497422252</v>
          </cell>
        </row>
        <row r="87">
          <cell r="B87" t="str">
            <v>Natural Gas</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row>
        <row r="88">
          <cell r="B88" t="str">
            <v>TOTAL</v>
          </cell>
          <cell r="C88">
            <v>19.022005621478716</v>
          </cell>
          <cell r="D88">
            <v>16.897519604876454</v>
          </cell>
          <cell r="E88">
            <v>17.882331165893412</v>
          </cell>
          <cell r="F88">
            <v>16.543918620513999</v>
          </cell>
          <cell r="G88">
            <v>17.864051481320725</v>
          </cell>
          <cell r="H88">
            <v>17.704441306825473</v>
          </cell>
          <cell r="I88">
            <v>17.610054376789915</v>
          </cell>
          <cell r="J88">
            <v>17.171038299801829</v>
          </cell>
          <cell r="K88">
            <v>17.242975866616128</v>
          </cell>
          <cell r="L88">
            <v>16.57864621187473</v>
          </cell>
          <cell r="M88">
            <v>16.973891868565314</v>
          </cell>
          <cell r="N88">
            <v>17.151353338281233</v>
          </cell>
          <cell r="O88">
            <v>18.658897099319507</v>
          </cell>
          <cell r="P88">
            <v>19.293072523976306</v>
          </cell>
          <cell r="Q88">
            <v>19.928640821480315</v>
          </cell>
          <cell r="R88">
            <v>20.298183575656424</v>
          </cell>
          <cell r="S88">
            <v>20.338075976923793</v>
          </cell>
          <cell r="T88">
            <v>20.576454025516263</v>
          </cell>
          <cell r="U88">
            <v>17.299688343846128</v>
          </cell>
          <cell r="V88">
            <v>16.773830291523051</v>
          </cell>
          <cell r="W88">
            <v>17.903501499080313</v>
          </cell>
          <cell r="X88">
            <v>17.998460374573263</v>
          </cell>
          <cell r="Y88">
            <v>17.549104537378192</v>
          </cell>
          <cell r="Z88">
            <v>17.446643083748818</v>
          </cell>
          <cell r="AA88">
            <v>16.854576610928103</v>
          </cell>
          <cell r="AB88">
            <v>17.002746565728049</v>
          </cell>
          <cell r="AC88">
            <v>17.141071873417964</v>
          </cell>
          <cell r="AD88">
            <v>17.499900016027627</v>
          </cell>
          <cell r="AE88">
            <v>17.290057215983321</v>
          </cell>
          <cell r="AF88">
            <v>17.56161572723548</v>
          </cell>
          <cell r="AG88">
            <v>13.618928944688896</v>
          </cell>
          <cell r="AH88">
            <v>15.390601546894942</v>
          </cell>
          <cell r="AI88">
            <v>14.132540396052356</v>
          </cell>
          <cell r="AJ88">
            <v>14.216951192000941</v>
          </cell>
          <cell r="AK88">
            <v>14.02288784039202</v>
          </cell>
          <cell r="AL88">
            <v>13.960463515591835</v>
          </cell>
          <cell r="AM88">
            <v>13.893773214522241</v>
          </cell>
          <cell r="AN88">
            <v>13.800623092971337</v>
          </cell>
          <cell r="AO88">
            <v>13.76712521413789</v>
          </cell>
          <cell r="AP88">
            <v>13.635003327999152</v>
          </cell>
          <cell r="AQ88">
            <v>13.57024667345587</v>
          </cell>
          <cell r="AR88">
            <v>13.517124437326446</v>
          </cell>
          <cell r="AS88">
            <v>13.406985461092294</v>
          </cell>
          <cell r="AT88">
            <v>13.377554671775808</v>
          </cell>
          <cell r="AU88">
            <v>13.362301499278624</v>
          </cell>
          <cell r="AV88">
            <v>13.343502427737494</v>
          </cell>
          <cell r="AW88">
            <v>13.267513612819029</v>
          </cell>
          <cell r="AX88">
            <v>13.286494161462102</v>
          </cell>
          <cell r="AY88">
            <v>13.243123502683215</v>
          </cell>
          <cell r="AZ88">
            <v>13.28204028755709</v>
          </cell>
          <cell r="BA88">
            <v>13.280896011937577</v>
          </cell>
          <cell r="BB88">
            <v>13.149809663065417</v>
          </cell>
          <cell r="BC88">
            <v>13.015757247532985</v>
          </cell>
          <cell r="BD88">
            <v>12.933720945850892</v>
          </cell>
          <cell r="BE88">
            <v>12.73764464794022</v>
          </cell>
          <cell r="BF88">
            <v>12.664523907177873</v>
          </cell>
          <cell r="BG88">
            <v>12.742808657429162</v>
          </cell>
          <cell r="BH88">
            <v>12.827285671768889</v>
          </cell>
          <cell r="BI88">
            <v>12.921597833568498</v>
          </cell>
          <cell r="BJ88">
            <v>13.010045458321517</v>
          </cell>
          <cell r="BK88">
            <v>13.197196257120691</v>
          </cell>
        </row>
      </sheetData>
      <sheetData sheetId="5"/>
      <sheetData sheetId="6"/>
      <sheetData sheetId="7"/>
      <sheetData sheetId="8"/>
      <sheetData sheetId="9"/>
      <sheetData sheetId="10"/>
      <sheetData sheetId="11">
        <row r="12">
          <cell r="B12" t="str">
            <v>Emissions (MTCO2E)</v>
          </cell>
          <cell r="C12">
            <v>1990</v>
          </cell>
          <cell r="D12">
            <v>1991</v>
          </cell>
          <cell r="E12">
            <v>1992</v>
          </cell>
          <cell r="F12">
            <v>1993</v>
          </cell>
          <cell r="G12">
            <v>1994</v>
          </cell>
          <cell r="H12">
            <v>1995</v>
          </cell>
          <cell r="I12">
            <v>1996</v>
          </cell>
          <cell r="J12">
            <v>1997</v>
          </cell>
          <cell r="K12">
            <v>1998</v>
          </cell>
          <cell r="L12">
            <v>1999</v>
          </cell>
          <cell r="M12">
            <v>2000</v>
          </cell>
          <cell r="N12">
            <v>2001</v>
          </cell>
          <cell r="O12">
            <v>2002</v>
          </cell>
          <cell r="P12">
            <v>2003</v>
          </cell>
          <cell r="Q12">
            <v>2004</v>
          </cell>
          <cell r="R12">
            <v>2005</v>
          </cell>
          <cell r="S12">
            <v>2006</v>
          </cell>
          <cell r="T12">
            <v>2007</v>
          </cell>
          <cell r="U12">
            <v>2008</v>
          </cell>
          <cell r="V12">
            <v>2009</v>
          </cell>
          <cell r="W12">
            <v>2010</v>
          </cell>
          <cell r="X12">
            <v>2011</v>
          </cell>
          <cell r="Y12">
            <v>2012</v>
          </cell>
          <cell r="Z12">
            <v>2013</v>
          </cell>
          <cell r="AA12">
            <v>2014</v>
          </cell>
          <cell r="AB12">
            <v>2015</v>
          </cell>
          <cell r="AC12">
            <v>2016</v>
          </cell>
          <cell r="AD12">
            <v>2017</v>
          </cell>
          <cell r="AE12">
            <v>2018</v>
          </cell>
          <cell r="AF12">
            <v>2019</v>
          </cell>
          <cell r="AG12">
            <v>2020</v>
          </cell>
          <cell r="AH12">
            <v>2021</v>
          </cell>
          <cell r="AI12">
            <v>2022</v>
          </cell>
          <cell r="AJ12">
            <v>2023</v>
          </cell>
          <cell r="AK12">
            <v>2024</v>
          </cell>
          <cell r="AL12">
            <v>2025</v>
          </cell>
          <cell r="AM12">
            <v>2026</v>
          </cell>
          <cell r="AN12">
            <v>2027</v>
          </cell>
          <cell r="AO12">
            <v>2028</v>
          </cell>
          <cell r="AP12">
            <v>2029</v>
          </cell>
          <cell r="AQ12">
            <v>2030</v>
          </cell>
          <cell r="AR12">
            <v>2031</v>
          </cell>
          <cell r="AS12">
            <v>2032</v>
          </cell>
          <cell r="AT12">
            <v>2033</v>
          </cell>
          <cell r="AU12">
            <v>2034</v>
          </cell>
          <cell r="AV12">
            <v>2035</v>
          </cell>
          <cell r="AW12">
            <v>2036</v>
          </cell>
          <cell r="AX12">
            <v>2037</v>
          </cell>
          <cell r="AY12">
            <v>2038</v>
          </cell>
          <cell r="AZ12">
            <v>2039</v>
          </cell>
          <cell r="BA12">
            <v>2040</v>
          </cell>
          <cell r="BB12">
            <v>2041</v>
          </cell>
          <cell r="BC12">
            <v>2042</v>
          </cell>
          <cell r="BD12">
            <v>2043</v>
          </cell>
          <cell r="BE12">
            <v>2044</v>
          </cell>
          <cell r="BF12">
            <v>2045</v>
          </cell>
          <cell r="BG12">
            <v>2046</v>
          </cell>
          <cell r="BH12">
            <v>2047</v>
          </cell>
          <cell r="BI12">
            <v>2048</v>
          </cell>
          <cell r="BJ12">
            <v>2049</v>
          </cell>
          <cell r="BK12">
            <v>2050</v>
          </cell>
        </row>
        <row r="13">
          <cell r="B13" t="str">
            <v>Carbon Dioxide Emissions</v>
          </cell>
          <cell r="C13">
            <v>113210.95470409263</v>
          </cell>
          <cell r="D13">
            <v>116116.90570246369</v>
          </cell>
          <cell r="E13">
            <v>112851.49221130802</v>
          </cell>
          <cell r="F13">
            <v>204672.16931072541</v>
          </cell>
          <cell r="G13">
            <v>231445.0313159131</v>
          </cell>
          <cell r="H13">
            <v>226875.90257404334</v>
          </cell>
          <cell r="I13">
            <v>51342.369782328584</v>
          </cell>
          <cell r="J13">
            <v>825747.45856039412</v>
          </cell>
          <cell r="K13">
            <v>761466.15698779863</v>
          </cell>
          <cell r="L13">
            <v>653599.6477176901</v>
          </cell>
          <cell r="M13">
            <v>762929.98901145859</v>
          </cell>
          <cell r="N13">
            <v>585259.92410297703</v>
          </cell>
          <cell r="O13">
            <v>452523.32140696893</v>
          </cell>
          <cell r="P13">
            <v>444361.71979304368</v>
          </cell>
          <cell r="Q13">
            <v>447137.12097733817</v>
          </cell>
          <cell r="R13">
            <v>360444.22300450894</v>
          </cell>
          <cell r="S13">
            <v>380984.51182531135</v>
          </cell>
          <cell r="T13">
            <v>379727.28161458939</v>
          </cell>
          <cell r="U13">
            <v>376291.44758573524</v>
          </cell>
          <cell r="V13">
            <v>242930.10256164928</v>
          </cell>
          <cell r="W13">
            <v>314704.78909578483</v>
          </cell>
          <cell r="X13">
            <v>314770.70769156108</v>
          </cell>
          <cell r="Y13">
            <v>314406.18855729618</v>
          </cell>
          <cell r="Z13">
            <v>314521.34407426673</v>
          </cell>
          <cell r="AA13">
            <v>314584.16164109466</v>
          </cell>
          <cell r="AB13">
            <v>314228.59530470765</v>
          </cell>
          <cell r="AC13">
            <v>314452.27806419862</v>
          </cell>
          <cell r="AD13">
            <v>313996.28463361156</v>
          </cell>
          <cell r="AE13">
            <v>313832.09249003191</v>
          </cell>
          <cell r="AF13">
            <v>313496.8733777873</v>
          </cell>
          <cell r="AG13">
            <v>313126.30180802534</v>
          </cell>
          <cell r="AH13">
            <v>313426.27699580474</v>
          </cell>
          <cell r="AI13">
            <v>399828.767546141</v>
          </cell>
          <cell r="AJ13">
            <v>404188.69544562633</v>
          </cell>
          <cell r="AK13">
            <v>408548.62334511167</v>
          </cell>
          <cell r="AL13">
            <v>412908.55124459701</v>
          </cell>
          <cell r="AM13">
            <v>417268.47914408421</v>
          </cell>
          <cell r="AN13">
            <v>421628.40704356955</v>
          </cell>
          <cell r="AO13">
            <v>425988.33494305483</v>
          </cell>
          <cell r="AP13">
            <v>430348.26284254208</v>
          </cell>
          <cell r="AQ13">
            <v>434708.19074202742</v>
          </cell>
          <cell r="AR13">
            <v>439068.11864151276</v>
          </cell>
          <cell r="AS13">
            <v>443428.0465409981</v>
          </cell>
          <cell r="AT13">
            <v>447787.9744404853</v>
          </cell>
          <cell r="AU13">
            <v>452147.90233997063</v>
          </cell>
          <cell r="AV13">
            <v>456507.83023945597</v>
          </cell>
          <cell r="AW13">
            <v>460867.75813894317</v>
          </cell>
          <cell r="AX13">
            <v>465227.68603842845</v>
          </cell>
          <cell r="AY13">
            <v>469587.61393791385</v>
          </cell>
          <cell r="AZ13">
            <v>473947.54183739919</v>
          </cell>
          <cell r="BA13">
            <v>478307.46973688639</v>
          </cell>
          <cell r="BB13">
            <v>482667.39763637172</v>
          </cell>
          <cell r="BC13">
            <v>487027.32553585706</v>
          </cell>
          <cell r="BD13">
            <v>491387.25343534426</v>
          </cell>
          <cell r="BE13">
            <v>495747.1813348296</v>
          </cell>
          <cell r="BF13">
            <v>500107.10923431494</v>
          </cell>
          <cell r="BG13">
            <v>504467.03713380022</v>
          </cell>
          <cell r="BH13">
            <v>508826.96503328747</v>
          </cell>
          <cell r="BI13">
            <v>513186.89293277281</v>
          </cell>
          <cell r="BJ13">
            <v>517546.82083225815</v>
          </cell>
          <cell r="BK13">
            <v>521906.74873174535</v>
          </cell>
        </row>
        <row r="14">
          <cell r="B14" t="str">
            <v>Cement Manufacture</v>
          </cell>
          <cell r="C14">
            <v>100866.46103601561</v>
          </cell>
          <cell r="D14">
            <v>104150.4853488161</v>
          </cell>
          <cell r="E14">
            <v>100866.46103601561</v>
          </cell>
          <cell r="F14">
            <v>192634.65</v>
          </cell>
          <cell r="G14">
            <v>213578.82</v>
          </cell>
          <cell r="H14">
            <v>206856</v>
          </cell>
          <cell r="I14">
            <v>32062.679999999997</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row>
        <row r="15">
          <cell r="B15" t="str">
            <v>Lime Manufacture</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row>
        <row r="16">
          <cell r="B16" t="str">
            <v>Limestone and Dolomite Use</v>
          </cell>
          <cell r="C16">
            <v>0</v>
          </cell>
          <cell r="D16">
            <v>0</v>
          </cell>
          <cell r="E16">
            <v>0</v>
          </cell>
          <cell r="F16">
            <v>0</v>
          </cell>
          <cell r="G16">
            <v>5889.5519858482594</v>
          </cell>
          <cell r="H16">
            <v>7659.235506594604</v>
          </cell>
          <cell r="I16">
            <v>7174.6136400753294</v>
          </cell>
          <cell r="J16">
            <v>2494.922803904075</v>
          </cell>
          <cell r="K16">
            <v>2237.2955131932349</v>
          </cell>
          <cell r="L16">
            <v>1687.3500177730339</v>
          </cell>
          <cell r="M16">
            <v>1012.6597199186861</v>
          </cell>
          <cell r="N16">
            <v>1083.975206100077</v>
          </cell>
          <cell r="O16">
            <v>796.46287704707845</v>
          </cell>
          <cell r="P16">
            <v>4321.9410711653409</v>
          </cell>
          <cell r="Q16">
            <v>6277.1590511177201</v>
          </cell>
          <cell r="R16">
            <v>8725.0653165363183</v>
          </cell>
          <cell r="S16">
            <v>5624.1897861924081</v>
          </cell>
          <cell r="T16">
            <v>93.002386148027412</v>
          </cell>
          <cell r="U16">
            <v>627.23385241249025</v>
          </cell>
          <cell r="V16">
            <v>0</v>
          </cell>
          <cell r="W16">
            <v>0</v>
          </cell>
          <cell r="X16">
            <v>264.77778165651267</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row>
        <row r="17">
          <cell r="B17" t="str">
            <v>Soda Ash</v>
          </cell>
          <cell r="C17">
            <v>12084.355523904076</v>
          </cell>
          <cell r="D17">
            <v>11708.855095217194</v>
          </cell>
          <cell r="E17">
            <v>11730.07383343354</v>
          </cell>
          <cell r="F17">
            <v>11782.501407094438</v>
          </cell>
          <cell r="G17">
            <v>11722.935192133804</v>
          </cell>
          <cell r="H17">
            <v>12115.253350466179</v>
          </cell>
          <cell r="I17">
            <v>11859.662425270688</v>
          </cell>
          <cell r="J17">
            <v>11960.181557374983</v>
          </cell>
          <cell r="K17">
            <v>11983.97508969089</v>
          </cell>
          <cell r="L17">
            <v>11570.990626517972</v>
          </cell>
          <cell r="M17">
            <v>11410.204565719067</v>
          </cell>
          <cell r="N17">
            <v>11386.942071496876</v>
          </cell>
          <cell r="O17">
            <v>11496.427224445182</v>
          </cell>
          <cell r="P17">
            <v>11220.120743095982</v>
          </cell>
          <cell r="Q17">
            <v>11294.260501034376</v>
          </cell>
          <cell r="R17">
            <v>11244.623256475688</v>
          </cell>
          <cell r="S17">
            <v>11121.062728663182</v>
          </cell>
          <cell r="T17">
            <v>10768.527205167691</v>
          </cell>
          <cell r="U17">
            <v>10357.624939900978</v>
          </cell>
          <cell r="V17">
            <v>9140.1534965619321</v>
          </cell>
          <cell r="W17">
            <v>9658.6203606451709</v>
          </cell>
          <cell r="X17">
            <v>9449.9915317718642</v>
          </cell>
          <cell r="Y17">
            <v>9343.3645431735113</v>
          </cell>
          <cell r="Z17">
            <v>9460.0946662184942</v>
          </cell>
          <cell r="AA17">
            <v>9526.6270842301146</v>
          </cell>
          <cell r="AB17">
            <v>9172.8576116628956</v>
          </cell>
          <cell r="AC17">
            <v>9393.9158297821486</v>
          </cell>
          <cell r="AD17">
            <v>8935.7374560183744</v>
          </cell>
          <cell r="AE17">
            <v>8774.6538906855239</v>
          </cell>
          <cell r="AF17">
            <v>8440.1200560735924</v>
          </cell>
          <cell r="AG17">
            <v>8070.2337639442976</v>
          </cell>
          <cell r="AH17">
            <v>8370.8942293564451</v>
          </cell>
          <cell r="AI17">
            <v>8325.5030668979743</v>
          </cell>
          <cell r="AJ17">
            <v>8192.6626431925106</v>
          </cell>
          <cell r="AK17">
            <v>8059.8222194869886</v>
          </cell>
          <cell r="AL17">
            <v>7926.9817957815249</v>
          </cell>
          <cell r="AM17">
            <v>7794.1413720760611</v>
          </cell>
          <cell r="AN17">
            <v>7661.3009483705973</v>
          </cell>
          <cell r="AO17">
            <v>7528.4605246650754</v>
          </cell>
          <cell r="AP17">
            <v>7395.6201009596116</v>
          </cell>
          <cell r="AQ17">
            <v>7262.7796772541478</v>
          </cell>
          <cell r="AR17">
            <v>7129.9392535486841</v>
          </cell>
          <cell r="AS17">
            <v>6997.0988298432203</v>
          </cell>
          <cell r="AT17">
            <v>6864.2584061376983</v>
          </cell>
          <cell r="AU17">
            <v>6731.4179824322346</v>
          </cell>
          <cell r="AV17">
            <v>6598.5775587267708</v>
          </cell>
          <cell r="AW17">
            <v>6465.737135021307</v>
          </cell>
          <cell r="AX17">
            <v>6332.8967113157851</v>
          </cell>
          <cell r="AY17">
            <v>6200.0562876103213</v>
          </cell>
          <cell r="AZ17">
            <v>6067.2158639048575</v>
          </cell>
          <cell r="BA17">
            <v>5934.3754401993938</v>
          </cell>
          <cell r="BB17">
            <v>5801.53501649393</v>
          </cell>
          <cell r="BC17">
            <v>5668.694592788408</v>
          </cell>
          <cell r="BD17">
            <v>5535.8541690829443</v>
          </cell>
          <cell r="BE17">
            <v>5403.0137453774805</v>
          </cell>
          <cell r="BF17">
            <v>5270.1733216720168</v>
          </cell>
          <cell r="BG17">
            <v>5137.3328979664948</v>
          </cell>
          <cell r="BH17">
            <v>5004.492474261031</v>
          </cell>
          <cell r="BI17">
            <v>4871.6520505555673</v>
          </cell>
          <cell r="BJ17">
            <v>4738.8116268501035</v>
          </cell>
          <cell r="BK17">
            <v>4605.9712031446397</v>
          </cell>
        </row>
        <row r="18">
          <cell r="B18" t="str">
            <v>Aluminum Production, CO2</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row>
        <row r="19">
          <cell r="B19" t="str">
            <v>Iron &amp; Steel Production</v>
          </cell>
          <cell r="C19">
            <v>0</v>
          </cell>
          <cell r="D19">
            <v>0</v>
          </cell>
          <cell r="E19">
            <v>0</v>
          </cell>
          <cell r="F19">
            <v>0</v>
          </cell>
          <cell r="G19">
            <v>0</v>
          </cell>
          <cell r="H19">
            <v>0</v>
          </cell>
          <cell r="I19">
            <v>0</v>
          </cell>
          <cell r="J19">
            <v>811044.34820078977</v>
          </cell>
          <cell r="K19">
            <v>747003.78007449361</v>
          </cell>
          <cell r="L19">
            <v>640127.8699720822</v>
          </cell>
          <cell r="M19">
            <v>750305.45006646181</v>
          </cell>
          <cell r="N19">
            <v>572587.33216602099</v>
          </cell>
          <cell r="O19">
            <v>440028.7566461176</v>
          </cell>
          <cell r="P19">
            <v>428617.98331942334</v>
          </cell>
          <cell r="Q19">
            <v>429364.02676582703</v>
          </cell>
          <cell r="R19">
            <v>340272.85977213789</v>
          </cell>
          <cell r="S19">
            <v>364037.58465109672</v>
          </cell>
          <cell r="T19">
            <v>368664.07736391464</v>
          </cell>
          <cell r="U19">
            <v>365109.88851177448</v>
          </cell>
          <cell r="V19">
            <v>233598.61305229904</v>
          </cell>
          <cell r="W19">
            <v>304844.8336966986</v>
          </cell>
          <cell r="X19">
            <v>304844.8336966986</v>
          </cell>
          <cell r="Y19">
            <v>304844.8336966986</v>
          </cell>
          <cell r="Z19">
            <v>304844.8336966986</v>
          </cell>
          <cell r="AA19">
            <v>304844.8336966986</v>
          </cell>
          <cell r="AB19">
            <v>304844.8336966986</v>
          </cell>
          <cell r="AC19">
            <v>304844.8336966986</v>
          </cell>
          <cell r="AD19">
            <v>304844.8336966986</v>
          </cell>
          <cell r="AE19">
            <v>304844.8336966986</v>
          </cell>
          <cell r="AF19">
            <v>304844.8336966986</v>
          </cell>
          <cell r="AG19">
            <v>304844.8336966986</v>
          </cell>
          <cell r="AH19">
            <v>304844.8336966986</v>
          </cell>
          <cell r="AI19">
            <v>391308.65087246522</v>
          </cell>
          <cell r="AJ19">
            <v>395802.92407889664</v>
          </cell>
          <cell r="AK19">
            <v>400297.19728532806</v>
          </cell>
          <cell r="AL19">
            <v>404791.47049175948</v>
          </cell>
          <cell r="AM19">
            <v>409285.74369819276</v>
          </cell>
          <cell r="AN19">
            <v>413780.01690462418</v>
          </cell>
          <cell r="AO19">
            <v>418274.2901110556</v>
          </cell>
          <cell r="AP19">
            <v>422768.56331748888</v>
          </cell>
          <cell r="AQ19">
            <v>427262.8365239203</v>
          </cell>
          <cell r="AR19">
            <v>431757.10973035172</v>
          </cell>
          <cell r="AS19">
            <v>436251.38293678313</v>
          </cell>
          <cell r="AT19">
            <v>440745.65614321642</v>
          </cell>
          <cell r="AU19">
            <v>445239.92934964783</v>
          </cell>
          <cell r="AV19">
            <v>449734.20255607925</v>
          </cell>
          <cell r="AW19">
            <v>454228.47576251253</v>
          </cell>
          <cell r="AX19">
            <v>458722.74896894395</v>
          </cell>
          <cell r="AY19">
            <v>463217.02217537537</v>
          </cell>
          <cell r="AZ19">
            <v>467711.29538180679</v>
          </cell>
          <cell r="BA19">
            <v>472205.56858824007</v>
          </cell>
          <cell r="BB19">
            <v>476699.84179467149</v>
          </cell>
          <cell r="BC19">
            <v>481194.11500110291</v>
          </cell>
          <cell r="BD19">
            <v>485688.38820753619</v>
          </cell>
          <cell r="BE19">
            <v>490182.66141396761</v>
          </cell>
          <cell r="BF19">
            <v>494676.93462039903</v>
          </cell>
          <cell r="BG19">
            <v>499171.20782683045</v>
          </cell>
          <cell r="BH19">
            <v>503665.48103326373</v>
          </cell>
          <cell r="BI19">
            <v>508159.75423969515</v>
          </cell>
          <cell r="BJ19">
            <v>512654.02744612657</v>
          </cell>
          <cell r="BK19">
            <v>517148.30065255985</v>
          </cell>
        </row>
        <row r="20">
          <cell r="B20" t="str">
            <v>Ammonia Production</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row>
        <row r="21">
          <cell r="B21" t="str">
            <v>Urea Consumption</v>
          </cell>
          <cell r="C21">
            <v>260.13814417294662</v>
          </cell>
          <cell r="D21">
            <v>257.56525843038742</v>
          </cell>
          <cell r="E21">
            <v>254.9573418588719</v>
          </cell>
          <cell r="F21">
            <v>255.01790363096598</v>
          </cell>
          <cell r="G21">
            <v>253.72413793103442</v>
          </cell>
          <cell r="H21">
            <v>245.41371698256833</v>
          </cell>
          <cell r="I21">
            <v>245.41371698256833</v>
          </cell>
          <cell r="J21">
            <v>248.00599832534064</v>
          </cell>
          <cell r="K21">
            <v>241.10631042094849</v>
          </cell>
          <cell r="L21">
            <v>213.43710131689124</v>
          </cell>
          <cell r="M21">
            <v>201.67465935906213</v>
          </cell>
          <cell r="N21">
            <v>201.67465935906213</v>
          </cell>
          <cell r="O21">
            <v>201.67465935906213</v>
          </cell>
          <cell r="P21">
            <v>201.67465935906213</v>
          </cell>
          <cell r="Q21">
            <v>201.67465935906213</v>
          </cell>
          <cell r="R21">
            <v>201.67465935906213</v>
          </cell>
          <cell r="S21">
            <v>201.67465935906213</v>
          </cell>
          <cell r="T21">
            <v>201.67465935906213</v>
          </cell>
          <cell r="U21">
            <v>196.70028164725585</v>
          </cell>
          <cell r="V21">
            <v>191.33601278830784</v>
          </cell>
          <cell r="W21">
            <v>201.33503844104436</v>
          </cell>
          <cell r="X21">
            <v>211.10468143411734</v>
          </cell>
          <cell r="Y21">
            <v>217.99031742406945</v>
          </cell>
          <cell r="Z21">
            <v>216.41571134962319</v>
          </cell>
          <cell r="AA21">
            <v>212.70086016594351</v>
          </cell>
          <cell r="AB21">
            <v>210.90399634619777</v>
          </cell>
          <cell r="AC21">
            <v>213.528537717896</v>
          </cell>
          <cell r="AD21">
            <v>215.71348089454426</v>
          </cell>
          <cell r="AE21">
            <v>212.60490264776735</v>
          </cell>
          <cell r="AF21">
            <v>211.91962501509133</v>
          </cell>
          <cell r="AG21">
            <v>211.23434738241534</v>
          </cell>
          <cell r="AH21">
            <v>210.54906974973917</v>
          </cell>
          <cell r="AI21">
            <v>194.61360677780749</v>
          </cell>
          <cell r="AJ21">
            <v>193.10872353720288</v>
          </cell>
          <cell r="AK21">
            <v>191.60384029659826</v>
          </cell>
          <cell r="AL21">
            <v>190.09895705599365</v>
          </cell>
          <cell r="AM21">
            <v>188.59407381538949</v>
          </cell>
          <cell r="AN21">
            <v>187.08919057478488</v>
          </cell>
          <cell r="AO21">
            <v>185.58430733418027</v>
          </cell>
          <cell r="AP21">
            <v>184.07942409357565</v>
          </cell>
          <cell r="AQ21">
            <v>182.57454085297104</v>
          </cell>
          <cell r="AR21">
            <v>181.06965761236688</v>
          </cell>
          <cell r="AS21">
            <v>179.56477437176227</v>
          </cell>
          <cell r="AT21">
            <v>178.05989113115766</v>
          </cell>
          <cell r="AU21">
            <v>176.55500789055304</v>
          </cell>
          <cell r="AV21">
            <v>175.05012464994843</v>
          </cell>
          <cell r="AW21">
            <v>173.54524140934427</v>
          </cell>
          <cell r="AX21">
            <v>172.04035816873966</v>
          </cell>
          <cell r="AY21">
            <v>170.53547492813505</v>
          </cell>
          <cell r="AZ21">
            <v>169.03059168753043</v>
          </cell>
          <cell r="BA21">
            <v>167.52570844692582</v>
          </cell>
          <cell r="BB21">
            <v>166.02082520632166</v>
          </cell>
          <cell r="BC21">
            <v>164.51594196571705</v>
          </cell>
          <cell r="BD21">
            <v>163.01105872511243</v>
          </cell>
          <cell r="BE21">
            <v>161.50617548450782</v>
          </cell>
          <cell r="BF21">
            <v>160.00129224390321</v>
          </cell>
          <cell r="BG21">
            <v>158.49640900329905</v>
          </cell>
          <cell r="BH21">
            <v>156.99152576269444</v>
          </cell>
          <cell r="BI21">
            <v>155.48664252208982</v>
          </cell>
          <cell r="BJ21">
            <v>153.98175928148521</v>
          </cell>
          <cell r="BK21">
            <v>152.4768760408806</v>
          </cell>
        </row>
        <row r="22">
          <cell r="B22" t="str">
            <v>Additional CO2 Emissions</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row>
        <row r="23">
          <cell r="B23" t="str">
            <v>Nitrous Oxide Emissions</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row>
        <row r="24">
          <cell r="B24" t="str">
            <v>Nitric Acid Production</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row>
        <row r="25">
          <cell r="B25" t="str">
            <v>Adipic Acid Production</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row>
        <row r="26">
          <cell r="B26" t="str">
            <v>Additional N2O Emissions</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row>
        <row r="27">
          <cell r="B27" t="str">
            <v>HFC, PFC, SF6 and NF3 Emissions</v>
          </cell>
          <cell r="C27">
            <v>76646.427024185177</v>
          </cell>
          <cell r="D27">
            <v>75278.558332769535</v>
          </cell>
          <cell r="E27">
            <v>81129.468842797636</v>
          </cell>
          <cell r="F27">
            <v>93584.258000347909</v>
          </cell>
          <cell r="G27">
            <v>125429.13857266612</v>
          </cell>
          <cell r="H27">
            <v>190843.49701654681</v>
          </cell>
          <cell r="I27">
            <v>235917.20772159781</v>
          </cell>
          <cell r="J27">
            <v>277939.77409172902</v>
          </cell>
          <cell r="K27">
            <v>300785.80565688398</v>
          </cell>
          <cell r="L27">
            <v>332657.98508307739</v>
          </cell>
          <cell r="M27">
            <v>358249.94518414204</v>
          </cell>
          <cell r="N27">
            <v>386424.93565324374</v>
          </cell>
          <cell r="O27">
            <v>405085.71432083513</v>
          </cell>
          <cell r="P27">
            <v>424381.20687259187</v>
          </cell>
          <cell r="Q27">
            <v>443722.26542888343</v>
          </cell>
          <cell r="R27">
            <v>462799.53783412575</v>
          </cell>
          <cell r="S27">
            <v>489478.54472209106</v>
          </cell>
          <cell r="T27">
            <v>515685.92126871372</v>
          </cell>
          <cell r="U27">
            <v>551519.17328913766</v>
          </cell>
          <cell r="V27">
            <v>589906.73306367395</v>
          </cell>
          <cell r="W27">
            <v>620242.62688483868</v>
          </cell>
          <cell r="X27">
            <v>634498.66271580907</v>
          </cell>
          <cell r="Y27">
            <v>644647.79136639182</v>
          </cell>
          <cell r="Z27">
            <v>654977.1657672422</v>
          </cell>
          <cell r="AA27">
            <v>672042.6318435201</v>
          </cell>
          <cell r="AB27">
            <v>688627.55849080672</v>
          </cell>
          <cell r="AC27">
            <v>694891.22498030588</v>
          </cell>
          <cell r="AD27">
            <v>690571.24638578913</v>
          </cell>
          <cell r="AE27">
            <v>692288.46029024222</v>
          </cell>
          <cell r="AF27">
            <v>706006.23531305371</v>
          </cell>
          <cell r="AG27">
            <v>733448.74779363058</v>
          </cell>
          <cell r="AH27">
            <v>755150.89041801787</v>
          </cell>
          <cell r="AI27">
            <v>889463.03590477433</v>
          </cell>
          <cell r="AJ27">
            <v>1026468.4488836605</v>
          </cell>
          <cell r="AK27">
            <v>1163473.8618625463</v>
          </cell>
          <cell r="AL27">
            <v>1409157.1562123324</v>
          </cell>
          <cell r="AM27">
            <v>1446853.7942978428</v>
          </cell>
          <cell r="AN27">
            <v>1484550.4323833531</v>
          </cell>
          <cell r="AO27">
            <v>1522247.0704688635</v>
          </cell>
          <cell r="AP27">
            <v>1559943.7085543738</v>
          </cell>
          <cell r="AQ27">
            <v>1597640.3466398837</v>
          </cell>
          <cell r="AR27">
            <v>1597640.3466398837</v>
          </cell>
          <cell r="AS27">
            <v>1597640.3466398837</v>
          </cell>
          <cell r="AT27">
            <v>1597640.3466398837</v>
          </cell>
          <cell r="AU27">
            <v>1597640.3466398837</v>
          </cell>
          <cell r="AV27">
            <v>1597640.3466398837</v>
          </cell>
          <cell r="AW27">
            <v>1597640.3466398837</v>
          </cell>
          <cell r="AX27">
            <v>1597640.3466398837</v>
          </cell>
          <cell r="AY27">
            <v>1597640.3466398837</v>
          </cell>
          <cell r="AZ27">
            <v>1597640.3466398837</v>
          </cell>
          <cell r="BA27">
            <v>1597640.3466398837</v>
          </cell>
          <cell r="BB27">
            <v>1597640.3466398837</v>
          </cell>
          <cell r="BC27">
            <v>1597640.3466398837</v>
          </cell>
          <cell r="BD27">
            <v>1597640.3466398837</v>
          </cell>
          <cell r="BE27">
            <v>1597640.3466398837</v>
          </cell>
          <cell r="BF27">
            <v>1597640.3466398837</v>
          </cell>
          <cell r="BG27">
            <v>1597640.3466398837</v>
          </cell>
          <cell r="BH27">
            <v>1597640.3466398837</v>
          </cell>
          <cell r="BI27">
            <v>1597640.3466398837</v>
          </cell>
          <cell r="BJ27">
            <v>1597640.3466398837</v>
          </cell>
          <cell r="BK27">
            <v>1597640.3466398837</v>
          </cell>
        </row>
        <row r="28">
          <cell r="B28" t="str">
            <v>ODS Substitutes</v>
          </cell>
          <cell r="C28">
            <v>1110.5022346413805</v>
          </cell>
          <cell r="D28">
            <v>2353.9924193009406</v>
          </cell>
          <cell r="E28">
            <v>7250.181174209426</v>
          </cell>
          <cell r="F28">
            <v>24490.970168300013</v>
          </cell>
          <cell r="G28">
            <v>59839.49280882896</v>
          </cell>
          <cell r="H28">
            <v>130380.05126342655</v>
          </cell>
          <cell r="I28">
            <v>181073.70731049366</v>
          </cell>
          <cell r="J28">
            <v>228459.62101578843</v>
          </cell>
          <cell r="K28">
            <v>260672.11673181562</v>
          </cell>
          <cell r="L28">
            <v>291681.40984540159</v>
          </cell>
          <cell r="M28">
            <v>318626.66498416872</v>
          </cell>
          <cell r="N28">
            <v>346902.62449085264</v>
          </cell>
          <cell r="O28">
            <v>368070.48021140631</v>
          </cell>
          <cell r="P28">
            <v>387226.22670429014</v>
          </cell>
          <cell r="Q28">
            <v>406949.19237678353</v>
          </cell>
          <cell r="R28">
            <v>428701.95908203966</v>
          </cell>
          <cell r="S28">
            <v>457887.42848929612</v>
          </cell>
          <cell r="T28">
            <v>486975.64087696088</v>
          </cell>
          <cell r="U28">
            <v>523246.68170059414</v>
          </cell>
          <cell r="V28">
            <v>564580.46755718975</v>
          </cell>
          <cell r="W28">
            <v>599533.27556105109</v>
          </cell>
          <cell r="X28">
            <v>615537.86296765797</v>
          </cell>
          <cell r="Y28">
            <v>628741.73944410577</v>
          </cell>
          <cell r="Z28">
            <v>639975.11760483554</v>
          </cell>
          <cell r="AA28">
            <v>656688.11591777136</v>
          </cell>
          <cell r="AB28">
            <v>675157.16193811665</v>
          </cell>
          <cell r="AC28">
            <v>680927.82075288903</v>
          </cell>
          <cell r="AD28">
            <v>676855.45355988771</v>
          </cell>
          <cell r="AE28">
            <v>679602.67660124379</v>
          </cell>
          <cell r="AF28">
            <v>690906.11659073504</v>
          </cell>
          <cell r="AG28">
            <v>719590.95806645579</v>
          </cell>
          <cell r="AH28">
            <v>741100.82894192322</v>
          </cell>
          <cell r="AI28">
            <v>884450.39793999458</v>
          </cell>
          <cell r="AJ28">
            <v>1020824.7163941428</v>
          </cell>
          <cell r="AK28">
            <v>1157199.0348482907</v>
          </cell>
          <cell r="AL28">
            <v>1402251.2346733389</v>
          </cell>
          <cell r="AM28">
            <v>1440011.0175602646</v>
          </cell>
          <cell r="AN28">
            <v>1477770.8004471902</v>
          </cell>
          <cell r="AO28">
            <v>1515530.5833341158</v>
          </cell>
          <cell r="AP28">
            <v>1553290.3662210414</v>
          </cell>
          <cell r="AQ28">
            <v>1591050.1491079666</v>
          </cell>
          <cell r="AR28">
            <v>1591050.1491079666</v>
          </cell>
          <cell r="AS28">
            <v>1591050.1491079666</v>
          </cell>
          <cell r="AT28">
            <v>1591050.1491079666</v>
          </cell>
          <cell r="AU28">
            <v>1591050.1491079666</v>
          </cell>
          <cell r="AV28">
            <v>1591050.1491079666</v>
          </cell>
          <cell r="AW28">
            <v>1591050.1491079666</v>
          </cell>
          <cell r="AX28">
            <v>1591050.1491079666</v>
          </cell>
          <cell r="AY28">
            <v>1591050.1491079666</v>
          </cell>
          <cell r="AZ28">
            <v>1591050.1491079666</v>
          </cell>
          <cell r="BA28">
            <v>1591050.1491079666</v>
          </cell>
          <cell r="BB28">
            <v>1591050.1491079666</v>
          </cell>
          <cell r="BC28">
            <v>1591050.1491079666</v>
          </cell>
          <cell r="BD28">
            <v>1591050.1491079666</v>
          </cell>
          <cell r="BE28">
            <v>1591050.1491079666</v>
          </cell>
          <cell r="BF28">
            <v>1591050.1491079666</v>
          </cell>
          <cell r="BG28">
            <v>1591050.1491079666</v>
          </cell>
          <cell r="BH28">
            <v>1591050.1491079666</v>
          </cell>
          <cell r="BI28">
            <v>1591050.1491079666</v>
          </cell>
          <cell r="BJ28">
            <v>1591050.1491079666</v>
          </cell>
          <cell r="BK28">
            <v>1591050.1491079666</v>
          </cell>
        </row>
        <row r="29">
          <cell r="B29" t="str">
            <v>Semiconductor Manufacturing</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row>
        <row r="30">
          <cell r="B30" t="str">
            <v>Magnesium Production</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row>
        <row r="31">
          <cell r="B31" t="str">
            <v>Electric Power Transmission and Distribution Systems</v>
          </cell>
          <cell r="C31">
            <v>75535.924789543802</v>
          </cell>
          <cell r="D31">
            <v>72924.565913468599</v>
          </cell>
          <cell r="E31">
            <v>73879.287668588207</v>
          </cell>
          <cell r="F31">
            <v>69093.287832047892</v>
          </cell>
          <cell r="G31">
            <v>65589.645763837165</v>
          </cell>
          <cell r="H31">
            <v>60463.445753120257</v>
          </cell>
          <cell r="I31">
            <v>54843.500411104142</v>
          </cell>
          <cell r="J31">
            <v>49480.153075940609</v>
          </cell>
          <cell r="K31">
            <v>40113.688925068367</v>
          </cell>
          <cell r="L31">
            <v>40976.575237675803</v>
          </cell>
          <cell r="M31">
            <v>39623.280199973342</v>
          </cell>
          <cell r="N31">
            <v>39522.311162391095</v>
          </cell>
          <cell r="O31">
            <v>37015.234109428835</v>
          </cell>
          <cell r="P31">
            <v>37154.980168301714</v>
          </cell>
          <cell r="Q31">
            <v>36773.073052099913</v>
          </cell>
          <cell r="R31">
            <v>34097.578752086069</v>
          </cell>
          <cell r="S31">
            <v>31591.116232794921</v>
          </cell>
          <cell r="T31">
            <v>28710.280391752858</v>
          </cell>
          <cell r="U31">
            <v>28272.4915885435</v>
          </cell>
          <cell r="V31">
            <v>25326.265506484146</v>
          </cell>
          <cell r="W31">
            <v>20709.351323787545</v>
          </cell>
          <cell r="X31">
            <v>18960.799748151061</v>
          </cell>
          <cell r="Y31">
            <v>15906.051922286088</v>
          </cell>
          <cell r="Z31">
            <v>15002.048162406702</v>
          </cell>
          <cell r="AA31">
            <v>15354.515925748794</v>
          </cell>
          <cell r="AB31">
            <v>13470.396552690117</v>
          </cell>
          <cell r="AC31">
            <v>13963.404227416822</v>
          </cell>
          <cell r="AD31">
            <v>13715.792825901372</v>
          </cell>
          <cell r="AE31">
            <v>12685.783688998466</v>
          </cell>
          <cell r="AF31">
            <v>15100.118722318715</v>
          </cell>
          <cell r="AG31">
            <v>13857.789727174781</v>
          </cell>
          <cell r="AH31">
            <v>14050.06147609465</v>
          </cell>
          <cell r="AI31">
            <v>5012.6379647797885</v>
          </cell>
          <cell r="AJ31">
            <v>5643.7324895176816</v>
          </cell>
          <cell r="AK31">
            <v>6274.8270142555739</v>
          </cell>
          <cell r="AL31">
            <v>6905.9215389934179</v>
          </cell>
          <cell r="AM31">
            <v>6842.7767375781532</v>
          </cell>
          <cell r="AN31">
            <v>6779.6319361629066</v>
          </cell>
          <cell r="AO31">
            <v>6716.4871347476583</v>
          </cell>
          <cell r="AP31">
            <v>6653.3423333324108</v>
          </cell>
          <cell r="AQ31">
            <v>6590.1975319171761</v>
          </cell>
          <cell r="AR31">
            <v>6590.1975319171761</v>
          </cell>
          <cell r="AS31">
            <v>6590.1975319171761</v>
          </cell>
          <cell r="AT31">
            <v>6590.1975319171761</v>
          </cell>
          <cell r="AU31">
            <v>6590.1975319171761</v>
          </cell>
          <cell r="AV31">
            <v>6590.1975319171761</v>
          </cell>
          <cell r="AW31">
            <v>6590.1975319171761</v>
          </cell>
          <cell r="AX31">
            <v>6590.1975319171761</v>
          </cell>
          <cell r="AY31">
            <v>6590.1975319171761</v>
          </cell>
          <cell r="AZ31">
            <v>6590.1975319171761</v>
          </cell>
          <cell r="BA31">
            <v>6590.1975319171761</v>
          </cell>
          <cell r="BB31">
            <v>6590.1975319171761</v>
          </cell>
          <cell r="BC31">
            <v>6590.1975319171761</v>
          </cell>
          <cell r="BD31">
            <v>6590.1975319171761</v>
          </cell>
          <cell r="BE31">
            <v>6590.1975319171761</v>
          </cell>
          <cell r="BF31">
            <v>6590.1975319171761</v>
          </cell>
          <cell r="BG31">
            <v>6590.1975319171761</v>
          </cell>
          <cell r="BH31">
            <v>6590.1975319171761</v>
          </cell>
          <cell r="BI31">
            <v>6590.1975319171761</v>
          </cell>
          <cell r="BJ31">
            <v>6590.1975319171761</v>
          </cell>
          <cell r="BK31">
            <v>6590.1975319171761</v>
          </cell>
        </row>
      </sheetData>
      <sheetData sheetId="12"/>
      <sheetData sheetId="13"/>
      <sheetData sheetId="14"/>
      <sheetData sheetId="15"/>
      <sheetData sheetId="16"/>
      <sheetData sheetId="17"/>
      <sheetData sheetId="18"/>
      <sheetData sheetId="19"/>
      <sheetData sheetId="20"/>
      <sheetData sheetId="21"/>
      <sheetData sheetId="22"/>
      <sheetData sheetId="23">
        <row r="37">
          <cell r="C37">
            <v>5.7991581068941603E-2</v>
          </cell>
          <cell r="D37">
            <v>0.22595438281124647</v>
          </cell>
          <cell r="E37">
            <v>0.22174938037558256</v>
          </cell>
          <cell r="F37">
            <v>0.34904230311520468</v>
          </cell>
          <cell r="G37">
            <v>0.26895753480166357</v>
          </cell>
          <cell r="H37">
            <v>0.26293145966996734</v>
          </cell>
          <cell r="I37">
            <v>0.28108888770344598</v>
          </cell>
          <cell r="J37">
            <v>0.27684664891304389</v>
          </cell>
          <cell r="K37">
            <v>0.28770540986338522</v>
          </cell>
          <cell r="L37">
            <v>0.33841347644460451</v>
          </cell>
          <cell r="M37">
            <v>0.32329973204485174</v>
          </cell>
          <cell r="N37">
            <v>0.24705138542165647</v>
          </cell>
          <cell r="O37">
            <v>0.17600704313513832</v>
          </cell>
          <cell r="P37">
            <v>0.20196543803786646</v>
          </cell>
          <cell r="Q37">
            <v>0.23662398961100692</v>
          </cell>
          <cell r="R37">
            <v>0.2665087063367062</v>
          </cell>
          <cell r="S37">
            <v>0.28180835062279663</v>
          </cell>
          <cell r="T37">
            <v>0.45992315050880367</v>
          </cell>
          <cell r="U37">
            <v>0.68250227223460525</v>
          </cell>
          <cell r="V37">
            <v>0.42244431668474008</v>
          </cell>
          <cell r="W37">
            <v>0.46165688124866244</v>
          </cell>
          <cell r="X37">
            <v>0.47234244333838854</v>
          </cell>
          <cell r="Y37">
            <v>0.47815054943168867</v>
          </cell>
          <cell r="Z37">
            <v>0.49248206745003359</v>
          </cell>
          <cell r="AA37">
            <v>0.50698700227766147</v>
          </cell>
          <cell r="AB37">
            <v>0.52121094812696089</v>
          </cell>
          <cell r="AC37">
            <v>0.53923230525813137</v>
          </cell>
          <cell r="AD37">
            <v>0.54422574624676989</v>
          </cell>
          <cell r="AE37">
            <v>0.57480754791995836</v>
          </cell>
          <cell r="AF37">
            <v>0.57480754791995836</v>
          </cell>
          <cell r="AG37">
            <v>0.57480754791995836</v>
          </cell>
          <cell r="AH37">
            <v>0.57480754791995836</v>
          </cell>
          <cell r="AI37">
            <v>0.60816472943070821</v>
          </cell>
          <cell r="AJ37">
            <v>0.62194680851654027</v>
          </cell>
          <cell r="AK37">
            <v>0.63572888760237234</v>
          </cell>
          <cell r="AL37">
            <v>0.64951096668820441</v>
          </cell>
          <cell r="AM37">
            <v>0.66329304577403647</v>
          </cell>
          <cell r="AN37">
            <v>0.67707512485986854</v>
          </cell>
          <cell r="AO37">
            <v>0.6908572039457006</v>
          </cell>
          <cell r="AP37">
            <v>0.70463928303153267</v>
          </cell>
          <cell r="AQ37">
            <v>0.71842136211736474</v>
          </cell>
          <cell r="AR37">
            <v>0.7322034412031968</v>
          </cell>
          <cell r="AS37">
            <v>0.74598552028902887</v>
          </cell>
          <cell r="AT37">
            <v>0.75976759937486094</v>
          </cell>
          <cell r="AU37">
            <v>0.773549678460693</v>
          </cell>
          <cell r="AV37">
            <v>0.78733175754652507</v>
          </cell>
          <cell r="AW37">
            <v>0.80111383663235713</v>
          </cell>
          <cell r="AX37">
            <v>0.8148959157181892</v>
          </cell>
          <cell r="AY37">
            <v>0.82867799480402127</v>
          </cell>
          <cell r="AZ37">
            <v>0.84246007388985333</v>
          </cell>
          <cell r="BA37">
            <v>0.8562421529756854</v>
          </cell>
          <cell r="BB37">
            <v>0.87002423206151747</v>
          </cell>
          <cell r="BC37">
            <v>0.88380631114734953</v>
          </cell>
          <cell r="BD37">
            <v>0.8975883902331816</v>
          </cell>
          <cell r="BE37">
            <v>0.91137046931901367</v>
          </cell>
          <cell r="BF37">
            <v>0.92515254840484573</v>
          </cell>
          <cell r="BG37">
            <v>0.9389346274906778</v>
          </cell>
          <cell r="BH37">
            <v>0.95271670657650986</v>
          </cell>
          <cell r="BI37">
            <v>0.96649878566234193</v>
          </cell>
          <cell r="BJ37">
            <v>0.980280864748174</v>
          </cell>
          <cell r="BK37">
            <v>0.99406294383400606</v>
          </cell>
        </row>
        <row r="38">
          <cell r="C38">
            <v>1.8751508575800047E-3</v>
          </cell>
          <cell r="D38">
            <v>6.5630280015300168E-3</v>
          </cell>
          <cell r="E38">
            <v>6.5630280015300168E-3</v>
          </cell>
          <cell r="F38">
            <v>9.6161582440000247E-3</v>
          </cell>
          <cell r="G38">
            <v>7.4525226391000191E-3</v>
          </cell>
          <cell r="H38">
            <v>7.2121186830000185E-3</v>
          </cell>
          <cell r="I38">
            <v>7.1688459709020186E-3</v>
          </cell>
          <cell r="J38">
            <v>6.8965884906187682E-3</v>
          </cell>
          <cell r="K38">
            <v>7.0318157159250183E-3</v>
          </cell>
          <cell r="L38">
            <v>7.9261184326170197E-3</v>
          </cell>
          <cell r="M38">
            <v>7.2467368526784193E-3</v>
          </cell>
          <cell r="N38">
            <v>5.3555718822293407E-3</v>
          </cell>
          <cell r="O38">
            <v>3.7421613006409248E-3</v>
          </cell>
          <cell r="P38">
            <v>4.2790465969132748E-3</v>
          </cell>
          <cell r="Q38">
            <v>4.8518085294934161E-3</v>
          </cell>
          <cell r="R38">
            <v>5.1612445176481246E-3</v>
          </cell>
          <cell r="S38">
            <v>5.4706805058028348E-3</v>
          </cell>
          <cell r="T38">
            <v>8.9027147410566474E-3</v>
          </cell>
          <cell r="U38">
            <v>1.2334748976310464E-2</v>
          </cell>
          <cell r="V38">
            <v>7.7358196691863284E-3</v>
          </cell>
          <cell r="W38">
            <v>7.9505364062276481E-3</v>
          </cell>
          <cell r="X38">
            <v>7.9796720106639352E-3</v>
          </cell>
          <cell r="Y38">
            <v>7.9898061339461202E-3</v>
          </cell>
          <cell r="Z38">
            <v>8.0778463299601127E-3</v>
          </cell>
          <cell r="AA38">
            <v>8.1833045503653633E-3</v>
          </cell>
          <cell r="AB38">
            <v>8.3007970421682103E-3</v>
          </cell>
          <cell r="AC38">
            <v>8.4908118537092014E-3</v>
          </cell>
          <cell r="AD38">
            <v>8.5082298781004612E-3</v>
          </cell>
          <cell r="AE38">
            <v>9.258788383687374E-3</v>
          </cell>
          <cell r="AF38">
            <v>9.258788383687374E-3</v>
          </cell>
          <cell r="AG38">
            <v>9.258788383687374E-3</v>
          </cell>
          <cell r="AH38">
            <v>9.258788383687374E-3</v>
          </cell>
          <cell r="AI38">
            <v>9.1685156012238089E-3</v>
          </cell>
          <cell r="AJ38">
            <v>9.2773989968497894E-3</v>
          </cell>
          <cell r="AK38">
            <v>9.3862823924757421E-3</v>
          </cell>
          <cell r="AL38">
            <v>9.4951657881016949E-3</v>
          </cell>
          <cell r="AM38">
            <v>9.6040491837276754E-3</v>
          </cell>
          <cell r="AN38">
            <v>9.7129325793536281E-3</v>
          </cell>
          <cell r="AO38">
            <v>9.8218159749795808E-3</v>
          </cell>
          <cell r="AP38">
            <v>9.9306993706055613E-3</v>
          </cell>
          <cell r="AQ38">
            <v>1.0039582766231514E-2</v>
          </cell>
          <cell r="AR38">
            <v>1.0148466161857495E-2</v>
          </cell>
          <cell r="AS38">
            <v>1.0257349557483447E-2</v>
          </cell>
          <cell r="AT38">
            <v>1.03662329531094E-2</v>
          </cell>
          <cell r="AU38">
            <v>1.047511634873538E-2</v>
          </cell>
          <cell r="AV38">
            <v>1.0583999744361333E-2</v>
          </cell>
          <cell r="AW38">
            <v>1.0692883139987286E-2</v>
          </cell>
          <cell r="AX38">
            <v>1.0801766535613266E-2</v>
          </cell>
          <cell r="AY38">
            <v>1.0910649931239219E-2</v>
          </cell>
          <cell r="AZ38">
            <v>1.10195333268652E-2</v>
          </cell>
          <cell r="BA38">
            <v>1.1128416722491152E-2</v>
          </cell>
          <cell r="BB38">
            <v>1.1237300118117105E-2</v>
          </cell>
          <cell r="BC38">
            <v>1.1346183513743086E-2</v>
          </cell>
          <cell r="BD38">
            <v>1.1455066909369038E-2</v>
          </cell>
          <cell r="BE38">
            <v>1.1563950304994991E-2</v>
          </cell>
          <cell r="BF38">
            <v>1.1672833700620971E-2</v>
          </cell>
          <cell r="BG38">
            <v>1.1781717096246924E-2</v>
          </cell>
          <cell r="BH38">
            <v>1.1890600491872905E-2</v>
          </cell>
          <cell r="BI38">
            <v>1.1999483887498857E-2</v>
          </cell>
          <cell r="BJ38">
            <v>1.210836728312481E-2</v>
          </cell>
          <cell r="BK38">
            <v>1.2217250678750791E-2</v>
          </cell>
        </row>
        <row r="39">
          <cell r="C39">
            <v>7.925165888640021E-5</v>
          </cell>
          <cell r="D39">
            <v>2.7738080610240074E-4</v>
          </cell>
          <cell r="E39">
            <v>2.7738080610240074E-4</v>
          </cell>
          <cell r="F39">
            <v>4.0641876352000105E-4</v>
          </cell>
          <cell r="G39">
            <v>3.1497454172800082E-4</v>
          </cell>
          <cell r="H39">
            <v>3.0481407264000083E-4</v>
          </cell>
          <cell r="I39">
            <v>3.0298518820416078E-4</v>
          </cell>
          <cell r="J39">
            <v>2.9147845696200086E-4</v>
          </cell>
          <cell r="K39">
            <v>2.9719372082400082E-4</v>
          </cell>
          <cell r="L39">
            <v>3.3499066583136087E-4</v>
          </cell>
          <cell r="M39">
            <v>3.0627718018867277E-4</v>
          </cell>
          <cell r="N39">
            <v>2.2634869841874951E-4</v>
          </cell>
          <cell r="O39">
            <v>1.5815927006482402E-4</v>
          </cell>
          <cell r="P39">
            <v>1.8085027126576861E-4</v>
          </cell>
          <cell r="Q39">
            <v>2.0505756803896705E-4</v>
          </cell>
          <cell r="R39">
            <v>2.1813561734965661E-4</v>
          </cell>
          <cell r="S39">
            <v>2.3121366666034625E-4</v>
          </cell>
          <cell r="T39">
            <v>3.7626567962201679E-4</v>
          </cell>
          <cell r="U39">
            <v>5.2131769258368754E-4</v>
          </cell>
          <cell r="V39">
            <v>3.2694785016938445E-4</v>
          </cell>
          <cell r="W39">
            <v>3.3602267075377235E-4</v>
          </cell>
          <cell r="X39">
            <v>3.3725406233749464E-4</v>
          </cell>
          <cell r="Y39">
            <v>3.376823724535719E-4</v>
          </cell>
          <cell r="Z39">
            <v>3.4140331658699343E-4</v>
          </cell>
          <cell r="AA39">
            <v>3.4586041873242295E-4</v>
          </cell>
          <cell r="AB39">
            <v>3.5082613914069424E-4</v>
          </cell>
          <cell r="AC39">
            <v>3.588569538171436E-4</v>
          </cell>
          <cell r="AD39">
            <v>3.5959311182915147E-4</v>
          </cell>
          <cell r="AE39">
            <v>3.9131482980112682E-4</v>
          </cell>
          <cell r="AF39">
            <v>3.9131482980112682E-4</v>
          </cell>
          <cell r="AG39">
            <v>3.9131482980112682E-4</v>
          </cell>
          <cell r="AH39">
            <v>3.9131482980112682E-4</v>
          </cell>
          <cell r="AI39">
            <v>3.8749952729700589E-4</v>
          </cell>
          <cell r="AJ39">
            <v>3.9210139156497202E-4</v>
          </cell>
          <cell r="AK39">
            <v>3.9670325583293642E-4</v>
          </cell>
          <cell r="AL39">
            <v>4.0130512010090255E-4</v>
          </cell>
          <cell r="AM39">
            <v>4.0590698436886695E-4</v>
          </cell>
          <cell r="AN39">
            <v>4.1050884863683308E-4</v>
          </cell>
          <cell r="AO39">
            <v>4.1511071290479748E-4</v>
          </cell>
          <cell r="AP39">
            <v>4.1971257717276361E-4</v>
          </cell>
          <cell r="AQ39">
            <v>4.2431444144072801E-4</v>
          </cell>
          <cell r="AR39">
            <v>4.2891630570869414E-4</v>
          </cell>
          <cell r="AS39">
            <v>4.3351816997665854E-4</v>
          </cell>
          <cell r="AT39">
            <v>4.3812003424462467E-4</v>
          </cell>
          <cell r="AU39">
            <v>4.4272189851258907E-4</v>
          </cell>
          <cell r="AV39">
            <v>4.473237627805552E-4</v>
          </cell>
          <cell r="AW39">
            <v>4.519256270485196E-4</v>
          </cell>
          <cell r="AX39">
            <v>4.5652749131648573E-4</v>
          </cell>
          <cell r="AY39">
            <v>4.6112935558445013E-4</v>
          </cell>
          <cell r="AZ39">
            <v>4.6573121985241626E-4</v>
          </cell>
          <cell r="BA39">
            <v>4.7033308412038066E-4</v>
          </cell>
          <cell r="BB39">
            <v>4.7493494838834679E-4</v>
          </cell>
          <cell r="BC39">
            <v>4.7953681265631119E-4</v>
          </cell>
          <cell r="BD39">
            <v>4.8413867692427733E-4</v>
          </cell>
          <cell r="BE39">
            <v>4.8874054119224172E-4</v>
          </cell>
          <cell r="BF39">
            <v>4.9334240546020786E-4</v>
          </cell>
          <cell r="BG39">
            <v>4.9794426972817225E-4</v>
          </cell>
          <cell r="BH39">
            <v>5.0254613399613839E-4</v>
          </cell>
          <cell r="BI39">
            <v>5.0714799826410278E-4</v>
          </cell>
          <cell r="BJ39">
            <v>5.1174986253206718E-4</v>
          </cell>
          <cell r="BK39">
            <v>5.1635172680003331E-4</v>
          </cell>
        </row>
      </sheetData>
      <sheetData sheetId="24"/>
      <sheetData sheetId="25"/>
      <sheetData sheetId="26"/>
      <sheetData sheetId="27">
        <row r="6">
          <cell r="C6">
            <v>19.022005621478716</v>
          </cell>
          <cell r="D6">
            <v>16.897519604876454</v>
          </cell>
          <cell r="E6">
            <v>17.882331165893412</v>
          </cell>
          <cell r="F6">
            <v>16.543918620513999</v>
          </cell>
          <cell r="G6">
            <v>17.864051481320725</v>
          </cell>
          <cell r="H6">
            <v>17.704441306825473</v>
          </cell>
          <cell r="I6">
            <v>17.610054376789915</v>
          </cell>
          <cell r="J6">
            <v>17.171038299801829</v>
          </cell>
          <cell r="K6">
            <v>17.242975866616128</v>
          </cell>
          <cell r="L6">
            <v>16.57864621187473</v>
          </cell>
          <cell r="M6">
            <v>16.973891868565314</v>
          </cell>
          <cell r="N6">
            <v>17.151353338281233</v>
          </cell>
          <cell r="O6">
            <v>18.658897099319507</v>
          </cell>
          <cell r="P6">
            <v>19.293072523976306</v>
          </cell>
          <cell r="Q6">
            <v>19.928640821480315</v>
          </cell>
          <cell r="R6">
            <v>20.298183575656424</v>
          </cell>
          <cell r="S6">
            <v>20.338075976923793</v>
          </cell>
          <cell r="T6">
            <v>20.576454025516263</v>
          </cell>
          <cell r="U6">
            <v>17.299688343846128</v>
          </cell>
          <cell r="V6">
            <v>16.773830291523051</v>
          </cell>
          <cell r="W6">
            <v>17.903501499080313</v>
          </cell>
          <cell r="X6">
            <v>17.998460374573263</v>
          </cell>
          <cell r="Y6">
            <v>17.549104537378192</v>
          </cell>
          <cell r="Z6">
            <v>17.446643083748818</v>
          </cell>
          <cell r="AA6">
            <v>16.854576610928103</v>
          </cell>
          <cell r="AB6">
            <v>17.002746565728049</v>
          </cell>
          <cell r="AC6">
            <v>17.141071873417964</v>
          </cell>
          <cell r="AD6">
            <v>17.499900016027627</v>
          </cell>
          <cell r="AE6">
            <v>17.290057215983321</v>
          </cell>
          <cell r="AF6">
            <v>17.56161572723548</v>
          </cell>
          <cell r="AG6">
            <v>13.618928944688896</v>
          </cell>
          <cell r="AH6">
            <v>15.390601546894942</v>
          </cell>
          <cell r="AI6">
            <v>14.132540396052356</v>
          </cell>
          <cell r="AJ6">
            <v>14.216951192000941</v>
          </cell>
          <cell r="AK6">
            <v>14.02288784039202</v>
          </cell>
          <cell r="AL6">
            <v>13.960463515591835</v>
          </cell>
          <cell r="AM6">
            <v>13.893773214522241</v>
          </cell>
          <cell r="AN6">
            <v>13.800623092971337</v>
          </cell>
          <cell r="AO6">
            <v>13.76712521413789</v>
          </cell>
          <cell r="AP6">
            <v>13.635003327999152</v>
          </cell>
          <cell r="AQ6">
            <v>13.57024667345587</v>
          </cell>
          <cell r="AR6">
            <v>13.517124437326446</v>
          </cell>
          <cell r="AS6">
            <v>13.406985461092294</v>
          </cell>
          <cell r="AT6">
            <v>13.377554671775808</v>
          </cell>
          <cell r="AU6">
            <v>13.362301499278624</v>
          </cell>
          <cell r="AV6">
            <v>13.343502427737494</v>
          </cell>
          <cell r="AW6">
            <v>13.267513612819029</v>
          </cell>
          <cell r="AX6">
            <v>13.286494161462102</v>
          </cell>
          <cell r="AY6">
            <v>13.243123502683215</v>
          </cell>
          <cell r="AZ6">
            <v>13.28204028755709</v>
          </cell>
          <cell r="BA6">
            <v>13.280896011937577</v>
          </cell>
          <cell r="BB6">
            <v>13.149809663065417</v>
          </cell>
          <cell r="BC6">
            <v>13.015757247532985</v>
          </cell>
          <cell r="BD6">
            <v>12.933720945850892</v>
          </cell>
          <cell r="BE6">
            <v>12.73764464794022</v>
          </cell>
          <cell r="BF6">
            <v>12.664523907177873</v>
          </cell>
          <cell r="BG6">
            <v>12.742808657429162</v>
          </cell>
          <cell r="BH6">
            <v>12.827285671768889</v>
          </cell>
          <cell r="BI6">
            <v>12.921597833568498</v>
          </cell>
          <cell r="BJ6">
            <v>13.010045458321517</v>
          </cell>
          <cell r="BK6">
            <v>13.197196257120691</v>
          </cell>
        </row>
        <row r="7">
          <cell r="C7">
            <v>3.4970273439074884E-2</v>
          </cell>
          <cell r="D7">
            <v>2.8398278121322718E-2</v>
          </cell>
          <cell r="E7">
            <v>3.5311553183772201E-2</v>
          </cell>
          <cell r="F7">
            <v>3.2105455717155548E-2</v>
          </cell>
          <cell r="G7">
            <v>3.4180501024639494E-2</v>
          </cell>
          <cell r="H7">
            <v>3.4494187785150232E-2</v>
          </cell>
          <cell r="I7">
            <v>3.5067211325209756E-2</v>
          </cell>
          <cell r="J7">
            <v>3.5355302712510188E-2</v>
          </cell>
          <cell r="K7">
            <v>3.7902400379767859E-2</v>
          </cell>
          <cell r="L7">
            <v>3.2513949279481653E-2</v>
          </cell>
          <cell r="M7">
            <v>3.320317070832024E-2</v>
          </cell>
          <cell r="N7">
            <v>3.3168944032089739E-2</v>
          </cell>
          <cell r="O7">
            <v>3.5841121134818077E-2</v>
          </cell>
          <cell r="P7">
            <v>3.3551128951587107E-2</v>
          </cell>
          <cell r="Q7">
            <v>3.4669636631830959E-2</v>
          </cell>
          <cell r="R7">
            <v>3.6840779725823905E-2</v>
          </cell>
          <cell r="S7">
            <v>3.6530738832432762E-2</v>
          </cell>
          <cell r="T7">
            <v>3.5877538591507788E-2</v>
          </cell>
          <cell r="U7">
            <v>3.517792229932127E-2</v>
          </cell>
          <cell r="V7">
            <v>3.6003210267142115E-2</v>
          </cell>
          <cell r="W7">
            <v>3.589408802522169E-2</v>
          </cell>
          <cell r="X7">
            <v>3.5664458052071184E-2</v>
          </cell>
          <cell r="Y7">
            <v>3.3936748630919542E-2</v>
          </cell>
          <cell r="Z7">
            <v>3.3297373175461289E-2</v>
          </cell>
          <cell r="AA7">
            <v>3.3571708753656365E-2</v>
          </cell>
          <cell r="AB7">
            <v>2.9472623458306903E-2</v>
          </cell>
          <cell r="AC7">
            <v>2.9561263450025469E-2</v>
          </cell>
          <cell r="AD7">
            <v>3.0039217160983761E-2</v>
          </cell>
          <cell r="AE7">
            <v>2.9071959936766052E-2</v>
          </cell>
          <cell r="AF7">
            <v>2.9733063698617244E-2</v>
          </cell>
          <cell r="AG7">
            <v>2.6909854566282199E-2</v>
          </cell>
          <cell r="AH7">
            <v>2.6558882498763203E-2</v>
          </cell>
          <cell r="AI7">
            <v>1.740819763031845E-2</v>
          </cell>
          <cell r="AJ7">
            <v>1.718178673462354E-2</v>
          </cell>
          <cell r="AK7">
            <v>1.7169256375517632E-2</v>
          </cell>
          <cell r="AL7">
            <v>1.6726071885466782E-2</v>
          </cell>
          <cell r="AM7">
            <v>1.4930407822018106E-2</v>
          </cell>
          <cell r="AN7">
            <v>1.4667153592047885E-2</v>
          </cell>
          <cell r="AO7">
            <v>1.4709156442375073E-2</v>
          </cell>
          <cell r="AP7">
            <v>1.446801065780021E-2</v>
          </cell>
          <cell r="AQ7">
            <v>1.446910253078959E-2</v>
          </cell>
          <cell r="AR7">
            <v>1.450468244763994E-2</v>
          </cell>
          <cell r="AS7">
            <v>1.4280968730678474E-2</v>
          </cell>
          <cell r="AT7">
            <v>1.4266615230229891E-2</v>
          </cell>
          <cell r="AU7">
            <v>1.4291044550391582E-2</v>
          </cell>
          <cell r="AV7">
            <v>1.4289125457520884E-2</v>
          </cell>
          <cell r="AW7">
            <v>1.4051848680325153E-2</v>
          </cell>
          <cell r="AX7">
            <v>1.4052965764876284E-2</v>
          </cell>
          <cell r="AY7">
            <v>1.382597625328669E-2</v>
          </cell>
          <cell r="AZ7">
            <v>1.3835205288155308E-2</v>
          </cell>
          <cell r="BA7">
            <v>1.3667633553318726E-2</v>
          </cell>
          <cell r="BB7">
            <v>1.3031893528992741E-2</v>
          </cell>
          <cell r="BC7">
            <v>1.2347654627078646E-2</v>
          </cell>
          <cell r="BD7">
            <v>1.1789833542950731E-2</v>
          </cell>
          <cell r="BE7">
            <v>1.0905339857663739E-2</v>
          </cell>
          <cell r="BF7">
            <v>1.0375540525347123E-2</v>
          </cell>
          <cell r="BG7">
            <v>1.0332432875950976E-2</v>
          </cell>
          <cell r="BH7">
            <v>1.030825788928234E-2</v>
          </cell>
          <cell r="BI7">
            <v>1.0386158644704505E-2</v>
          </cell>
          <cell r="BJ7">
            <v>1.0408856577409923E-2</v>
          </cell>
          <cell r="BK7">
            <v>1.0656926061295046E-2</v>
          </cell>
        </row>
        <row r="8">
          <cell r="C8">
            <v>0.24135664608623825</v>
          </cell>
          <cell r="D8">
            <v>0.24380102697966477</v>
          </cell>
          <cell r="E8">
            <v>0.25260972317185876</v>
          </cell>
          <cell r="F8">
            <v>0.24454978393836846</v>
          </cell>
          <cell r="G8">
            <v>0.2491889882132122</v>
          </cell>
          <cell r="H8">
            <v>0.24596630523780072</v>
          </cell>
          <cell r="I8">
            <v>0.23241998750203013</v>
          </cell>
          <cell r="J8">
            <v>0.22219406412300433</v>
          </cell>
          <cell r="K8">
            <v>0.21899045360638195</v>
          </cell>
          <cell r="L8">
            <v>0.21782874079006334</v>
          </cell>
          <cell r="M8">
            <v>0.21906615123965348</v>
          </cell>
          <cell r="N8">
            <v>0.2065394826855628</v>
          </cell>
          <cell r="O8">
            <v>0.19439540601989008</v>
          </cell>
          <cell r="P8">
            <v>0.19591223537168911</v>
          </cell>
          <cell r="Q8">
            <v>0.19713296094475208</v>
          </cell>
          <cell r="R8">
            <v>0.19480690696368691</v>
          </cell>
          <cell r="S8">
            <v>0.19985215798346348</v>
          </cell>
          <cell r="T8">
            <v>0.20623756039058011</v>
          </cell>
          <cell r="U8">
            <v>0.1676452894138134</v>
          </cell>
          <cell r="V8">
            <v>0.15271240220403937</v>
          </cell>
          <cell r="W8">
            <v>0.14980763916751122</v>
          </cell>
          <cell r="X8">
            <v>0.15002114814117107</v>
          </cell>
          <cell r="Y8">
            <v>0.14216071283729359</v>
          </cell>
          <cell r="Z8">
            <v>0.14327203799737759</v>
          </cell>
          <cell r="AA8">
            <v>0.14602439915229118</v>
          </cell>
          <cell r="AB8">
            <v>0.14298136953796686</v>
          </cell>
          <cell r="AC8">
            <v>0.13879143060233806</v>
          </cell>
          <cell r="AD8">
            <v>0.14239126275339176</v>
          </cell>
          <cell r="AE8">
            <v>0.14045961234803386</v>
          </cell>
          <cell r="AF8">
            <v>0.14929226318489092</v>
          </cell>
          <cell r="AG8">
            <v>0.10319440803417405</v>
          </cell>
          <cell r="AH8">
            <v>0.12903831810135141</v>
          </cell>
          <cell r="AI8">
            <v>0.12987741452683085</v>
          </cell>
          <cell r="AJ8">
            <v>0.13071651095231035</v>
          </cell>
          <cell r="AK8">
            <v>0.13155560737778982</v>
          </cell>
          <cell r="AL8">
            <v>0.13239470380326929</v>
          </cell>
          <cell r="AM8">
            <v>0.13323380022874876</v>
          </cell>
          <cell r="AN8">
            <v>0.13407289665422822</v>
          </cell>
          <cell r="AO8">
            <v>0.13491199307970772</v>
          </cell>
          <cell r="AP8">
            <v>0.13575108950518719</v>
          </cell>
          <cell r="AQ8">
            <v>0.13687629606774376</v>
          </cell>
          <cell r="AR8">
            <v>0.13689869133958329</v>
          </cell>
          <cell r="AS8">
            <v>0.13692108661142285</v>
          </cell>
          <cell r="AT8">
            <v>0.13694348188326239</v>
          </cell>
          <cell r="AU8">
            <v>0.13696587715510192</v>
          </cell>
          <cell r="AV8">
            <v>0.13698827242694145</v>
          </cell>
          <cell r="AW8">
            <v>0.13701066769878098</v>
          </cell>
          <cell r="AX8">
            <v>0.13703306297062051</v>
          </cell>
          <cell r="AY8">
            <v>0.13705545824246007</v>
          </cell>
          <cell r="AZ8">
            <v>0.13707785351429957</v>
          </cell>
          <cell r="BA8">
            <v>0.13710024878613913</v>
          </cell>
          <cell r="BB8">
            <v>0.13712264405797869</v>
          </cell>
          <cell r="BC8">
            <v>0.1371450393298182</v>
          </cell>
          <cell r="BD8">
            <v>0.13716743460165773</v>
          </cell>
          <cell r="BE8">
            <v>0.13718982987349729</v>
          </cell>
          <cell r="BF8">
            <v>0.13721222514533682</v>
          </cell>
          <cell r="BG8">
            <v>0.13723462041717635</v>
          </cell>
          <cell r="BH8">
            <v>0.13725701568901588</v>
          </cell>
          <cell r="BI8">
            <v>0.13727941096085541</v>
          </cell>
          <cell r="BJ8">
            <v>0.13730180623269495</v>
          </cell>
          <cell r="BK8">
            <v>0.1373242015045345</v>
          </cell>
        </row>
        <row r="9">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row>
        <row r="10">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9.8960766863422211E-3</v>
          </cell>
          <cell r="AJ10">
            <v>9.8844496960488453E-3</v>
          </cell>
          <cell r="AK10">
            <v>9.8728227057554661E-3</v>
          </cell>
          <cell r="AL10">
            <v>1.0066325855091051E-2</v>
          </cell>
          <cell r="AM10">
            <v>1.0069003066695503E-2</v>
          </cell>
          <cell r="AN10">
            <v>1.0071680278299957E-2</v>
          </cell>
          <cell r="AO10">
            <v>1.007435748990441E-2</v>
          </cell>
          <cell r="AP10">
            <v>1.0077034701508865E-2</v>
          </cell>
          <cell r="AQ10">
            <v>1.0079711913113314E-2</v>
          </cell>
          <cell r="AR10">
            <v>1.0079711913113314E-2</v>
          </cell>
          <cell r="AS10">
            <v>1.0079711913113314E-2</v>
          </cell>
          <cell r="AT10">
            <v>1.0079711913113316E-2</v>
          </cell>
          <cell r="AU10">
            <v>1.0079711913113316E-2</v>
          </cell>
          <cell r="AV10">
            <v>1.0079711913113316E-2</v>
          </cell>
          <cell r="AW10">
            <v>1.0079711913113316E-2</v>
          </cell>
          <cell r="AX10">
            <v>1.0079711913113314E-2</v>
          </cell>
          <cell r="AY10">
            <v>1.0079711913113314E-2</v>
          </cell>
          <cell r="AZ10">
            <v>1.0079711913113314E-2</v>
          </cell>
          <cell r="BA10">
            <v>1.0079711913113316E-2</v>
          </cell>
          <cell r="BB10">
            <v>1.0079711913113316E-2</v>
          </cell>
          <cell r="BC10">
            <v>1.0079711913113314E-2</v>
          </cell>
          <cell r="BD10">
            <v>1.0079711913113316E-2</v>
          </cell>
          <cell r="BE10">
            <v>1.0079711913113314E-2</v>
          </cell>
          <cell r="BF10">
            <v>1.0079711913113316E-2</v>
          </cell>
          <cell r="BG10">
            <v>1.0079711913113316E-2</v>
          </cell>
          <cell r="BH10">
            <v>1.0079711913113316E-2</v>
          </cell>
          <cell r="BI10">
            <v>1.0079711913113314E-2</v>
          </cell>
          <cell r="BJ10">
            <v>1.0079711913113314E-2</v>
          </cell>
          <cell r="BK10">
            <v>1.0079711913113314E-2</v>
          </cell>
        </row>
        <row r="13">
          <cell r="C13">
            <v>0.37334067855249714</v>
          </cell>
          <cell r="D13">
            <v>0.40503133284186854</v>
          </cell>
          <cell r="E13">
            <v>0.3583084087996895</v>
          </cell>
          <cell r="F13">
            <v>0.33632123678241677</v>
          </cell>
          <cell r="G13">
            <v>0.32224736791187114</v>
          </cell>
          <cell r="H13">
            <v>0.33932050310384354</v>
          </cell>
          <cell r="I13">
            <v>0.33241644523127767</v>
          </cell>
          <cell r="J13">
            <v>0.3387313512238026</v>
          </cell>
          <cell r="K13">
            <v>0.35702237906332868</v>
          </cell>
          <cell r="L13">
            <v>0.34247755856903528</v>
          </cell>
          <cell r="M13">
            <v>0.33062482726928705</v>
          </cell>
          <cell r="N13">
            <v>0.30129168040370341</v>
          </cell>
          <cell r="O13">
            <v>0.30119652355514986</v>
          </cell>
          <cell r="P13">
            <v>0.30975258504854192</v>
          </cell>
          <cell r="Q13">
            <v>0.31482683896983432</v>
          </cell>
          <cell r="R13">
            <v>0.31645787308995932</v>
          </cell>
          <cell r="S13">
            <v>0.33277633471734891</v>
          </cell>
          <cell r="T13">
            <v>0.32599030814524133</v>
          </cell>
          <cell r="U13">
            <v>0.31196096463541451</v>
          </cell>
          <cell r="V13">
            <v>0.31328275649111459</v>
          </cell>
          <cell r="W13">
            <v>0.30464638361410656</v>
          </cell>
          <cell r="X13">
            <v>0.29560675935092684</v>
          </cell>
          <cell r="Y13">
            <v>0.28923834855635472</v>
          </cell>
          <cell r="Z13">
            <v>0.27173457157894682</v>
          </cell>
          <cell r="AA13">
            <v>0.26577849463758052</v>
          </cell>
          <cell r="AB13">
            <v>0.2671984565106148</v>
          </cell>
          <cell r="AC13">
            <v>0.28044312410353045</v>
          </cell>
          <cell r="AD13">
            <v>0.28621002499084858</v>
          </cell>
          <cell r="AE13">
            <v>0.29057793020451461</v>
          </cell>
          <cell r="AF13">
            <v>0.26653807183809036</v>
          </cell>
          <cell r="AG13">
            <v>0.26611007464549979</v>
          </cell>
          <cell r="AH13">
            <v>0.28267740308191375</v>
          </cell>
          <cell r="AI13">
            <v>0.25753412844587192</v>
          </cell>
          <cell r="AJ13">
            <v>0.25612535329571851</v>
          </cell>
          <cell r="AK13">
            <v>0.2547165781455652</v>
          </cell>
          <cell r="AL13">
            <v>0.25330780299541139</v>
          </cell>
          <cell r="AM13">
            <v>0.25189902784525808</v>
          </cell>
          <cell r="AN13">
            <v>0.25049025269510472</v>
          </cell>
          <cell r="AO13">
            <v>0.24908147754495136</v>
          </cell>
          <cell r="AP13">
            <v>0.24767270239479808</v>
          </cell>
          <cell r="AQ13">
            <v>0.24626392724464466</v>
          </cell>
          <cell r="AR13">
            <v>0.24485515209449132</v>
          </cell>
          <cell r="AS13">
            <v>0.2434463769443376</v>
          </cell>
          <cell r="AT13">
            <v>0.24203760179418427</v>
          </cell>
          <cell r="AU13">
            <v>0.24062882664403082</v>
          </cell>
          <cell r="AV13">
            <v>0.23922005149387751</v>
          </cell>
          <cell r="AW13">
            <v>0.23781127634372404</v>
          </cell>
          <cell r="AX13">
            <v>0.23640250119357076</v>
          </cell>
          <cell r="AY13">
            <v>0.23499372604341698</v>
          </cell>
          <cell r="AZ13">
            <v>0.23358495089326367</v>
          </cell>
          <cell r="BA13">
            <v>0.23217617574311034</v>
          </cell>
          <cell r="BB13">
            <v>0.23076740059295692</v>
          </cell>
          <cell r="BC13">
            <v>0.22935862544280367</v>
          </cell>
          <cell r="BD13">
            <v>0.22794985029265016</v>
          </cell>
          <cell r="BE13">
            <v>0.22654107514249686</v>
          </cell>
          <cell r="BF13">
            <v>0.22513229999234308</v>
          </cell>
          <cell r="BG13">
            <v>0.22372352484218977</v>
          </cell>
          <cell r="BH13">
            <v>0.22231474969203635</v>
          </cell>
          <cell r="BI13">
            <v>0.22090597454188304</v>
          </cell>
          <cell r="BJ13">
            <v>0.21949719939172971</v>
          </cell>
          <cell r="BK13">
            <v>0.21808842424157629</v>
          </cell>
        </row>
        <row r="14">
          <cell r="C14">
            <v>0.13439497349639776</v>
          </cell>
          <cell r="D14">
            <v>0.13294049096489308</v>
          </cell>
          <cell r="E14">
            <v>0.11576967455338122</v>
          </cell>
          <cell r="F14">
            <v>0.10973646508201941</v>
          </cell>
          <cell r="G14">
            <v>0.10609590219228547</v>
          </cell>
          <cell r="H14">
            <v>0.10382900723189586</v>
          </cell>
          <cell r="I14">
            <v>8.5321012632839741E-2</v>
          </cell>
          <cell r="J14">
            <v>8.4880643888948573E-2</v>
          </cell>
          <cell r="K14">
            <v>8.2566610583220498E-2</v>
          </cell>
          <cell r="L14">
            <v>7.9234772008437496E-2</v>
          </cell>
          <cell r="M14">
            <v>8.3305001008643104E-2</v>
          </cell>
          <cell r="N14">
            <v>7.1155938731969987E-2</v>
          </cell>
          <cell r="O14">
            <v>6.9542355101414294E-2</v>
          </cell>
          <cell r="P14">
            <v>6.8707840261165262E-2</v>
          </cell>
          <cell r="Q14">
            <v>0.12130970693594752</v>
          </cell>
          <cell r="R14">
            <v>5.9409301902639475E-2</v>
          </cell>
          <cell r="S14">
            <v>5.178440491033507E-2</v>
          </cell>
          <cell r="T14">
            <v>4.5300392826647704E-2</v>
          </cell>
          <cell r="U14">
            <v>4.0914220826543259E-2</v>
          </cell>
          <cell r="V14">
            <v>3.7278168843725479E-2</v>
          </cell>
          <cell r="W14">
            <v>3.802982776914525E-2</v>
          </cell>
          <cell r="X14">
            <v>4.3802025285734118E-2</v>
          </cell>
          <cell r="Y14">
            <v>4.4201321312517527E-2</v>
          </cell>
          <cell r="Z14">
            <v>4.4060650203244206E-2</v>
          </cell>
          <cell r="AA14">
            <v>4.591950007748017E-2</v>
          </cell>
          <cell r="AB14">
            <v>4.8019534101901386E-2</v>
          </cell>
          <cell r="AC14">
            <v>5.1484137450742012E-2</v>
          </cell>
          <cell r="AD14">
            <v>5.0471470844507788E-2</v>
          </cell>
          <cell r="AE14">
            <v>5.0722020219439695E-2</v>
          </cell>
          <cell r="AF14">
            <v>3.4021562376174687E-2</v>
          </cell>
          <cell r="AG14">
            <v>2.4467850233955087E-2</v>
          </cell>
          <cell r="AH14">
            <v>1.8443609403184073E-2</v>
          </cell>
          <cell r="AI14">
            <v>1.8352027669349659E-2</v>
          </cell>
          <cell r="AJ14">
            <v>1.8342855607839464E-2</v>
          </cell>
          <cell r="AK14">
            <v>1.8333683546329263E-2</v>
          </cell>
          <cell r="AL14">
            <v>1.8324511484819058E-2</v>
          </cell>
          <cell r="AM14">
            <v>1.831533942330886E-2</v>
          </cell>
          <cell r="AN14">
            <v>1.8306167361798655E-2</v>
          </cell>
          <cell r="AO14">
            <v>1.8296995300288461E-2</v>
          </cell>
          <cell r="AP14">
            <v>1.8287823238778266E-2</v>
          </cell>
          <cell r="AQ14">
            <v>1.8278651177268061E-2</v>
          </cell>
          <cell r="AR14">
            <v>1.8269479115757874E-2</v>
          </cell>
          <cell r="AS14">
            <v>1.8260307054247662E-2</v>
          </cell>
          <cell r="AT14">
            <v>1.8251134992737467E-2</v>
          </cell>
          <cell r="AU14">
            <v>1.8241962931227266E-2</v>
          </cell>
          <cell r="AV14">
            <v>1.8232790869717068E-2</v>
          </cell>
          <cell r="AW14">
            <v>1.8223618808206863E-2</v>
          </cell>
          <cell r="AX14">
            <v>1.8214446746696675E-2</v>
          </cell>
          <cell r="AY14">
            <v>1.8205274685186457E-2</v>
          </cell>
          <cell r="AZ14">
            <v>1.8196102623676269E-2</v>
          </cell>
          <cell r="BA14">
            <v>1.8186930562166068E-2</v>
          </cell>
          <cell r="BB14">
            <v>1.817775850065587E-2</v>
          </cell>
          <cell r="BC14">
            <v>1.8168586439145675E-2</v>
          </cell>
          <cell r="BD14">
            <v>1.815941437763547E-2</v>
          </cell>
          <cell r="BE14">
            <v>1.8150242316125276E-2</v>
          </cell>
          <cell r="BF14">
            <v>1.814107025461506E-2</v>
          </cell>
          <cell r="BG14">
            <v>1.8131898193104866E-2</v>
          </cell>
          <cell r="BH14">
            <v>1.8122726131594668E-2</v>
          </cell>
          <cell r="BI14">
            <v>1.8113554070084473E-2</v>
          </cell>
          <cell r="BJ14">
            <v>1.8104382008574279E-2</v>
          </cell>
          <cell r="BK14">
            <v>1.8095209947064081E-2</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row>
        <row r="16">
          <cell r="C16">
            <v>0.25131733379328702</v>
          </cell>
          <cell r="D16">
            <v>0.2425264088918879</v>
          </cell>
          <cell r="E16">
            <v>0.22623770456667996</v>
          </cell>
          <cell r="F16">
            <v>0.2377741306770027</v>
          </cell>
          <cell r="G16">
            <v>0.20798127789972246</v>
          </cell>
          <cell r="H16">
            <v>0.2165086421902464</v>
          </cell>
          <cell r="I16">
            <v>0.21139360984180142</v>
          </cell>
          <cell r="J16">
            <v>0.20409316727152571</v>
          </cell>
          <cell r="K16">
            <v>0.20667835337422094</v>
          </cell>
          <cell r="L16">
            <v>0.18479475493486563</v>
          </cell>
          <cell r="M16">
            <v>0.17176603514608338</v>
          </cell>
          <cell r="N16">
            <v>0.17622240353871363</v>
          </cell>
          <cell r="O16">
            <v>0.17497337083050826</v>
          </cell>
          <cell r="P16">
            <v>0.17824193258259158</v>
          </cell>
          <cell r="Q16">
            <v>0.20240027047466766</v>
          </cell>
          <cell r="R16">
            <v>0.17195111765646387</v>
          </cell>
          <cell r="S16">
            <v>0.17945983095475335</v>
          </cell>
          <cell r="T16">
            <v>0.18873442554952916</v>
          </cell>
          <cell r="U16">
            <v>0.18433059590065978</v>
          </cell>
          <cell r="V16">
            <v>0.18016638271892849</v>
          </cell>
          <cell r="W16">
            <v>0.1833142321852711</v>
          </cell>
          <cell r="X16">
            <v>0.18534691230769235</v>
          </cell>
          <cell r="Y16">
            <v>0.17949486898923375</v>
          </cell>
          <cell r="Z16">
            <v>0.19275096186149668</v>
          </cell>
          <cell r="AA16">
            <v>0.18816620382115362</v>
          </cell>
          <cell r="AB16">
            <v>0.18573721903465906</v>
          </cell>
          <cell r="AC16">
            <v>0.17771303893692017</v>
          </cell>
          <cell r="AD16">
            <v>0.18075643760901344</v>
          </cell>
          <cell r="AE16">
            <v>0.18946248986846115</v>
          </cell>
          <cell r="AF16">
            <v>0.18681697522548515</v>
          </cell>
          <cell r="AG16">
            <v>0.16605502844462766</v>
          </cell>
          <cell r="AH16">
            <v>0.13269424126235088</v>
          </cell>
          <cell r="AI16">
            <v>0.16061398362382004</v>
          </cell>
          <cell r="AJ16">
            <v>0.15870827740719454</v>
          </cell>
          <cell r="AK16">
            <v>0.15680257119056909</v>
          </cell>
          <cell r="AL16">
            <v>0.15489686497394359</v>
          </cell>
          <cell r="AM16">
            <v>0.15299115875731809</v>
          </cell>
          <cell r="AN16">
            <v>0.15108545254069261</v>
          </cell>
          <cell r="AO16">
            <v>0.14917974632406711</v>
          </cell>
          <cell r="AP16">
            <v>0.14727404010744163</v>
          </cell>
          <cell r="AQ16">
            <v>0.14536833389081616</v>
          </cell>
          <cell r="AR16">
            <v>0.14346262767419066</v>
          </cell>
          <cell r="AS16">
            <v>0.14155692145756518</v>
          </cell>
          <cell r="AT16">
            <v>0.13965121524093968</v>
          </cell>
          <cell r="AU16">
            <v>0.13774550902431421</v>
          </cell>
          <cell r="AV16">
            <v>0.13583980280768873</v>
          </cell>
          <cell r="AW16">
            <v>0.13393409659106326</v>
          </cell>
          <cell r="AX16">
            <v>0.13202839037443725</v>
          </cell>
          <cell r="AY16">
            <v>0.13012268415781178</v>
          </cell>
          <cell r="AZ16">
            <v>0.12821697794118631</v>
          </cell>
          <cell r="BA16">
            <v>0.1263112717245608</v>
          </cell>
          <cell r="BB16">
            <v>0.12440556550793533</v>
          </cell>
          <cell r="BC16">
            <v>0.12249985929130985</v>
          </cell>
          <cell r="BD16">
            <v>0.12059415307468435</v>
          </cell>
          <cell r="BE16">
            <v>0.11868844685805886</v>
          </cell>
          <cell r="BF16">
            <v>0.11678274064143339</v>
          </cell>
          <cell r="BG16">
            <v>0.1148770344248079</v>
          </cell>
          <cell r="BH16">
            <v>0.11297132820818241</v>
          </cell>
          <cell r="BI16">
            <v>0.11106562199155694</v>
          </cell>
          <cell r="BJ16">
            <v>0.10915991577493145</v>
          </cell>
          <cell r="BK16">
            <v>0.10725420955830596</v>
          </cell>
        </row>
        <row r="17">
          <cell r="C17">
            <v>0</v>
          </cell>
          <cell r="D17">
            <v>0</v>
          </cell>
          <cell r="E17">
            <v>0</v>
          </cell>
          <cell r="F17">
            <v>0</v>
          </cell>
          <cell r="G17">
            <v>0</v>
          </cell>
          <cell r="H17">
            <v>0</v>
          </cell>
          <cell r="I17">
            <v>0</v>
          </cell>
          <cell r="J17">
            <v>0</v>
          </cell>
          <cell r="K17">
            <v>0</v>
          </cell>
          <cell r="L17">
            <v>0</v>
          </cell>
          <cell r="M17">
            <v>0</v>
          </cell>
          <cell r="N17">
            <v>0</v>
          </cell>
          <cell r="O17">
            <v>5.6331277821936483E-2</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2.7227245250278653E-2</v>
          </cell>
          <cell r="AF17">
            <v>0</v>
          </cell>
          <cell r="AG17">
            <v>0</v>
          </cell>
          <cell r="AH17">
            <v>0</v>
          </cell>
          <cell r="AI17">
            <v>3.4772185229323682E-3</v>
          </cell>
          <cell r="AJ17">
            <v>3.5297042609278712E-3</v>
          </cell>
          <cell r="AK17">
            <v>3.5821899989233602E-3</v>
          </cell>
          <cell r="AL17">
            <v>3.6346757369188493E-3</v>
          </cell>
          <cell r="AM17">
            <v>3.6871614749143383E-3</v>
          </cell>
          <cell r="AN17">
            <v>3.7396472129098413E-3</v>
          </cell>
          <cell r="AO17">
            <v>3.7921329509053303E-3</v>
          </cell>
          <cell r="AP17">
            <v>3.8446186889008194E-3</v>
          </cell>
          <cell r="AQ17">
            <v>3.8971044268963223E-3</v>
          </cell>
          <cell r="AR17">
            <v>3.9495901648918114E-3</v>
          </cell>
          <cell r="AS17">
            <v>4.0020759028873004E-3</v>
          </cell>
          <cell r="AT17">
            <v>4.0545616408828034E-3</v>
          </cell>
          <cell r="AU17">
            <v>4.1070473788782924E-3</v>
          </cell>
          <cell r="AV17">
            <v>4.1595331168737815E-3</v>
          </cell>
          <cell r="AW17">
            <v>4.2120188548692705E-3</v>
          </cell>
          <cell r="AX17">
            <v>4.2645045928647735E-3</v>
          </cell>
          <cell r="AY17">
            <v>4.3169903308602625E-3</v>
          </cell>
          <cell r="AZ17">
            <v>4.3694760688557516E-3</v>
          </cell>
          <cell r="BA17">
            <v>4.4219618068512545E-3</v>
          </cell>
          <cell r="BB17">
            <v>4.4744475448467436E-3</v>
          </cell>
          <cell r="BC17">
            <v>4.5269332828422326E-3</v>
          </cell>
          <cell r="BD17">
            <v>4.5794190208377356E-3</v>
          </cell>
          <cell r="BE17">
            <v>4.6319047588332246E-3</v>
          </cell>
          <cell r="BF17">
            <v>4.6843904968287137E-3</v>
          </cell>
          <cell r="BG17">
            <v>4.7368762348242027E-3</v>
          </cell>
          <cell r="BH17">
            <v>4.7893619728197057E-3</v>
          </cell>
          <cell r="BI17">
            <v>4.8418477108151947E-3</v>
          </cell>
          <cell r="BJ17">
            <v>4.8943334488106838E-3</v>
          </cell>
          <cell r="BK17">
            <v>4.9468191868061867E-3</v>
          </cell>
        </row>
        <row r="18">
          <cell r="C18">
            <v>1.7488739302670172E-3</v>
          </cell>
          <cell r="D18">
            <v>1.7315767637364296E-3</v>
          </cell>
          <cell r="E18">
            <v>1.7140440896307723E-3</v>
          </cell>
          <cell r="F18">
            <v>1.7144512383198767E-3</v>
          </cell>
          <cell r="G18">
            <v>1.7057534246575341E-3</v>
          </cell>
          <cell r="H18">
            <v>1.6498835767637362E-3</v>
          </cell>
          <cell r="I18">
            <v>1.6498835767637362E-3</v>
          </cell>
          <cell r="J18">
            <v>1.6673111373189391E-3</v>
          </cell>
          <cell r="K18">
            <v>1.6209254588889902E-3</v>
          </cell>
          <cell r="L18">
            <v>1.4349090689165082E-3</v>
          </cell>
          <cell r="M18">
            <v>1.3558317457437478E-3</v>
          </cell>
          <cell r="N18">
            <v>1.3558317457437478E-3</v>
          </cell>
          <cell r="O18">
            <v>1.3558317457437478E-3</v>
          </cell>
          <cell r="P18">
            <v>1.3558317457437478E-3</v>
          </cell>
          <cell r="Q18">
            <v>1.3558317457437478E-3</v>
          </cell>
          <cell r="R18">
            <v>1.3558317457437478E-3</v>
          </cell>
          <cell r="S18">
            <v>1.3558317457437478E-3</v>
          </cell>
          <cell r="T18">
            <v>1.3558317457437478E-3</v>
          </cell>
          <cell r="U18">
            <v>1.3223896700837643E-3</v>
          </cell>
          <cell r="V18">
            <v>1.286326408418761E-3</v>
          </cell>
          <cell r="W18">
            <v>1.3535485197617104E-3</v>
          </cell>
          <cell r="X18">
            <v>1.4192285221808947E-3</v>
          </cell>
          <cell r="Y18">
            <v>1.4655197314705616E-3</v>
          </cell>
          <cell r="Z18">
            <v>1.4549338655538422E-3</v>
          </cell>
          <cell r="AA18">
            <v>1.4299594181862172E-3</v>
          </cell>
          <cell r="AB18">
            <v>1.417879343191509E-3</v>
          </cell>
          <cell r="AC18">
            <v>1.4355237836039798E-3</v>
          </cell>
          <cell r="AD18">
            <v>1.4502128641803926E-3</v>
          </cell>
          <cell r="AE18">
            <v>1.4293143086330407E-3</v>
          </cell>
          <cell r="AF18">
            <v>1.4247072788158934E-3</v>
          </cell>
          <cell r="AG18">
            <v>1.4201002489987458E-3</v>
          </cell>
          <cell r="AH18">
            <v>1.4154932191815977E-3</v>
          </cell>
          <cell r="AI18">
            <v>1.3083612341858938E-3</v>
          </cell>
          <cell r="AJ18">
            <v>1.29824410555043E-3</v>
          </cell>
          <cell r="AK18">
            <v>1.2881269769149627E-3</v>
          </cell>
          <cell r="AL18">
            <v>1.2780098482794988E-3</v>
          </cell>
          <cell r="AM18">
            <v>1.2678927196440315E-3</v>
          </cell>
          <cell r="AN18">
            <v>1.2577755910085676E-3</v>
          </cell>
          <cell r="AO18">
            <v>1.2476584623731003E-3</v>
          </cell>
          <cell r="AP18">
            <v>1.2375413337376365E-3</v>
          </cell>
          <cell r="AQ18">
            <v>1.2274242051021692E-3</v>
          </cell>
          <cell r="AR18">
            <v>1.2173070764667053E-3</v>
          </cell>
          <cell r="AS18">
            <v>1.207189947831238E-3</v>
          </cell>
          <cell r="AT18">
            <v>1.1970728191957741E-3</v>
          </cell>
          <cell r="AU18">
            <v>1.1869556905603068E-3</v>
          </cell>
          <cell r="AV18">
            <v>1.176838561924843E-3</v>
          </cell>
          <cell r="AW18">
            <v>1.1667214332893756E-3</v>
          </cell>
          <cell r="AX18">
            <v>1.1566043046539118E-3</v>
          </cell>
          <cell r="AY18">
            <v>1.1464871760184445E-3</v>
          </cell>
          <cell r="AZ18">
            <v>1.1363700473829806E-3</v>
          </cell>
          <cell r="BA18">
            <v>1.1262529187475133E-3</v>
          </cell>
          <cell r="BB18">
            <v>1.1161357901120494E-3</v>
          </cell>
          <cell r="BC18">
            <v>1.1060186614765821E-3</v>
          </cell>
          <cell r="BD18">
            <v>1.0959015328411183E-3</v>
          </cell>
          <cell r="BE18">
            <v>1.0857844042056509E-3</v>
          </cell>
          <cell r="BF18">
            <v>1.0756672755701871E-3</v>
          </cell>
          <cell r="BG18">
            <v>1.0655501469347198E-3</v>
          </cell>
          <cell r="BH18">
            <v>1.0554330182992559E-3</v>
          </cell>
          <cell r="BI18">
            <v>1.0453158896637886E-3</v>
          </cell>
          <cell r="BJ18">
            <v>1.0351987610283213E-3</v>
          </cell>
          <cell r="BK18">
            <v>1.0250816323928574E-3</v>
          </cell>
        </row>
        <row r="19">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row>
        <row r="21">
          <cell r="C21">
            <v>0.72830698943843086</v>
          </cell>
          <cell r="D21">
            <v>0.93147726734587355</v>
          </cell>
          <cell r="E21">
            <v>0.93797930688564046</v>
          </cell>
          <cell r="F21">
            <v>1.0787416106797041</v>
          </cell>
          <cell r="G21">
            <v>0.88032919971171175</v>
          </cell>
          <cell r="H21">
            <v>0.90403537654102928</v>
          </cell>
          <cell r="I21">
            <v>0.94846086650411821</v>
          </cell>
          <cell r="J21">
            <v>0.97195503032192954</v>
          </cell>
          <cell r="K21">
            <v>1.0083908927183289</v>
          </cell>
          <cell r="L21">
            <v>1.0767612217736957</v>
          </cell>
          <cell r="M21">
            <v>1.0644842019337017</v>
          </cell>
          <cell r="N21">
            <v>1.1063484332121423</v>
          </cell>
          <cell r="O21">
            <v>1.1322535040018111</v>
          </cell>
          <cell r="P21">
            <v>1.2507322156881258</v>
          </cell>
          <cell r="Q21">
            <v>1.2876870793172006</v>
          </cell>
          <cell r="R21">
            <v>1.3217906545722713</v>
          </cell>
          <cell r="S21">
            <v>1.344020678192889</v>
          </cell>
          <cell r="T21">
            <v>1.5145566719320476</v>
          </cell>
          <cell r="U21">
            <v>1.7489846139262932</v>
          </cell>
          <cell r="V21">
            <v>1.4443597721904073</v>
          </cell>
          <cell r="W21">
            <v>1.4842305987203983</v>
          </cell>
          <cell r="X21">
            <v>1.4965520371514123</v>
          </cell>
          <cell r="Y21">
            <v>1.4163616288707792</v>
          </cell>
          <cell r="Z21">
            <v>1.4324779466813184</v>
          </cell>
          <cell r="AA21">
            <v>1.4420589698303299</v>
          </cell>
          <cell r="AB21">
            <v>1.4590198134373111</v>
          </cell>
          <cell r="AC21">
            <v>1.480401253807097</v>
          </cell>
          <cell r="AD21">
            <v>1.4895022949198653</v>
          </cell>
          <cell r="AE21">
            <v>1.397469968796168</v>
          </cell>
          <cell r="AF21">
            <v>1.3750470128754428</v>
          </cell>
          <cell r="AG21">
            <v>1.3827531569955391</v>
          </cell>
          <cell r="AH21">
            <v>1.3847743585387928</v>
          </cell>
          <cell r="AI21">
            <v>1.4230974481928973</v>
          </cell>
          <cell r="AJ21">
            <v>1.4456536424804625</v>
          </cell>
          <cell r="AK21">
            <v>1.4681120434385542</v>
          </cell>
          <cell r="AL21">
            <v>1.4904764855984678</v>
          </cell>
          <cell r="AM21">
            <v>1.5127506531373773</v>
          </cell>
          <cell r="AN21">
            <v>1.5349380857738018</v>
          </cell>
          <cell r="AO21">
            <v>1.5570421844319129</v>
          </cell>
          <cell r="AP21">
            <v>1.5790662166837379</v>
          </cell>
          <cell r="AQ21">
            <v>1.6010133219779727</v>
          </cell>
          <cell r="AR21">
            <v>1.6228865166637685</v>
          </cell>
          <cell r="AS21">
            <v>1.6444469039896947</v>
          </cell>
          <cell r="AT21">
            <v>1.6657067493077689</v>
          </cell>
          <cell r="AU21">
            <v>1.6866778370386777</v>
          </cell>
          <cell r="AV21">
            <v>1.7073714895293628</v>
          </cell>
          <cell r="AW21">
            <v>1.727798585171191</v>
          </cell>
          <cell r="AX21">
            <v>1.7479695758077065</v>
          </cell>
          <cell r="AY21">
            <v>1.7678945034598004</v>
          </cell>
          <cell r="AZ21">
            <v>1.7875830163950979</v>
          </cell>
          <cell r="BA21">
            <v>1.8070443845672368</v>
          </cell>
          <cell r="BB21">
            <v>1.8262875144497737</v>
          </cell>
          <cell r="BC21">
            <v>1.8453209632884429</v>
          </cell>
          <cell r="BD21">
            <v>1.8641529527945724</v>
          </cell>
          <cell r="BE21">
            <v>1.8827913823015803</v>
          </cell>
          <cell r="BF21">
            <v>1.9012438414055894</v>
          </cell>
          <cell r="BG21">
            <v>1.9195176221104022</v>
          </cell>
          <cell r="BH21">
            <v>1.9376197304962632</v>
          </cell>
          <cell r="BI21">
            <v>1.95555689793108</v>
          </cell>
          <cell r="BJ21">
            <v>1.9733355918420497</v>
          </cell>
          <cell r="BK21">
            <v>1.9909620260649219</v>
          </cell>
        </row>
        <row r="22">
          <cell r="C22">
            <v>0.10757055762420051</v>
          </cell>
          <cell r="D22">
            <v>0.1099459385823285</v>
          </cell>
          <cell r="E22">
            <v>0.112168781451931</v>
          </cell>
          <cell r="F22">
            <v>0.11327141346824998</v>
          </cell>
          <cell r="G22">
            <v>0.115157561368192</v>
          </cell>
          <cell r="H22">
            <v>0.11577156875755451</v>
          </cell>
          <cell r="I22">
            <v>0.1167185726070455</v>
          </cell>
          <cell r="J22">
            <v>0.117245553354258</v>
          </cell>
          <cell r="K22">
            <v>0.11782128563445651</v>
          </cell>
          <cell r="L22">
            <v>0.11784165650656001</v>
          </cell>
          <cell r="M22">
            <v>0.11814964465962999</v>
          </cell>
          <cell r="N22">
            <v>0.118788765334054</v>
          </cell>
          <cell r="O22">
            <v>0.12036002248348823</v>
          </cell>
          <cell r="P22">
            <v>0.12172176642257199</v>
          </cell>
          <cell r="Q22">
            <v>0.12416474412298276</v>
          </cell>
          <cell r="R22">
            <v>0.12544897441379524</v>
          </cell>
          <cell r="S22">
            <v>0.127395514277862</v>
          </cell>
          <cell r="T22">
            <v>0.12769019659549377</v>
          </cell>
          <cell r="U22">
            <v>0.12874324729416675</v>
          </cell>
          <cell r="V22">
            <v>0.12984178450772302</v>
          </cell>
          <cell r="W22">
            <v>0.13151688911441997</v>
          </cell>
          <cell r="X22">
            <v>0.13227952655851918</v>
          </cell>
          <cell r="Y22">
            <v>0.13410544853387041</v>
          </cell>
          <cell r="Z22">
            <v>0.13536617997090694</v>
          </cell>
          <cell r="AA22">
            <v>0.13646050904764651</v>
          </cell>
          <cell r="AB22">
            <v>0.1375802871391659</v>
          </cell>
          <cell r="AC22">
            <v>0.13826687661119702</v>
          </cell>
          <cell r="AD22">
            <v>0.138138267056539</v>
          </cell>
          <cell r="AE22">
            <v>0.13803309204254999</v>
          </cell>
          <cell r="AF22">
            <v>0.13690554431999907</v>
          </cell>
          <cell r="AG22">
            <v>0.14062438001777097</v>
          </cell>
          <cell r="AH22">
            <v>0.13962286478025299</v>
          </cell>
          <cell r="AI22">
            <v>0.14317000761346652</v>
          </cell>
          <cell r="AJ22">
            <v>0.14422440691076088</v>
          </cell>
          <cell r="AK22">
            <v>0.14527880620805561</v>
          </cell>
          <cell r="AL22">
            <v>0.14633320550535023</v>
          </cell>
          <cell r="AM22">
            <v>0.14738760480264471</v>
          </cell>
          <cell r="AN22">
            <v>0.14844200409993932</v>
          </cell>
          <cell r="AO22">
            <v>0.14949640339723402</v>
          </cell>
          <cell r="AP22">
            <v>0.15055080269452853</v>
          </cell>
          <cell r="AQ22">
            <v>0.15161258273359646</v>
          </cell>
          <cell r="AR22">
            <v>0.15267993985244821</v>
          </cell>
          <cell r="AS22">
            <v>0.15374729697130007</v>
          </cell>
          <cell r="AT22">
            <v>0.15481465409015205</v>
          </cell>
          <cell r="AU22">
            <v>0.15588201120900369</v>
          </cell>
          <cell r="AV22">
            <v>0.15694936832785567</v>
          </cell>
          <cell r="AW22">
            <v>0.15801672544670753</v>
          </cell>
          <cell r="AX22">
            <v>0.15908408256555928</v>
          </cell>
          <cell r="AY22">
            <v>0.16015143968441126</v>
          </cell>
          <cell r="AZ22">
            <v>0.1612187968032629</v>
          </cell>
          <cell r="BA22">
            <v>0.16228615392211487</v>
          </cell>
          <cell r="BB22">
            <v>0.16335351104096674</v>
          </cell>
          <cell r="BC22">
            <v>0.16442086815981849</v>
          </cell>
          <cell r="BD22">
            <v>0.16548822527867035</v>
          </cell>
          <cell r="BE22">
            <v>0.16655558239752233</v>
          </cell>
          <cell r="BF22">
            <v>0.16762293951637397</v>
          </cell>
          <cell r="BG22">
            <v>0.16869029663522594</v>
          </cell>
          <cell r="BH22">
            <v>0.16975765375407759</v>
          </cell>
          <cell r="BI22">
            <v>0.17082501087292956</v>
          </cell>
          <cell r="BJ22">
            <v>0.17189236799178154</v>
          </cell>
          <cell r="BK22">
            <v>0.17295972511063318</v>
          </cell>
        </row>
        <row r="23">
          <cell r="C23">
            <v>21.084869329567386</v>
          </cell>
          <cell r="D23">
            <v>19.184767389403259</v>
          </cell>
          <cell r="E23">
            <v>20.116411323650098</v>
          </cell>
          <cell r="F23">
            <v>18.996389595408306</v>
          </cell>
          <cell r="G23">
            <v>20.137812202955597</v>
          </cell>
          <cell r="H23">
            <v>20.083736180840347</v>
          </cell>
          <cell r="I23">
            <v>19.860761543514929</v>
          </cell>
          <cell r="J23">
            <v>20.250847956487252</v>
          </cell>
          <cell r="K23">
            <v>20.336221130079402</v>
          </cell>
          <cell r="L23">
            <v>19.61779140760656</v>
          </cell>
          <cell r="M23">
            <v>20.117026666471983</v>
          </cell>
          <cell r="N23">
            <v>20.137909677721435</v>
          </cell>
          <cell r="O23">
            <v>21.602755547742071</v>
          </cell>
          <cell r="P23">
            <v>22.32179098671396</v>
          </cell>
          <cell r="Q23">
            <v>23.1030472770295</v>
          </cell>
          <cell r="R23">
            <v>23.349488776565444</v>
          </cell>
          <cell r="S23">
            <v>23.481714525086026</v>
          </cell>
          <cell r="T23">
            <v>23.917610154176355</v>
          </cell>
          <cell r="U23">
            <v>20.846578208687298</v>
          </cell>
          <cell r="V23">
            <v>19.901597930779875</v>
          </cell>
          <cell r="W23">
            <v>21.167242122176773</v>
          </cell>
          <cell r="X23">
            <v>21.288421840350342</v>
          </cell>
          <cell r="Y23">
            <v>20.749123114764316</v>
          </cell>
          <cell r="Z23">
            <v>20.67055624892463</v>
          </cell>
          <cell r="AA23">
            <v>20.100613149151041</v>
          </cell>
          <cell r="AB23">
            <v>20.277029902086682</v>
          </cell>
          <cell r="AC23">
            <v>20.448512025207922</v>
          </cell>
          <cell r="AD23">
            <v>20.823426735246358</v>
          </cell>
          <cell r="AE23">
            <v>20.560631401738441</v>
          </cell>
          <cell r="AF23">
            <v>20.760898036723837</v>
          </cell>
          <cell r="AG23">
            <v>16.777038847477399</v>
          </cell>
          <cell r="AH23">
            <v>18.574403885194556</v>
          </cell>
          <cell r="AI23">
            <v>17.586567063649287</v>
          </cell>
          <cell r="AJ23">
            <v>17.833273567781667</v>
          </cell>
          <cell r="AK23">
            <v>17.801622011563651</v>
          </cell>
          <cell r="AL23">
            <v>18.009967880735779</v>
          </cell>
          <cell r="AM23">
            <v>18.004427537242094</v>
          </cell>
          <cell r="AN23">
            <v>17.97387304819809</v>
          </cell>
          <cell r="AO23">
            <v>18.003192724973527</v>
          </cell>
          <cell r="AP23">
            <v>17.933525179402487</v>
          </cell>
          <cell r="AQ23">
            <v>17.931681667005723</v>
          </cell>
          <cell r="AR23">
            <v>17.902636600950192</v>
          </cell>
          <cell r="AS23">
            <v>17.816002693796257</v>
          </cell>
          <cell r="AT23">
            <v>17.809985791768643</v>
          </cell>
          <cell r="AU23">
            <v>17.817896531793778</v>
          </cell>
          <cell r="AV23">
            <v>17.821957589121709</v>
          </cell>
          <cell r="AW23">
            <v>17.768326988539126</v>
          </cell>
          <cell r="AX23">
            <v>17.809648040374512</v>
          </cell>
          <cell r="AY23">
            <v>17.788143715207376</v>
          </cell>
          <cell r="AZ23">
            <v>17.848926637522666</v>
          </cell>
          <cell r="BA23">
            <v>17.869244553811704</v>
          </cell>
          <cell r="BB23">
            <v>17.758933990269004</v>
          </cell>
          <cell r="BC23">
            <v>17.645399180144572</v>
          </cell>
          <cell r="BD23">
            <v>17.583805442355732</v>
          </cell>
          <cell r="BE23">
            <v>17.407651475738028</v>
          </cell>
          <cell r="BF23">
            <v>17.354621790218623</v>
          </cell>
          <cell r="BG23">
            <v>17.453305608996576</v>
          </cell>
          <cell r="BH23">
            <v>17.558028952206744</v>
          </cell>
          <cell r="BI23">
            <v>17.67252457766784</v>
          </cell>
          <cell r="BJ23">
            <v>17.780941989735783</v>
          </cell>
          <cell r="BK23">
            <v>17.988135687712962</v>
          </cell>
        </row>
        <row r="24">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persons/person.xml><?xml version="1.0" encoding="utf-8"?>
<personList xmlns="http://schemas.microsoft.com/office/spreadsheetml/2018/threadedcomments" xmlns:x="http://schemas.openxmlformats.org/spreadsheetml/2006/main">
  <person displayName="O'Malley, Katie" id="{37AE5B48-748E-4F26-AFB1-CDEA544064A6}" userId="39671@icf.com" providerId="PeoplePicker"/>
  <person displayName="Welch, Maris" id="{FC56F11E-3027-4CF5-8A4B-679801C93BC6}" userId="61567@icf.com" providerId="PeoplePicker"/>
  <person displayName="O'Malley, Katie" id="{B3677EA9-9DBC-467B-B606-77BF6ACC9934}" userId="S::39671@icf.com::91b67882-f543-4017-b07b-ea79ab6fe9cf" providerId="AD"/>
  <person displayName="Roberts, Annie" id="{A6377653-4C1E-4399-8A53-5061F5A26567}" userId="S::55516@icf.com::39750a70-4e3b-48b2-b1eb-a61f03deb968" providerId="AD"/>
  <person displayName="Cliche, Anna" id="{BF262717-13A2-472B-84AD-06C8C7E83585}" userId="S::61394@icf.com::cf760a1b-151d-428a-a6ad-6f46c2a5b307" providerId="AD"/>
  <person displayName="Welch, Maris" id="{CF66A2AF-4887-44ED-9C10-46CC5AFA7BEF}" userId="S::61567@icf.com::942e427a-b1db-4435-bae5-ef2999db2124" providerId="AD"/>
</personList>
</file>

<file path=xl/theme/theme1.xml><?xml version="1.0" encoding="utf-8"?>
<a:theme xmlns:a="http://schemas.openxmlformats.org/drawingml/2006/main" name="ICF Theme">
  <a:themeElements>
    <a:clrScheme name="ICF Blue">
      <a:dk1>
        <a:sysClr val="windowText" lastClr="000000"/>
      </a:dk1>
      <a:lt1>
        <a:sysClr val="window" lastClr="FFFFFF"/>
      </a:lt1>
      <a:dk2>
        <a:srgbClr val="00538B"/>
      </a:dk2>
      <a:lt2>
        <a:srgbClr val="D8E0E3"/>
      </a:lt2>
      <a:accent1>
        <a:srgbClr val="00538B"/>
      </a:accent1>
      <a:accent2>
        <a:srgbClr val="00A2E0"/>
      </a:accent2>
      <a:accent3>
        <a:srgbClr val="00AFAA"/>
      </a:accent3>
      <a:accent4>
        <a:srgbClr val="69C14C"/>
      </a:accent4>
      <a:accent5>
        <a:srgbClr val="F29934"/>
      </a:accent5>
      <a:accent6>
        <a:srgbClr val="E1085A"/>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cmpd="sng">
          <a:solidFill>
            <a:schemeClr val="accent1"/>
          </a:solidFill>
        </a:ln>
        <a:effectLst/>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algn="ctr">
          <a:defRPr/>
        </a:defPPr>
      </a:lstStyle>
      <a:style>
        <a:lnRef idx="2">
          <a:schemeClr val="accent2"/>
        </a:lnRef>
        <a:fillRef idx="1">
          <a:schemeClr val="lt1"/>
        </a:fillRef>
        <a:effectRef idx="0">
          <a:schemeClr val="accent2"/>
        </a:effectRef>
        <a:fontRef idx="minor">
          <a:schemeClr val="dk1"/>
        </a:fontRef>
      </a:style>
    </a:spDef>
    <a:lnDef>
      <a:spPr>
        <a:ln>
          <a:solidFill>
            <a:schemeClr val="accent1"/>
          </a:solidFill>
        </a:ln>
      </a:spPr>
      <a:bodyPr/>
      <a:lstStyle/>
      <a:style>
        <a:lnRef idx="1">
          <a:schemeClr val="accent2"/>
        </a:lnRef>
        <a:fillRef idx="0">
          <a:schemeClr val="accent2"/>
        </a:fillRef>
        <a:effectRef idx="0">
          <a:schemeClr val="accent2"/>
        </a:effectRef>
        <a:fontRef idx="minor">
          <a:schemeClr val="tx1"/>
        </a:fontRef>
      </a:style>
    </a:lnDef>
    <a:txDef>
      <a:spPr/>
      <a:bodyPr wrap="square" lIns="0" tIns="0" rIns="0" bIns="0" rtlCol="0">
        <a:noAutofit/>
      </a:bodyPr>
      <a:lstStyle>
        <a:defPPr marL="0" indent="0">
          <a:spcBef>
            <a:spcPts val="1200"/>
          </a:spcBef>
          <a:spcAft>
            <a:spcPts val="0"/>
          </a:spcAft>
          <a:buNone/>
          <a:defRPr sz="1600" dirty="0" err="1" smtClean="0"/>
        </a:defPPr>
      </a:lst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39" dT="2023-12-11T14:12:40.82" personId="{CF66A2AF-4887-44ED-9C10-46CC5AFA7BEF}" id="{413FF4AF-804B-4447-8ED1-E003E692BE6D}" done="1">
    <text>@O'Malley, Katie This cell originally referenced E7 on the Key sources tab which would find the percent contribution of transport, forest carbon, and landfills. Not sure if the text reference to stationary combustion or the formula was the problem. The TDS doc says stationary combustion so I rewrote the formula.</text>
    <mentions>
      <mention mentionpersonId="{37AE5B48-748E-4F26-AFB1-CDEA544064A6}" mentionId="{C221BEEE-5EBA-424B-9802-68AD4CBEAB34}" startIndex="0" length="16"/>
    </mentions>
  </threadedComment>
  <threadedComment ref="D39" dT="2023-12-12T15:24:03.70" personId="{B3677EA9-9DBC-467B-B606-77BF6ACC9934}" id="{E4F819A0-12DB-4C16-8AD8-B9AF063A9430}" parentId="{413FF4AF-804B-4447-8ED1-E003E692BE6D}">
    <text>I think the categories should be the top three (transport, forest, stationary). Formula should be updated to refer to Key source 2025! In addition, you should be able to just use the value in column E rather than summing column d</text>
  </threadedComment>
  <threadedComment ref="C47" dT="2023-12-11T14:19:11.97" personId="{CF66A2AF-4887-44ED-9C10-46CC5AFA7BEF}" id="{3910A955-7735-44C1-A42F-9EFA7AE44256}" done="1">
    <text xml:space="preserve">@O'Malley, Katie This is generally true although the energy sector estimates for 2025 are actually higher for ICF than for SIT </text>
    <mentions>
      <mention mentionpersonId="{37AE5B48-748E-4F26-AFB1-CDEA544064A6}" mentionId="{6F5C7E58-8495-4652-A85F-C1333D255993}" startIndex="0" length="16"/>
    </mentions>
  </threadedComment>
  <threadedComment ref="C47" dT="2023-12-12T15:14:42.75" personId="{B3677EA9-9DBC-467B-B606-77BF6ACC9934}" id="{4EACAAD1-B9E2-499F-B029-27F72C775049}" parentId="{3910A955-7735-44C1-A42F-9EFA7AE44256}">
    <text xml:space="preserve">We can reword in the text to describe this trend, this tool tab isn't as helpful for these sector differences and nuances </text>
  </threadedComment>
</ThreadedComments>
</file>

<file path=xl/threadedComments/threadedComment10.xml><?xml version="1.0" encoding="utf-8"?>
<ThreadedComments xmlns="http://schemas.microsoft.com/office/spreadsheetml/2018/threadedcomments" xmlns:x="http://schemas.openxmlformats.org/spreadsheetml/2006/main">
  <threadedComment ref="C1" dT="2023-11-08T19:31:45.88" personId="{A6377653-4C1E-4399-8A53-5061F5A26567}" id="{274EB0FD-3CD6-4463-B080-253A9FFCBC43}">
    <text xml:space="preserve">@Welch, Maris Was this tab updated? </text>
    <mentions>
      <mention mentionpersonId="{FC56F11E-3027-4CF5-8A4B-679801C93BC6}" mentionId="{739BBA5D-88B2-4A09-8058-11EB562C07B0}" startIndex="0" length="13"/>
    </mentions>
  </threadedComment>
  <threadedComment ref="A2" dT="2023-12-12T15:10:41.43" personId="{B3677EA9-9DBC-467B-B606-77BF6ACC9934}" id="{2A2C3427-E938-42E0-AB9B-F58349045E17}">
    <text>Not updated in Year 2 because no dataframe available</text>
  </threadedComment>
</ThreadedComments>
</file>

<file path=xl/threadedComments/threadedComment11.xml><?xml version="1.0" encoding="utf-8"?>
<ThreadedComments xmlns="http://schemas.microsoft.com/office/spreadsheetml/2018/threadedcomments" xmlns:x="http://schemas.openxmlformats.org/spreadsheetml/2006/main">
  <threadedComment ref="A1" dT="2023-12-12T15:08:34.17" personId="{B3677EA9-9DBC-467B-B606-77BF6ACC9934}" id="{9AA1285C-A4A3-4599-BF6C-A2B7F9229078}">
    <text>Tab not updated in Year 2 because no dataframes available</text>
  </threadedComment>
</ThreadedComments>
</file>

<file path=xl/threadedComments/threadedComment12.xml><?xml version="1.0" encoding="utf-8"?>
<ThreadedComments xmlns="http://schemas.microsoft.com/office/spreadsheetml/2018/threadedcomments" xmlns:x="http://schemas.openxmlformats.org/spreadsheetml/2006/main">
  <threadedComment ref="AH1" dT="2024-11-27T20:06:30.73" personId="{BF262717-13A2-472B-84AD-06C8C7E83585}" id="{F2DA462C-988F-4E99-8AFF-7EC04614525D}">
    <text>I did not make any changes to these notes</text>
  </threadedComment>
  <threadedComment ref="AD4" dT="2023-11-13T20:42:12.39" personId="{B3677EA9-9DBC-467B-B606-77BF6ACC9934}" id="{DA688BD2-DED5-4094-8D4B-9F2BB395197E}" done="1">
    <text>@Welch, Maris update through 2019 and check QC notes</text>
    <mentions>
      <mention mentionpersonId="{FC56F11E-3027-4CF5-8A4B-679801C93BC6}" mentionId="{1A75F6C7-3E7C-4B90-A9D5-97B4C67965CE}" startIndex="0" length="13"/>
    </mentions>
  </threadedComment>
</ThreadedComments>
</file>

<file path=xl/threadedComments/threadedComment2.xml><?xml version="1.0" encoding="utf-8"?>
<ThreadedComments xmlns="http://schemas.microsoft.com/office/spreadsheetml/2018/threadedcomments" xmlns:x="http://schemas.openxmlformats.org/spreadsheetml/2006/main">
  <threadedComment ref="M4" dT="2024-12-02T17:45:45.72" personId="{BF262717-13A2-472B-84AD-06C8C7E83585}" id="{CB96EDBD-08BC-47E0-8916-BAB1EF08C711}">
    <text>It’s not clear where these data come from, are theyt comparisons from the previous year?
If you confirm, I can update them, but they arent updated yet</text>
  </threadedComment>
</ThreadedComments>
</file>

<file path=xl/threadedComments/threadedComment3.xml><?xml version="1.0" encoding="utf-8"?>
<ThreadedComments xmlns="http://schemas.microsoft.com/office/spreadsheetml/2018/threadedcomments" xmlns:x="http://schemas.openxmlformats.org/spreadsheetml/2006/main">
  <threadedComment ref="H5" dT="2024-11-27T20:19:48.87" personId="{BF262717-13A2-472B-84AD-06C8C7E83585}" id="{3540F254-6537-4BCB-A7E6-813879448BD3}">
    <text>I made no changes to these notes</text>
  </threadedComment>
</ThreadedComments>
</file>

<file path=xl/threadedComments/threadedComment4.xml><?xml version="1.0" encoding="utf-8"?>
<ThreadedComments xmlns="http://schemas.microsoft.com/office/spreadsheetml/2018/threadedcomments" xmlns:x="http://schemas.openxmlformats.org/spreadsheetml/2006/main">
  <threadedComment ref="E44" dT="2024-11-27T20:25:51.60" personId="{BF262717-13A2-472B-84AD-06C8C7E83585}" id="{FD84AE6A-62F3-4F17-A0F0-EA2C59D0924F}">
    <text>These are coming from the same cells, so I’m really not sure why this checker is going off.</text>
  </threadedComment>
</ThreadedComments>
</file>

<file path=xl/threadedComments/threadedComment5.xml><?xml version="1.0" encoding="utf-8"?>
<ThreadedComments xmlns="http://schemas.microsoft.com/office/spreadsheetml/2018/threadedcomments" xmlns:x="http://schemas.openxmlformats.org/spreadsheetml/2006/main">
  <threadedComment ref="C19" dT="2024-12-02T18:47:39.44" personId="{BF262717-13A2-472B-84AD-06C8C7E83585}" id="{E06A5044-3DCF-4353-8748-7DF025E118AD}">
    <text>Should this figure include 2021 or 2020?</text>
  </threadedComment>
</ThreadedComments>
</file>

<file path=xl/threadedComments/threadedComment6.xml><?xml version="1.0" encoding="utf-8"?>
<ThreadedComments xmlns="http://schemas.microsoft.com/office/spreadsheetml/2018/threadedcomments" xmlns:x="http://schemas.openxmlformats.org/spreadsheetml/2006/main">
  <threadedComment ref="A48" dT="2024-11-27T20:30:37.41" personId="{BF262717-13A2-472B-84AD-06C8C7E83585}" id="{913A50F1-0F02-47F1-8A08-CD4E5E0BA174}">
    <text>This was updated from 2020 to 2021, but it might not make sense to include 2021 instead of 2020 even though it is the year that we are interested in. Thoughts?</text>
  </threadedComment>
  <threadedComment ref="A48" dT="2024-12-06T18:53:01.28" personId="{CF66A2AF-4887-44ED-9C10-46CC5AFA7BEF}" id="{756C73E0-2147-4846-9F2C-F332321BFCF1}" parentId="{913A50F1-0F02-47F1-8A08-CD4E5E0BA174}">
    <text>I think it makes sense, just because it is our inventory year. Please add ☺️</text>
  </threadedComment>
  <threadedComment ref="A48" dT="2024-12-10T16:47:02.06" personId="{BF262717-13A2-472B-84AD-06C8C7E83585}" id="{D698E068-5352-42F7-B66C-450DCB525E78}" parentId="{913A50F1-0F02-47F1-8A08-CD4E5E0BA174}">
    <text>Updated!</text>
  </threadedComment>
  <threadedComment ref="A74" dT="2024-12-02T16:45:28.14" personId="{BF262717-13A2-472B-84AD-06C8C7E83585}" id="{73612652-F53D-4932-B9D9-BAE731355283}">
    <text>Notes: Updated from 2020 Projections to 2021 Inventory. Also updated the colors as they got messed up. This is now the same figure as the one at the top of this tab</text>
  </threadedComment>
</ThreadedComments>
</file>

<file path=xl/threadedComments/threadedComment7.xml><?xml version="1.0" encoding="utf-8"?>
<ThreadedComments xmlns="http://schemas.microsoft.com/office/spreadsheetml/2018/threadedcomments" xmlns:x="http://schemas.openxmlformats.org/spreadsheetml/2006/main">
  <threadedComment ref="A26" dT="2024-11-27T20:14:38.94" personId="{BF262717-13A2-472B-84AD-06C8C7E83585}" id="{AB1236FB-D237-49BF-BAF0-754795B5E8EB}">
    <text>These values were blank for ICF and Proj tool values. Should they be?</text>
  </threadedComment>
</ThreadedComments>
</file>

<file path=xl/threadedComments/threadedComment8.xml><?xml version="1.0" encoding="utf-8"?>
<ThreadedComments xmlns="http://schemas.microsoft.com/office/spreadsheetml/2018/threadedcomments" xmlns:x="http://schemas.openxmlformats.org/spreadsheetml/2006/main">
  <threadedComment ref="B72" dT="2024-11-27T19:27:02.00" personId="{BF262717-13A2-472B-84AD-06C8C7E83585}" id="{23F18D97-E272-4A99-A823-02CA76FA186E}">
    <text>I’m unsure what these are used for, I made no changes to them</text>
  </threadedComment>
</ThreadedComments>
</file>

<file path=xl/threadedComments/threadedComment9.xml><?xml version="1.0" encoding="utf-8"?>
<ThreadedComments xmlns="http://schemas.microsoft.com/office/spreadsheetml/2018/threadedcomments" xmlns:x="http://schemas.openxmlformats.org/spreadsheetml/2006/main">
  <threadedComment ref="C38" dT="2024-11-27T19:52:00.86" personId="{BF262717-13A2-472B-84AD-06C8C7E83585}" id="{75F67266-3F0C-447E-8AEF-9F2171841D32}">
    <text>Plz confirm whether these should be left as NA or changed to the electricity emissions in the projections tool</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 Id="rId4" Type="http://schemas.microsoft.com/office/2017/10/relationships/threadedComment" Target="../threadedComments/threadedComment7.xml"/></Relationships>
</file>

<file path=xl/worksheets/_rels/sheet13.xml.rels><?xml version="1.0" encoding="UTF-8" standalone="yes"?>
<Relationships xmlns="http://schemas.openxmlformats.org/package/2006/relationships"><Relationship Id="rId3" Type="http://schemas.microsoft.com/office/2017/10/relationships/threadedComment" Target="../threadedComments/threadedComment8.xml"/><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5.xml.rels><?xml version="1.0" encoding="UTF-8" standalone="yes"?>
<Relationships xmlns="http://schemas.openxmlformats.org/package/2006/relationships"><Relationship Id="rId3" Type="http://schemas.microsoft.com/office/2017/10/relationships/threadedComment" Target="../threadedComments/threadedComment9.xml"/><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1.bin"/><Relationship Id="rId4" Type="http://schemas.microsoft.com/office/2017/10/relationships/threadedComment" Target="../threadedComments/threadedComment10.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4.bin"/><Relationship Id="rId4" Type="http://schemas.microsoft.com/office/2017/10/relationships/threadedComment" Target="../threadedComments/threadedComment11.xml"/></Relationships>
</file>

<file path=xl/worksheets/_rels/sheet21.xml.rels><?xml version="1.0" encoding="UTF-8" standalone="yes"?>
<Relationships xmlns="http://schemas.openxmlformats.org/package/2006/relationships"><Relationship Id="rId3" Type="http://schemas.microsoft.com/office/2017/10/relationships/threadedComment" Target="../threadedComments/threadedComment12.xml"/><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24.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2.xml"/><Relationship Id="rId4" Type="http://schemas.microsoft.com/office/2017/10/relationships/threadedComment" Target="../threadedComments/threadedComment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E36"/>
  <sheetViews>
    <sheetView workbookViewId="0"/>
  </sheetViews>
  <sheetFormatPr defaultColWidth="8.75" defaultRowHeight="12.75" x14ac:dyDescent="0.2"/>
  <cols>
    <col min="1" max="1" width="1.75" style="113" customWidth="1"/>
    <col min="2" max="2" width="23.25" style="113" customWidth="1"/>
    <col min="3" max="3" width="109" style="113" customWidth="1"/>
    <col min="4" max="4" width="12.625" style="113" customWidth="1"/>
    <col min="5" max="5" width="11.75" style="113" customWidth="1"/>
    <col min="6" max="16384" width="8.75" style="113"/>
  </cols>
  <sheetData>
    <row r="1" spans="1:5" ht="10.15" customHeight="1" thickBot="1" x14ac:dyDescent="0.25">
      <c r="A1" s="134"/>
      <c r="B1" s="135"/>
    </row>
    <row r="2" spans="1:5" ht="18.75" thickBot="1" x14ac:dyDescent="0.25">
      <c r="A2" s="133"/>
      <c r="B2" s="409" t="s">
        <v>0</v>
      </c>
      <c r="C2" s="410"/>
      <c r="D2" s="125" t="s">
        <v>1</v>
      </c>
      <c r="E2" s="129" t="s">
        <v>2</v>
      </c>
    </row>
    <row r="3" spans="1:5" ht="25.5" x14ac:dyDescent="0.2">
      <c r="B3" s="114" t="s">
        <v>3</v>
      </c>
      <c r="C3" s="122" t="s">
        <v>4</v>
      </c>
      <c r="D3" s="126"/>
      <c r="E3" s="130"/>
    </row>
    <row r="4" spans="1:5" ht="17.45" customHeight="1" x14ac:dyDescent="0.2">
      <c r="B4" s="114" t="s">
        <v>5</v>
      </c>
      <c r="C4" s="123" t="s">
        <v>6</v>
      </c>
      <c r="D4" s="127"/>
      <c r="E4" s="131"/>
    </row>
    <row r="5" spans="1:5" ht="17.45" customHeight="1" x14ac:dyDescent="0.2">
      <c r="B5" s="114" t="s">
        <v>7</v>
      </c>
      <c r="C5" s="375">
        <v>45627</v>
      </c>
      <c r="D5" s="127"/>
      <c r="E5" s="131"/>
    </row>
    <row r="6" spans="1:5" ht="17.45" customHeight="1" thickBot="1" x14ac:dyDescent="0.25">
      <c r="B6" s="115" t="s">
        <v>8</v>
      </c>
      <c r="C6" s="124" t="s">
        <v>9</v>
      </c>
      <c r="D6" s="128"/>
      <c r="E6" s="132"/>
    </row>
    <row r="8" spans="1:5" ht="13.5" thickBot="1" x14ac:dyDescent="0.25"/>
    <row r="9" spans="1:5" ht="18" x14ac:dyDescent="0.25">
      <c r="B9" s="411" t="s">
        <v>10</v>
      </c>
      <c r="C9" s="412"/>
    </row>
    <row r="10" spans="1:5" ht="16.5" thickBot="1" x14ac:dyDescent="0.3">
      <c r="B10" s="380" t="s">
        <v>11</v>
      </c>
      <c r="C10" s="381" t="s">
        <v>12</v>
      </c>
    </row>
    <row r="11" spans="1:5" x14ac:dyDescent="0.2">
      <c r="B11" s="382" t="s">
        <v>13</v>
      </c>
      <c r="C11" s="383" t="s">
        <v>14</v>
      </c>
    </row>
    <row r="12" spans="1:5" x14ac:dyDescent="0.2">
      <c r="B12" s="384" t="s">
        <v>15</v>
      </c>
      <c r="C12" s="123" t="s">
        <v>16</v>
      </c>
    </row>
    <row r="13" spans="1:5" x14ac:dyDescent="0.2">
      <c r="B13" s="384" t="s">
        <v>17</v>
      </c>
      <c r="C13" s="123" t="s">
        <v>18</v>
      </c>
    </row>
    <row r="14" spans="1:5" x14ac:dyDescent="0.2">
      <c r="B14" s="384" t="s">
        <v>19</v>
      </c>
      <c r="C14" s="123" t="s">
        <v>20</v>
      </c>
    </row>
    <row r="15" spans="1:5" x14ac:dyDescent="0.2">
      <c r="B15" s="384" t="s">
        <v>21</v>
      </c>
      <c r="C15" s="123" t="s">
        <v>22</v>
      </c>
    </row>
    <row r="16" spans="1:5" x14ac:dyDescent="0.2">
      <c r="B16" s="384" t="s">
        <v>23</v>
      </c>
      <c r="C16" s="123" t="s">
        <v>24</v>
      </c>
    </row>
    <row r="17" spans="2:3" x14ac:dyDescent="0.2">
      <c r="B17" s="384" t="s">
        <v>25</v>
      </c>
      <c r="C17" s="123" t="s">
        <v>26</v>
      </c>
    </row>
    <row r="18" spans="2:3" ht="25.5" x14ac:dyDescent="0.2">
      <c r="B18" s="384" t="s">
        <v>498</v>
      </c>
      <c r="C18" s="123" t="s">
        <v>27</v>
      </c>
    </row>
    <row r="19" spans="2:3" ht="25.5" x14ac:dyDescent="0.2">
      <c r="B19" s="384" t="s">
        <v>28</v>
      </c>
      <c r="C19" s="123" t="s">
        <v>29</v>
      </c>
    </row>
    <row r="20" spans="2:3" ht="25.5" x14ac:dyDescent="0.2">
      <c r="B20" s="384" t="s">
        <v>30</v>
      </c>
      <c r="C20" s="123" t="s">
        <v>31</v>
      </c>
    </row>
    <row r="21" spans="2:3" ht="25.5" x14ac:dyDescent="0.2">
      <c r="B21" s="384" t="s">
        <v>32</v>
      </c>
      <c r="C21" s="123" t="s">
        <v>33</v>
      </c>
    </row>
    <row r="22" spans="2:3" x14ac:dyDescent="0.2">
      <c r="B22" s="384" t="s">
        <v>34</v>
      </c>
      <c r="C22" s="123" t="s">
        <v>35</v>
      </c>
    </row>
    <row r="23" spans="2:3" ht="25.5" x14ac:dyDescent="0.2">
      <c r="B23" s="384" t="s">
        <v>36</v>
      </c>
      <c r="C23" s="123" t="s">
        <v>37</v>
      </c>
    </row>
    <row r="24" spans="2:3" x14ac:dyDescent="0.2">
      <c r="B24" s="384" t="s">
        <v>38</v>
      </c>
      <c r="C24" s="123" t="s">
        <v>39</v>
      </c>
    </row>
    <row r="25" spans="2:3" x14ac:dyDescent="0.2">
      <c r="B25" s="384" t="s">
        <v>40</v>
      </c>
      <c r="C25" s="123" t="s">
        <v>41</v>
      </c>
    </row>
    <row r="26" spans="2:3" x14ac:dyDescent="0.2">
      <c r="B26" s="384" t="s">
        <v>42</v>
      </c>
      <c r="C26" s="123" t="s">
        <v>43</v>
      </c>
    </row>
    <row r="27" spans="2:3" x14ac:dyDescent="0.2">
      <c r="B27" s="384" t="s">
        <v>44</v>
      </c>
      <c r="C27" s="123" t="s">
        <v>45</v>
      </c>
    </row>
    <row r="28" spans="2:3" x14ac:dyDescent="0.2">
      <c r="B28" s="384" t="s">
        <v>46</v>
      </c>
      <c r="C28" s="385" t="s">
        <v>47</v>
      </c>
    </row>
    <row r="29" spans="2:3" x14ac:dyDescent="0.2">
      <c r="B29" s="384" t="s">
        <v>48</v>
      </c>
      <c r="C29" s="123" t="s">
        <v>49</v>
      </c>
    </row>
    <row r="30" spans="2:3" ht="13.5" thickBot="1" x14ac:dyDescent="0.25">
      <c r="B30" s="386" t="s">
        <v>499</v>
      </c>
      <c r="C30" s="387" t="s">
        <v>50</v>
      </c>
    </row>
    <row r="33" spans="2:3" ht="13.5" thickBot="1" x14ac:dyDescent="0.25"/>
    <row r="34" spans="2:3" ht="16.5" thickBot="1" x14ac:dyDescent="0.3">
      <c r="B34" s="116" t="s">
        <v>51</v>
      </c>
      <c r="C34" s="117"/>
    </row>
    <row r="35" spans="2:3" x14ac:dyDescent="0.2">
      <c r="B35" s="118" t="s">
        <v>52</v>
      </c>
      <c r="C35" s="119"/>
    </row>
    <row r="36" spans="2:3" ht="13.5" thickBot="1" x14ac:dyDescent="0.25">
      <c r="B36" s="120"/>
      <c r="C36" s="121"/>
    </row>
  </sheetData>
  <mergeCells count="2">
    <mergeCell ref="B2:C2"/>
    <mergeCell ref="B9:C9"/>
  </mergeCells>
  <phoneticPr fontId="68" type="noConversion"/>
  <hyperlinks>
    <hyperlink ref="B13" location="'2016 Summary'!A1" display="2016 Summary" xr:uid="{00000000-0004-0000-0000-000001000000}"/>
    <hyperlink ref="B16" location="'Sector Summary'!A1" display="Sector Summary" xr:uid="{00000000-0004-0000-0000-000002000000}"/>
    <hyperlink ref="B15" location="'Projections Summary'!A1" display="Projections Summary" xr:uid="{00000000-0004-0000-0000-000003000000}"/>
    <hyperlink ref="B17" location="Charts!A1" display="Charts" xr:uid="{00000000-0004-0000-0000-000004000000}"/>
    <hyperlink ref="B27" location="'Inventory Results'!A1" display="Inventory Results" xr:uid="{00000000-0004-0000-0000-000006000000}"/>
    <hyperlink ref="B24" location="Contents!A1" display="SIT Projections" xr:uid="{00000000-0004-0000-0000-000007000000}"/>
    <hyperlink ref="B25" location="'SIT CO2FFC'!A1" display="SIT CO2FFC" xr:uid="{00000000-0004-0000-0000-000008000000}"/>
    <hyperlink ref="B18" location="'Key Source Analysis (2020)'!A1" display="Key Source Analysis (2020)" xr:uid="{00000000-0004-0000-0000-000009000000}"/>
    <hyperlink ref="B19" location="'Key Source Analysis (2025)'!A1" display="Key Source Analysis (2025)" xr:uid="{00000000-0004-0000-0000-00000A000000}"/>
    <hyperlink ref="B22" location="'SIT Results'!A1" display="SIT Results" xr:uid="{00000000-0004-0000-0000-00000B000000}"/>
    <hyperlink ref="B23" location="'SIT Sector Results'!A1" display="SIT Sector Results" xr:uid="{00000000-0004-0000-0000-00000C000000}"/>
    <hyperlink ref="B20:B21" location="'Key Source Analysis (2025)'!A1" display="Key Source Analysis (2025)" xr:uid="{040DA96D-CDDA-4902-B6DA-A92AE4DE7C58}"/>
    <hyperlink ref="B20" location="'Key Source Analysis (2030)'!A1" display="Key Source Analysis (2030)" xr:uid="{73BD02CC-2D46-4785-A0B3-D65CB7D09D2C}"/>
    <hyperlink ref="B21" location="'Key Source Analysis (2045)'!A1" display="Key Source Analysis (2045)" xr:uid="{57890334-46A4-47C8-8EC5-4415B3CB1A07}"/>
    <hyperlink ref="B28" location="'Inventory Projections'!A1" display="Inventory Projections" xr:uid="{5A355E94-3E35-45A7-A0F1-016A95531377}"/>
    <hyperlink ref="B14" location="Projections_Formatted!A1" display="Projections_Formatted" xr:uid="{FBD380DB-7079-49D3-9A6D-4E1EA7FF9E41}"/>
    <hyperlink ref="B12" location="'2016 Summary_Formatted'!A1" display="2016 Summary_Formatted" xr:uid="{00000000-0004-0000-0000-000000000000}"/>
    <hyperlink ref="B11" location="'Text Update Tool'!A1" display="Text Update Tool'!A1" xr:uid="{CA0AF3D1-979F-40A9-A3FA-F468F98E1DE1}"/>
    <hyperlink ref="B29" location="'SIT 2019 Results'!A1" display="'SIT 2019 Results'!A1" xr:uid="{5EFD3C19-4EF2-4BF5-BECE-E925B976B09B}"/>
    <hyperlink ref="B30" location="'SIT 2020 Results'!A1" display="'SIT 2020 Results'!A1" xr:uid="{9DF1AD44-9E1B-4A66-A7EA-8CEB78F870E5}"/>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tabColor theme="7" tint="0.59999389629810485"/>
  </sheetPr>
  <dimension ref="A1:I31"/>
  <sheetViews>
    <sheetView workbookViewId="0">
      <selection activeCell="B6" sqref="B6:C6"/>
    </sheetView>
  </sheetViews>
  <sheetFormatPr defaultRowHeight="14.25" x14ac:dyDescent="0.2"/>
  <cols>
    <col min="1" max="1" width="39.25" customWidth="1"/>
    <col min="2" max="5" width="14.25" customWidth="1"/>
  </cols>
  <sheetData>
    <row r="1" spans="1:9" s="110" customFormat="1" ht="16.5" x14ac:dyDescent="0.25">
      <c r="A1" s="109" t="s">
        <v>307</v>
      </c>
    </row>
    <row r="2" spans="1:9" x14ac:dyDescent="0.2">
      <c r="A2" t="s">
        <v>308</v>
      </c>
    </row>
    <row r="4" spans="1:9" ht="30" x14ac:dyDescent="0.2">
      <c r="A4" s="63" t="s">
        <v>303</v>
      </c>
      <c r="B4" s="70" t="s">
        <v>272</v>
      </c>
      <c r="C4" s="63" t="s">
        <v>273</v>
      </c>
      <c r="D4" s="64" t="s">
        <v>304</v>
      </c>
      <c r="E4" s="64" t="s">
        <v>305</v>
      </c>
      <c r="F4" s="218" t="s">
        <v>226</v>
      </c>
    </row>
    <row r="5" spans="1:9" x14ac:dyDescent="0.2">
      <c r="A5" s="45" t="s">
        <v>216</v>
      </c>
      <c r="B5" s="98">
        <f>VLOOKUP(A5,'Projections Summary'!$C$7:$D$42,COLUMNS('Projections Summary'!$C$7:$D$7),0)</f>
        <v>-1.71271632849532</v>
      </c>
      <c r="C5" s="52" t="str">
        <f>VLOOKUP(A5,'Projections Summary'!$C$5:$G$42,3,FALSE)</f>
        <v>NE</v>
      </c>
      <c r="D5" s="47">
        <f t="shared" ref="D5:D29" si="0">IFERROR(ABS(C5-B5),IFERROR(ABS(B5),IFERROR(ABS(C5),0)))</f>
        <v>1.71271632849532</v>
      </c>
      <c r="E5" s="73">
        <f>SUM(D$5:D5)/$D$31</f>
        <v>0.23947780306526611</v>
      </c>
      <c r="F5" s="224">
        <f>IFERROR(ABS(C5-B5),IFERROR(ABS(B5),IFERROR(ABS(C5),0)))-D5</f>
        <v>0</v>
      </c>
    </row>
    <row r="6" spans="1:9" x14ac:dyDescent="0.2">
      <c r="A6" s="65" t="s">
        <v>189</v>
      </c>
      <c r="B6" s="98">
        <f>VLOOKUP(A6,'Projections Summary'!$C$7:$D$42,COLUMNS('Projections Summary'!$C$7:$D$7),0)</f>
        <v>5.5234175172351314</v>
      </c>
      <c r="C6" s="66">
        <f>VLOOKUP(A6,'Projections Summary'!$C$5:$G$42,3,FALSE)</f>
        <v>3.8632395793807941</v>
      </c>
      <c r="D6" s="47">
        <f t="shared" si="0"/>
        <v>1.6601779378543373</v>
      </c>
      <c r="E6" s="73">
        <f>SUM(D$5:D6)/$D$31</f>
        <v>0.47160951024882791</v>
      </c>
      <c r="F6" s="224">
        <f t="shared" ref="F6:F29" si="1">IFERROR(ABS(C6-B6),IFERROR(ABS(B6),IFERROR(ABS(C6),0)))-D6</f>
        <v>0</v>
      </c>
      <c r="G6" s="49">
        <f>(B6-C6)/B6</f>
        <v>0.30057078478568028</v>
      </c>
      <c r="I6" s="40"/>
    </row>
    <row r="7" spans="1:9" x14ac:dyDescent="0.2">
      <c r="A7" s="45" t="s">
        <v>207</v>
      </c>
      <c r="B7" s="98">
        <f>VLOOKUP(A7,'Projections Summary'!$C$7:$D$42,COLUMNS('Projections Summary'!$C$7:$D$7),0)</f>
        <v>0.75379833098308135</v>
      </c>
      <c r="C7" s="52" t="str">
        <f>VLOOKUP(A7,'Projections Summary'!$C$5:$G$42,3,FALSE)</f>
        <v>NE</v>
      </c>
      <c r="D7" s="47">
        <f t="shared" si="0"/>
        <v>0.75379833098308135</v>
      </c>
      <c r="E7" s="73">
        <f>SUM(D$5:D7)/$D$31</f>
        <v>0.57700814822215996</v>
      </c>
      <c r="F7" s="224">
        <f t="shared" si="1"/>
        <v>0</v>
      </c>
      <c r="G7" s="49"/>
    </row>
    <row r="8" spans="1:9" x14ac:dyDescent="0.2">
      <c r="A8" s="45" t="s">
        <v>197</v>
      </c>
      <c r="B8" s="98">
        <f>VLOOKUP(A8,'Projections Summary'!$C$7:$D$42,COLUMNS('Projections Summary'!$C$7:$D$7),0)</f>
        <v>0.7564023409468057</v>
      </c>
      <c r="C8" s="66">
        <f>VLOOKUP(A8,'Projections Summary'!$C$5:$G$42,3,FALSE)</f>
        <v>1.4022512346733389</v>
      </c>
      <c r="D8" s="47">
        <f t="shared" si="0"/>
        <v>0.6458488937265332</v>
      </c>
      <c r="E8" s="73">
        <f>SUM(D$5:D8)/$D$31</f>
        <v>0.66731292993556979</v>
      </c>
      <c r="F8" s="224">
        <f t="shared" si="1"/>
        <v>0</v>
      </c>
      <c r="G8" s="49"/>
    </row>
    <row r="9" spans="1:9" x14ac:dyDescent="0.2">
      <c r="A9" s="45" t="s">
        <v>215</v>
      </c>
      <c r="B9" s="98">
        <f>VLOOKUP(A9,'Projections Summary'!$C$7:$D$42,COLUMNS('Projections Summary'!$C$7:$D$7),0)</f>
        <v>-0.58199220335272073</v>
      </c>
      <c r="C9" s="52" t="str">
        <f>VLOOKUP(A9,'Projections Summary'!$C$5:$G$42,3,FALSE)</f>
        <v>NE</v>
      </c>
      <c r="D9" s="47">
        <f t="shared" si="0"/>
        <v>0.58199220335272073</v>
      </c>
      <c r="E9" s="73">
        <f>SUM(D$5:D9)/$D$31</f>
        <v>0.74868905273021158</v>
      </c>
      <c r="F9" s="224">
        <f t="shared" si="1"/>
        <v>0</v>
      </c>
      <c r="G9" s="49"/>
    </row>
    <row r="10" spans="1:9" x14ac:dyDescent="0.2">
      <c r="A10" s="45" t="s">
        <v>221</v>
      </c>
      <c r="B10" s="98">
        <f>VLOOKUP(A10,'Projections Summary'!$C$7:$D$42,COLUMNS('Projections Summary'!$C$7:$D$7),0)</f>
        <v>0.3124472953986987</v>
      </c>
      <c r="C10" s="66">
        <f>VLOOKUP(A10,'Projections Summary'!$C$5:$G$42,3,FALSE)</f>
        <v>0.83106904800206072</v>
      </c>
      <c r="D10" s="47">
        <f t="shared" si="0"/>
        <v>0.51862175260336207</v>
      </c>
      <c r="E10" s="73">
        <f>SUM(D$5:D10)/$D$31</f>
        <v>0.82120450427870229</v>
      </c>
      <c r="F10" s="224">
        <f t="shared" si="1"/>
        <v>0</v>
      </c>
      <c r="G10" s="49"/>
    </row>
    <row r="11" spans="1:9" x14ac:dyDescent="0.2">
      <c r="A11" s="65" t="s">
        <v>203</v>
      </c>
      <c r="B11" s="98" t="str">
        <f>VLOOKUP(A11,'Projections Summary'!$C$7:$D$42,COLUMNS('Projections Summary'!$C$7:$D$7),0)</f>
        <v>NO</v>
      </c>
      <c r="C11" s="66">
        <f>VLOOKUP(A11,'Projections Summary'!$C$5:$G$42,3,FALSE)</f>
        <v>0.40479147049175945</v>
      </c>
      <c r="D11" s="47">
        <f t="shared" si="0"/>
        <v>0.40479147049175945</v>
      </c>
      <c r="E11" s="73">
        <f>SUM(D$5:D11)/$D$31</f>
        <v>0.87780381990389333</v>
      </c>
      <c r="F11" s="224">
        <f t="shared" si="1"/>
        <v>0</v>
      </c>
      <c r="G11" s="49"/>
    </row>
    <row r="12" spans="1:9" x14ac:dyDescent="0.2">
      <c r="A12" s="45" t="s">
        <v>190</v>
      </c>
      <c r="B12" s="98">
        <f>VLOOKUP(A12,'Projections Summary'!$C$7:$D$42,COLUMNS('Projections Summary'!$C$7:$D$7),0)</f>
        <v>0.29248698739620349</v>
      </c>
      <c r="C12" s="66">
        <f>VLOOKUP(A12,'Projections Summary'!$C$5:$G$42,3,FALSE)</f>
        <v>0.65940743759640708</v>
      </c>
      <c r="D12" s="47">
        <f t="shared" si="0"/>
        <v>0.36692045020020359</v>
      </c>
      <c r="E12" s="73">
        <f>SUM(D$5:D12)/$D$31</f>
        <v>0.92910788109122344</v>
      </c>
      <c r="F12" s="224">
        <f t="shared" si="1"/>
        <v>0</v>
      </c>
      <c r="G12" s="49"/>
    </row>
    <row r="13" spans="1:9" x14ac:dyDescent="0.2">
      <c r="A13" s="45" t="s">
        <v>188</v>
      </c>
      <c r="B13" s="98">
        <f>VLOOKUP(A13,'Projections Summary'!$C$7:$D$42,COLUMNS('Projections Summary'!$C$7:$D$7),0)</f>
        <v>10.071254071132582</v>
      </c>
      <c r="C13" s="66">
        <f>VLOOKUP(A13,'Projections Summary'!$C$5:$G$42,3,FALSE)</f>
        <v>10.246344711899777</v>
      </c>
      <c r="D13" s="47">
        <f t="shared" si="0"/>
        <v>0.17509064076719483</v>
      </c>
      <c r="E13" s="73">
        <f>SUM(D$5:D13)/$D$31</f>
        <v>0.95358964803102642</v>
      </c>
      <c r="F13" s="224">
        <f t="shared" si="1"/>
        <v>0</v>
      </c>
      <c r="G13" s="49"/>
    </row>
    <row r="14" spans="1:9" x14ac:dyDescent="0.2">
      <c r="A14" s="65" t="s">
        <v>191</v>
      </c>
      <c r="B14" s="98">
        <f>VLOOKUP(A14,'Projections Summary'!$C$7:$D$42,COLUMNS('Projections Summary'!$C$7:$D$7),0)</f>
        <v>0.10645538287487936</v>
      </c>
      <c r="C14" s="66">
        <f>VLOOKUP(A14,'Projections Summary'!$C$5:$G$42,3,FALSE)</f>
        <v>1.0066325855091051E-2</v>
      </c>
      <c r="D14" s="47">
        <f t="shared" si="0"/>
        <v>9.638905701978831E-2</v>
      </c>
      <c r="E14" s="73">
        <f>SUM(D$5:D14)/$D$31</f>
        <v>0.96706709273718561</v>
      </c>
      <c r="F14" s="224">
        <f t="shared" si="1"/>
        <v>0</v>
      </c>
      <c r="G14" s="49"/>
    </row>
    <row r="15" spans="1:9" x14ac:dyDescent="0.2">
      <c r="A15" s="45" t="s">
        <v>222</v>
      </c>
      <c r="B15" s="98">
        <f>VLOOKUP(A15,'Projections Summary'!$C$7:$D$42,COLUMNS('Projections Summary'!$C$7:$D$7),0)</f>
        <v>8.0132686632741743E-2</v>
      </c>
      <c r="C15" s="66">
        <f>VLOOKUP(A15,'Projections Summary'!$C$5:$G$42,3,FALSE)</f>
        <v>0.14633320550535023</v>
      </c>
      <c r="D15" s="47">
        <f t="shared" si="0"/>
        <v>6.6200518872608485E-2</v>
      </c>
      <c r="E15" s="73">
        <f>SUM(D$5:D15)/$D$31</f>
        <v>0.97632347370210626</v>
      </c>
      <c r="F15" s="224">
        <f t="shared" si="1"/>
        <v>0</v>
      </c>
      <c r="G15" s="49"/>
    </row>
    <row r="16" spans="1:9" x14ac:dyDescent="0.2">
      <c r="A16" s="45" t="s">
        <v>210</v>
      </c>
      <c r="B16" s="98">
        <f>VLOOKUP(A16,'Projections Summary'!$C$7:$D$42,COLUMNS('Projections Summary'!$C$7:$D$7),0)</f>
        <v>4.5935519873781118E-2</v>
      </c>
      <c r="C16" s="52" t="str">
        <f>VLOOKUP(A16,'Projections Summary'!$C$5:$G$42,3,FALSE)</f>
        <v>NE</v>
      </c>
      <c r="D16" s="47">
        <f t="shared" si="0"/>
        <v>4.5935519873781118E-2</v>
      </c>
      <c r="E16" s="73">
        <f>SUM(D$5:D16)/$D$31</f>
        <v>0.98274633380976828</v>
      </c>
      <c r="F16" s="224">
        <f t="shared" si="1"/>
        <v>0</v>
      </c>
      <c r="G16" s="49"/>
    </row>
    <row r="17" spans="1:7" x14ac:dyDescent="0.2">
      <c r="A17" s="45" t="s">
        <v>214</v>
      </c>
      <c r="B17" s="98">
        <f>VLOOKUP(A17,'Projections Summary'!$C$7:$D$42,COLUMNS('Projections Summary'!$C$7:$D$7),0)</f>
        <v>-4.4687251581443536E-2</v>
      </c>
      <c r="C17" s="52" t="str">
        <f>VLOOKUP(A17,'Projections Summary'!$C$5:$G$42,3,FALSE)</f>
        <v>NE</v>
      </c>
      <c r="D17" s="47">
        <f t="shared" si="0"/>
        <v>4.4687251581443536E-2</v>
      </c>
      <c r="E17" s="73">
        <f>SUM(D$5:D17)/$D$31</f>
        <v>0.98899465681323417</v>
      </c>
      <c r="F17" s="224">
        <f t="shared" si="1"/>
        <v>0</v>
      </c>
      <c r="G17" s="49"/>
    </row>
    <row r="18" spans="1:7" x14ac:dyDescent="0.2">
      <c r="A18" s="45" t="s">
        <v>223</v>
      </c>
      <c r="B18" s="98">
        <f>VLOOKUP(A18,'Projections Summary'!$C$7:$D$42,COLUMNS('Projections Summary'!$C$7:$D$7),0)</f>
        <v>3.6750922281954798E-2</v>
      </c>
      <c r="C18" s="52" t="str">
        <f>VLOOKUP(A18,'Projections Summary'!$C$5:$G$42,3,FALSE)</f>
        <v>NE</v>
      </c>
      <c r="D18" s="47">
        <f t="shared" si="0"/>
        <v>3.6750922281954798E-2</v>
      </c>
      <c r="E18" s="73">
        <f>SUM(D$5:D18)/$D$31</f>
        <v>0.99413329535032147</v>
      </c>
      <c r="F18" s="224">
        <f t="shared" si="1"/>
        <v>0</v>
      </c>
      <c r="G18" s="49"/>
    </row>
    <row r="19" spans="1:7" x14ac:dyDescent="0.2">
      <c r="A19" s="45" t="s">
        <v>209</v>
      </c>
      <c r="B19" s="98">
        <f>VLOOKUP(A19,'Projections Summary'!$C$7:$D$42,COLUMNS('Projections Summary'!$C$7:$D$7),0)</f>
        <v>0.13903709902879582</v>
      </c>
      <c r="C19" s="66">
        <f>VLOOKUP(A19,'Projections Summary'!$C$5:$G$42,3,FALSE)</f>
        <v>0.15489686497394359</v>
      </c>
      <c r="D19" s="47">
        <f t="shared" si="0"/>
        <v>1.5859765945147763E-2</v>
      </c>
      <c r="E19" s="73">
        <f>SUM(D$5:D19)/$D$31</f>
        <v>0.99635086158851471</v>
      </c>
      <c r="F19" s="224">
        <f t="shared" si="1"/>
        <v>0</v>
      </c>
      <c r="G19" s="49"/>
    </row>
    <row r="20" spans="1:7" x14ac:dyDescent="0.2">
      <c r="A20" s="45" t="s">
        <v>208</v>
      </c>
      <c r="B20" s="98">
        <f>VLOOKUP(A20,'Projections Summary'!$C$7:$D$42,COLUMNS('Projections Summary'!$C$7:$D$7),0)</f>
        <v>0.26807683726244141</v>
      </c>
      <c r="C20" s="66">
        <f>VLOOKUP(A20,'Projections Summary'!$C$5:$G$42,3,FALSE)</f>
        <v>0.25330780299541139</v>
      </c>
      <c r="D20" s="47">
        <f t="shared" si="0"/>
        <v>1.4769034267030023E-2</v>
      </c>
      <c r="E20" s="73">
        <f>SUM(D$5:D20)/$D$31</f>
        <v>0.99841591802595242</v>
      </c>
      <c r="F20" s="224">
        <f t="shared" si="1"/>
        <v>0</v>
      </c>
      <c r="G20" s="49"/>
    </row>
    <row r="21" spans="1:7" x14ac:dyDescent="0.2">
      <c r="A21" s="65" t="s">
        <v>201</v>
      </c>
      <c r="B21" s="98" t="str">
        <f>VLOOKUP(A21,'Projections Summary'!$C$7:$D$42,COLUMNS('Projections Summary'!$C$7:$D$7),0)</f>
        <v>NO</v>
      </c>
      <c r="C21" s="66">
        <f>VLOOKUP(A21,'Projections Summary'!$C$5:$G$42,3,FALSE)</f>
        <v>7.9269817957815254E-3</v>
      </c>
      <c r="D21" s="47">
        <f t="shared" si="0"/>
        <v>7.9269817957815254E-3</v>
      </c>
      <c r="E21" s="73">
        <f>SUM(D$5:D21)/$D$31</f>
        <v>0.99952429549267507</v>
      </c>
      <c r="F21" s="224">
        <f t="shared" si="1"/>
        <v>0</v>
      </c>
      <c r="G21" s="49"/>
    </row>
    <row r="22" spans="1:7" x14ac:dyDescent="0.2">
      <c r="A22" s="45" t="s">
        <v>198</v>
      </c>
      <c r="B22" s="98">
        <f>VLOOKUP(A22,'Projections Summary'!$C$7:$D$42,COLUMNS('Projections Summary'!$C$7:$D$7),0)</f>
        <v>9.8630442972598535E-3</v>
      </c>
      <c r="C22" s="66">
        <f>VLOOKUP(A22,'Projections Summary'!$C$5:$G$42,3,FALSE)</f>
        <v>6.9059215389934182E-3</v>
      </c>
      <c r="D22" s="47">
        <f t="shared" si="0"/>
        <v>2.9571227582664353E-3</v>
      </c>
      <c r="E22" s="73">
        <f>SUM(D$5:D22)/$D$31</f>
        <v>0.9999377704212209</v>
      </c>
      <c r="F22" s="224">
        <f t="shared" si="1"/>
        <v>0</v>
      </c>
      <c r="G22" s="49"/>
    </row>
    <row r="23" spans="1:7" x14ac:dyDescent="0.2">
      <c r="A23" s="65" t="s">
        <v>202</v>
      </c>
      <c r="B23" s="98" t="str">
        <f>VLOOKUP(A23,'Projections Summary'!$C$7:$D$42,COLUMNS('Projections Summary'!$C$7:$D$7),0)</f>
        <v>NO</v>
      </c>
      <c r="C23" s="66">
        <f>VLOOKUP(A23,'Projections Summary'!$C$5:$G$42,3,FALSE)</f>
        <v>1.9009895705599365E-4</v>
      </c>
      <c r="D23" s="47">
        <f t="shared" si="0"/>
        <v>1.9009895705599365E-4</v>
      </c>
      <c r="E23" s="73">
        <f>SUM(D$5:D23)/$D$31</f>
        <v>0.99996435070182155</v>
      </c>
      <c r="F23" s="224">
        <f t="shared" si="1"/>
        <v>0</v>
      </c>
      <c r="G23" s="49"/>
    </row>
    <row r="24" spans="1:7" x14ac:dyDescent="0.2">
      <c r="A24" s="45" t="s">
        <v>212</v>
      </c>
      <c r="B24" s="98">
        <f>VLOOKUP(A24,'Projections Summary'!$C$7:$D$42,COLUMNS('Projections Summary'!$C$7:$D$7),0)</f>
        <v>1.85071619577537E-2</v>
      </c>
      <c r="C24" s="66">
        <f>VLOOKUP(A24,'Projections Summary'!$C$5:$G$42,3,FALSE)</f>
        <v>1.8324511484819058E-2</v>
      </c>
      <c r="D24" s="47">
        <f t="shared" si="0"/>
        <v>1.8265047293464232E-4</v>
      </c>
      <c r="E24" s="73">
        <f>SUM(D$5:D24)/$D$31</f>
        <v>0.99998988951012246</v>
      </c>
      <c r="F24" s="224">
        <f t="shared" si="1"/>
        <v>0</v>
      </c>
      <c r="G24" s="49"/>
    </row>
    <row r="25" spans="1:7" x14ac:dyDescent="0.2">
      <c r="A25" s="45" t="s">
        <v>217</v>
      </c>
      <c r="B25" s="98">
        <f>VLOOKUP(A25,'Projections Summary'!$C$7:$D$42,COLUMNS('Projections Summary'!$C$7:$D$7),0)</f>
        <v>1.3503188509536022E-3</v>
      </c>
      <c r="C25" s="52">
        <f>VLOOKUP(A25,'Projections Summary'!$C$5:$G$42,3,FALSE)</f>
        <v>1.2780098482794988E-3</v>
      </c>
      <c r="D25" s="47">
        <f t="shared" si="0"/>
        <v>7.2309002674103345E-5</v>
      </c>
      <c r="E25" s="73">
        <f>SUM(D$5:D25)/$D$31</f>
        <v>1</v>
      </c>
      <c r="F25" s="224">
        <f t="shared" si="1"/>
        <v>0</v>
      </c>
      <c r="G25" s="49"/>
    </row>
    <row r="26" spans="1:7" x14ac:dyDescent="0.2">
      <c r="A26" s="65" t="s">
        <v>194</v>
      </c>
      <c r="B26" s="98"/>
      <c r="C26" s="66"/>
      <c r="D26" s="47">
        <f t="shared" si="0"/>
        <v>0</v>
      </c>
      <c r="E26" s="73">
        <f>SUM(D$5:D26)/$D$31</f>
        <v>1</v>
      </c>
      <c r="F26" s="224">
        <f t="shared" si="1"/>
        <v>0</v>
      </c>
      <c r="G26" s="49"/>
    </row>
    <row r="27" spans="1:7" x14ac:dyDescent="0.2">
      <c r="A27" s="65" t="s">
        <v>204</v>
      </c>
      <c r="B27" s="98" t="str">
        <f>VLOOKUP(A27,'Projections Summary'!$C$7:$D$42,COLUMNS('Projections Summary'!$C$7:$D$7),0)</f>
        <v>NO</v>
      </c>
      <c r="C27" s="66">
        <f>VLOOKUP(A27,'Projections Summary'!$C$5:$G$42,3,FALSE)</f>
        <v>0</v>
      </c>
      <c r="D27" s="47">
        <f t="shared" si="0"/>
        <v>0</v>
      </c>
      <c r="E27" s="73">
        <f>SUM(D$5:D27)/$D$31</f>
        <v>1</v>
      </c>
      <c r="F27" s="224">
        <f>IFERROR(ABS(C27-B27),IFERROR(ABS(B27),IFERROR(ABS(C27),0)))-D27</f>
        <v>0</v>
      </c>
      <c r="G27" s="49"/>
    </row>
    <row r="28" spans="1:7" x14ac:dyDescent="0.2">
      <c r="A28" s="45" t="s">
        <v>200</v>
      </c>
      <c r="B28" s="98">
        <f>VLOOKUP(A28,'Projections Summary'!$C$7:$D$42,COLUMNS('Projections Summary'!$C$7:$D$7),0)</f>
        <v>0</v>
      </c>
      <c r="C28" s="52">
        <f>VLOOKUP(A28,'Projections Summary'!$C$5:$G$42,3,FALSE)</f>
        <v>0</v>
      </c>
      <c r="D28" s="47">
        <f t="shared" si="0"/>
        <v>0</v>
      </c>
      <c r="E28" s="73">
        <f>SUM(D$5:D28)/$D$31</f>
        <v>1</v>
      </c>
      <c r="F28" s="224">
        <f t="shared" si="1"/>
        <v>0</v>
      </c>
      <c r="G28" s="49"/>
    </row>
    <row r="29" spans="1:7" x14ac:dyDescent="0.2">
      <c r="A29" s="45" t="s">
        <v>213</v>
      </c>
      <c r="B29" s="98">
        <f>VLOOKUP(A29,'Projections Summary'!$C$7:$D$42,COLUMNS('Projections Summary'!$C$7:$D$7),0)</f>
        <v>0</v>
      </c>
      <c r="C29" s="66">
        <f>VLOOKUP(A29,'Projections Summary'!$C$5:$G$42,3,FALSE)</f>
        <v>0</v>
      </c>
      <c r="D29" s="47">
        <f t="shared" si="0"/>
        <v>0</v>
      </c>
      <c r="E29" s="73">
        <f>SUM(D$5:D29)/$D$31</f>
        <v>1</v>
      </c>
      <c r="F29" s="224">
        <f t="shared" si="1"/>
        <v>0</v>
      </c>
      <c r="G29" s="49"/>
    </row>
    <row r="30" spans="1:7" x14ac:dyDescent="0.2">
      <c r="A30" s="45"/>
      <c r="B30" s="67"/>
      <c r="C30" s="45"/>
      <c r="D30" s="47"/>
      <c r="E30" s="73"/>
      <c r="G30" s="49"/>
    </row>
    <row r="31" spans="1:7" ht="15" x14ac:dyDescent="0.2">
      <c r="A31" s="68" t="s">
        <v>309</v>
      </c>
      <c r="B31" s="74"/>
      <c r="C31" s="74"/>
      <c r="D31" s="74">
        <f>SUM(D5:D29)</f>
        <v>7.1518792413029804</v>
      </c>
      <c r="E31" s="74"/>
    </row>
  </sheetData>
  <autoFilter ref="A4:E17" xr:uid="{00000000-0009-0000-0000-000008000000}">
    <sortState xmlns:xlrd2="http://schemas.microsoft.com/office/spreadsheetml/2017/richdata2" ref="A5:E29">
      <sortCondition descending="1" ref="D4:D17"/>
    </sortState>
  </autoFilter>
  <conditionalFormatting sqref="F5:F29">
    <cfRule type="cellIs" dxfId="3" priority="1" operator="notEqual">
      <formula>0</formula>
    </cfRule>
  </conditionalFormatting>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4D4D0-A5A5-488F-A4F3-955A4D13AAD5}">
  <sheetPr codeName="Sheet21">
    <tabColor theme="7" tint="0.59999389629810485"/>
  </sheetPr>
  <dimension ref="A1:G31"/>
  <sheetViews>
    <sheetView workbookViewId="0">
      <selection activeCell="F33" sqref="F33"/>
    </sheetView>
  </sheetViews>
  <sheetFormatPr defaultRowHeight="14.25" x14ac:dyDescent="0.2"/>
  <cols>
    <col min="1" max="1" width="39.25" customWidth="1"/>
    <col min="2" max="5" width="14.25" customWidth="1"/>
  </cols>
  <sheetData>
    <row r="1" spans="1:7" s="110" customFormat="1" ht="16.5" x14ac:dyDescent="0.25">
      <c r="A1" s="109" t="s">
        <v>310</v>
      </c>
    </row>
    <row r="2" spans="1:7" x14ac:dyDescent="0.2">
      <c r="A2" t="s">
        <v>308</v>
      </c>
    </row>
    <row r="4" spans="1:7" ht="30" x14ac:dyDescent="0.2">
      <c r="A4" s="63" t="s">
        <v>303</v>
      </c>
      <c r="B4" s="70" t="s">
        <v>272</v>
      </c>
      <c r="C4" s="63" t="s">
        <v>273</v>
      </c>
      <c r="D4" s="64" t="s">
        <v>304</v>
      </c>
      <c r="E4" s="64" t="s">
        <v>305</v>
      </c>
      <c r="F4" s="218" t="s">
        <v>226</v>
      </c>
    </row>
    <row r="5" spans="1:7" x14ac:dyDescent="0.2">
      <c r="A5" s="45" t="s">
        <v>216</v>
      </c>
      <c r="B5" s="98">
        <f>VLOOKUP(A5,'Projections Summary'!$J$7:$K$42,COLUMNS('Projections Summary'!$J$7:$K$7),0)</f>
        <v>-1.62761181341102</v>
      </c>
      <c r="C5" s="52" t="str">
        <f>VLOOKUP(A5,'Projections Summary'!$J$5:$N$42,3,FALSE)</f>
        <v>NE</v>
      </c>
      <c r="D5" s="47">
        <f t="shared" ref="D5:D29" si="0">IFERROR(ABS(C5-B5),IFERROR(ABS(B5),IFERROR(ABS(C5),0)))</f>
        <v>1.62761181341102</v>
      </c>
      <c r="E5" s="73">
        <f>SUM(D$5:D5)/$D$31</f>
        <v>0.22982223056783949</v>
      </c>
      <c r="F5" s="224">
        <f>IFERROR(ABS(C5-B5),IFERROR(ABS(B5),IFERROR(ABS(C5),0)))-D5</f>
        <v>0</v>
      </c>
    </row>
    <row r="6" spans="1:7" x14ac:dyDescent="0.2">
      <c r="A6" s="65" t="s">
        <v>189</v>
      </c>
      <c r="B6" s="98">
        <f>VLOOKUP(A6,'Projections Summary'!$J$7:$K$42,COLUMNS('Projections Summary'!$J$7:$K$7),0)</f>
        <v>4.9475889138528757</v>
      </c>
      <c r="C6" s="66">
        <f>VLOOKUP(A6,'Projections Summary'!$J$5:$N$42,3,FALSE)</f>
        <v>3.68201741465972</v>
      </c>
      <c r="D6" s="47">
        <f t="shared" si="0"/>
        <v>1.2655714991931557</v>
      </c>
      <c r="E6" s="73">
        <f>SUM(D$5:D6)/$D$31</f>
        <v>0.40852360302722324</v>
      </c>
      <c r="F6" s="224">
        <f t="shared" ref="F6:F29" si="1">IFERROR(ABS(C6-B6),IFERROR(ABS(B6),IFERROR(ABS(C6),0)))-D6</f>
        <v>0</v>
      </c>
      <c r="G6" s="49"/>
    </row>
    <row r="7" spans="1:7" x14ac:dyDescent="0.2">
      <c r="A7" s="45" t="s">
        <v>197</v>
      </c>
      <c r="B7" s="98">
        <f>VLOOKUP(A7,'Projections Summary'!$J$7:$K$42,COLUMNS('Projections Summary'!$J$7:$K$7),0)</f>
        <v>0.61066664348224986</v>
      </c>
      <c r="C7" s="66">
        <f>VLOOKUP(A7,'Projections Summary'!$J$5:$N$42,3,FALSE)</f>
        <v>1.5910501491079665</v>
      </c>
      <c r="D7" s="47">
        <f t="shared" si="0"/>
        <v>0.98038350562571663</v>
      </c>
      <c r="E7" s="73">
        <f>SUM(D$5:D7)/$D$31</f>
        <v>0.54695582760208983</v>
      </c>
      <c r="F7" s="224">
        <f t="shared" si="1"/>
        <v>0</v>
      </c>
      <c r="G7" s="49"/>
    </row>
    <row r="8" spans="1:7" x14ac:dyDescent="0.2">
      <c r="A8" s="45" t="s">
        <v>207</v>
      </c>
      <c r="B8" s="98">
        <f>VLOOKUP(A8,'Projections Summary'!$J$7:$K$42,COLUMNS('Projections Summary'!$J$7:$K$7),0)</f>
        <v>0.68739088488818734</v>
      </c>
      <c r="C8" s="52" t="str">
        <f>VLOOKUP(A8,'Projections Summary'!$J$5:$N$42,3,FALSE)</f>
        <v>NE</v>
      </c>
      <c r="D8" s="47">
        <f t="shared" si="0"/>
        <v>0.68739088488818734</v>
      </c>
      <c r="E8" s="73">
        <f>SUM(D$5:D8)/$D$31</f>
        <v>0.64401687442868361</v>
      </c>
      <c r="F8" s="224">
        <f t="shared" si="1"/>
        <v>0</v>
      </c>
      <c r="G8" s="49"/>
    </row>
    <row r="9" spans="1:7" x14ac:dyDescent="0.2">
      <c r="A9" s="45" t="s">
        <v>215</v>
      </c>
      <c r="B9" s="98">
        <f>VLOOKUP(A9,'Projections Summary'!$J$7:$K$42,COLUMNS('Projections Summary'!$J$7:$K$7),0)</f>
        <v>-0.62574731486001611</v>
      </c>
      <c r="C9" s="52" t="str">
        <f>VLOOKUP(A9,'Projections Summary'!$J$5:$N$42,3,FALSE)</f>
        <v>NE</v>
      </c>
      <c r="D9" s="47">
        <f t="shared" si="0"/>
        <v>0.62574731486001611</v>
      </c>
      <c r="E9" s="73">
        <f>SUM(D$5:D9)/$D$31</f>
        <v>0.73237371878678514</v>
      </c>
      <c r="F9" s="224">
        <f t="shared" si="1"/>
        <v>0</v>
      </c>
      <c r="G9" s="49"/>
    </row>
    <row r="10" spans="1:7" x14ac:dyDescent="0.2">
      <c r="A10" s="45" t="s">
        <v>221</v>
      </c>
      <c r="B10" s="98">
        <f>VLOOKUP(A10,'Projections Summary'!$J$7:$K$42,COLUMNS('Projections Summary'!$J$7:$K$7),0)</f>
        <v>0.31007821805850228</v>
      </c>
      <c r="C10" s="66">
        <f>VLOOKUP(A10,'Projections Summary'!$J$5:$N$42,3,FALSE)</f>
        <v>0.87212806265293574</v>
      </c>
      <c r="D10" s="47">
        <f t="shared" si="0"/>
        <v>0.56204984459443352</v>
      </c>
      <c r="E10" s="73">
        <f>SUM(D$5:D10)/$D$31</f>
        <v>0.81173634561872787</v>
      </c>
      <c r="F10" s="224">
        <f t="shared" si="1"/>
        <v>0</v>
      </c>
      <c r="G10" s="49"/>
    </row>
    <row r="11" spans="1:7" x14ac:dyDescent="0.2">
      <c r="A11" s="45" t="s">
        <v>190</v>
      </c>
      <c r="B11" s="98">
        <f>VLOOKUP(A11,'Projections Summary'!$J$7:$K$42,COLUMNS('Projections Summary'!$J$7:$K$7),0)</f>
        <v>0.29172080755266044</v>
      </c>
      <c r="C11" s="66">
        <f>VLOOKUP(A11,'Projections Summary'!$J$5:$N$42,3,FALSE)</f>
        <v>0.728885259325037</v>
      </c>
      <c r="D11" s="47">
        <f t="shared" si="0"/>
        <v>0.43716445177237656</v>
      </c>
      <c r="E11" s="73">
        <f>SUM(D$5:D11)/$D$31</f>
        <v>0.8734648908427497</v>
      </c>
      <c r="F11" s="224">
        <f t="shared" si="1"/>
        <v>0</v>
      </c>
      <c r="G11" s="49"/>
    </row>
    <row r="12" spans="1:7" x14ac:dyDescent="0.2">
      <c r="A12" s="65" t="s">
        <v>203</v>
      </c>
      <c r="B12" s="98" t="str">
        <f>VLOOKUP(A12,'Projections Summary'!$J$7:$K$42,COLUMNS('Projections Summary'!$J$7:$K$7),0)</f>
        <v>NO</v>
      </c>
      <c r="C12" s="66">
        <f>VLOOKUP(A12,'Projections Summary'!$J$5:$N$42,3,FALSE)</f>
        <v>0.42726283652392028</v>
      </c>
      <c r="D12" s="47">
        <f t="shared" si="0"/>
        <v>0.42726283652392028</v>
      </c>
      <c r="E12" s="73">
        <f>SUM(D$5:D12)/$D$31</f>
        <v>0.93379530705107228</v>
      </c>
      <c r="F12" s="224">
        <f t="shared" si="1"/>
        <v>0</v>
      </c>
      <c r="G12" s="49"/>
    </row>
    <row r="13" spans="1:7" x14ac:dyDescent="0.2">
      <c r="A13" s="45" t="s">
        <v>188</v>
      </c>
      <c r="B13" s="98">
        <f>VLOOKUP(A13,'Projections Summary'!$J$7:$K$42,COLUMNS('Projections Summary'!$J$7:$K$7),0)</f>
        <v>9.9101657645058392</v>
      </c>
      <c r="C13" s="66">
        <f>VLOOKUP(A13,'Projections Summary'!$J$5:$N$42,3,FALSE)</f>
        <v>10.039574657394683</v>
      </c>
      <c r="D13" s="47">
        <f t="shared" si="0"/>
        <v>0.1294088928888435</v>
      </c>
      <c r="E13" s="73">
        <f>SUM(D$5:D13)/$D$31</f>
        <v>0.95206811643594624</v>
      </c>
      <c r="F13" s="224">
        <f t="shared" si="1"/>
        <v>0</v>
      </c>
      <c r="G13" s="49"/>
    </row>
    <row r="14" spans="1:7" x14ac:dyDescent="0.2">
      <c r="A14" s="65" t="s">
        <v>191</v>
      </c>
      <c r="B14" s="98">
        <f>VLOOKUP(A14,'Projections Summary'!$J$7:$K$42,COLUMNS('Projections Summary'!$J$7:$K$7),0)</f>
        <v>0.11051508390320142</v>
      </c>
      <c r="C14" s="66">
        <f>VLOOKUP(A14,'Projections Summary'!$J$5:$N$42,3,FALSE)</f>
        <v>1.0079711913113314E-2</v>
      </c>
      <c r="D14" s="47">
        <f t="shared" si="0"/>
        <v>0.1004353719900881</v>
      </c>
      <c r="E14" s="73">
        <f>SUM(D$5:D14)/$D$31</f>
        <v>0.96624980338886812</v>
      </c>
      <c r="F14" s="224">
        <f t="shared" si="1"/>
        <v>0</v>
      </c>
      <c r="G14" s="49"/>
    </row>
    <row r="15" spans="1:7" x14ac:dyDescent="0.2">
      <c r="A15" s="45" t="s">
        <v>222</v>
      </c>
      <c r="B15" s="98">
        <f>VLOOKUP(A15,'Projections Summary'!$J$7:$K$42,COLUMNS('Projections Summary'!$J$7:$K$7),0)</f>
        <v>8.5025294668260337E-2</v>
      </c>
      <c r="C15" s="66">
        <f>VLOOKUP(A15,'Projections Summary'!$J$5:$N$42,3,FALSE)</f>
        <v>0.15161258273359646</v>
      </c>
      <c r="D15" s="47">
        <f t="shared" si="0"/>
        <v>6.658728806533612E-2</v>
      </c>
      <c r="E15" s="73">
        <f>SUM(D$5:D15)/$D$31</f>
        <v>0.97565206930052151</v>
      </c>
      <c r="F15" s="224">
        <f t="shared" si="1"/>
        <v>0</v>
      </c>
      <c r="G15" s="49"/>
    </row>
    <row r="16" spans="1:7" x14ac:dyDescent="0.2">
      <c r="A16" s="45" t="s">
        <v>210</v>
      </c>
      <c r="B16" s="98">
        <f>VLOOKUP(A16,'Projections Summary'!$J$7:$K$42,COLUMNS('Projections Summary'!$J$7:$K$7),0)</f>
        <v>4.6311658971482796E-2</v>
      </c>
      <c r="C16" s="52" t="str">
        <f>VLOOKUP(A16,'Projections Summary'!$J$5:$N$42,3,FALSE)</f>
        <v>NE</v>
      </c>
      <c r="D16" s="47">
        <f t="shared" si="0"/>
        <v>4.6311658971482796E-2</v>
      </c>
      <c r="E16" s="73">
        <f>SUM(D$5:D16)/$D$31</f>
        <v>0.98219137349973207</v>
      </c>
      <c r="F16" s="224">
        <f t="shared" si="1"/>
        <v>0</v>
      </c>
      <c r="G16" s="49"/>
    </row>
    <row r="17" spans="1:7" x14ac:dyDescent="0.2">
      <c r="A17" s="45" t="s">
        <v>214</v>
      </c>
      <c r="B17" s="98">
        <f>VLOOKUP(A17,'Projections Summary'!$J$7:$K$42,COLUMNS('Projections Summary'!$J$7:$K$7),0)</f>
        <v>-4.288754003251688E-2</v>
      </c>
      <c r="C17" s="52" t="str">
        <f>VLOOKUP(A17,'Projections Summary'!$J$5:$N$42,3,FALSE)</f>
        <v>NE</v>
      </c>
      <c r="D17" s="47">
        <f t="shared" si="0"/>
        <v>4.288754003251688E-2</v>
      </c>
      <c r="E17" s="73">
        <f>SUM(D$5:D17)/$D$31</f>
        <v>0.98824718486250662</v>
      </c>
      <c r="F17" s="224">
        <f t="shared" si="1"/>
        <v>0</v>
      </c>
      <c r="G17" s="49"/>
    </row>
    <row r="18" spans="1:7" x14ac:dyDescent="0.2">
      <c r="A18" s="45" t="s">
        <v>223</v>
      </c>
      <c r="B18" s="98">
        <f>VLOOKUP(A18,'Projections Summary'!$J$7:$K$42,COLUMNS('Projections Summary'!$J$7:$K$7),0)</f>
        <v>3.8994798847500317E-2</v>
      </c>
      <c r="C18" s="52" t="str">
        <f>VLOOKUP(A18,'Projections Summary'!$J$5:$N$42,3,FALSE)</f>
        <v>NE</v>
      </c>
      <c r="D18" s="47">
        <f t="shared" si="0"/>
        <v>3.8994798847500317E-2</v>
      </c>
      <c r="E18" s="73">
        <f>SUM(D$5:D18)/$D$31</f>
        <v>0.99375333293653356</v>
      </c>
      <c r="F18" s="224">
        <f t="shared" si="1"/>
        <v>0</v>
      </c>
      <c r="G18" s="49"/>
    </row>
    <row r="19" spans="1:7" x14ac:dyDescent="0.2">
      <c r="A19" s="45" t="s">
        <v>208</v>
      </c>
      <c r="B19" s="98">
        <f>VLOOKUP(A19,'Projections Summary'!$J$7:$K$42,COLUMNS('Projections Summary'!$J$7:$K$7),0)</f>
        <v>0.26807683726244141</v>
      </c>
      <c r="C19" s="66">
        <f>VLOOKUP(A19,'Projections Summary'!$J$5:$N$42,3,FALSE)</f>
        <v>0.24626392724464466</v>
      </c>
      <c r="D19" s="47">
        <f t="shared" si="0"/>
        <v>2.1812910017796755E-2</v>
      </c>
      <c r="E19" s="73">
        <f>SUM(D$5:D19)/$D$31</f>
        <v>0.99683336196689531</v>
      </c>
      <c r="F19" s="224">
        <f t="shared" si="1"/>
        <v>0</v>
      </c>
      <c r="G19" s="49"/>
    </row>
    <row r="20" spans="1:7" x14ac:dyDescent="0.2">
      <c r="A20" s="45" t="s">
        <v>209</v>
      </c>
      <c r="B20" s="98">
        <f>VLOOKUP(A20,'Projections Summary'!$J$7:$K$42,COLUMNS('Projections Summary'!$J$7:$K$7),0)</f>
        <v>0.13545002255461194</v>
      </c>
      <c r="C20" s="66">
        <f>VLOOKUP(A20,'Projections Summary'!$J$5:$N$42,3,FALSE)</f>
        <v>0.14536833389081616</v>
      </c>
      <c r="D20" s="47">
        <f t="shared" si="0"/>
        <v>9.9183113362042163E-3</v>
      </c>
      <c r="E20" s="73">
        <f>SUM(D$5:D20)/$D$31</f>
        <v>0.9982338485054979</v>
      </c>
      <c r="F20" s="224">
        <f t="shared" si="1"/>
        <v>0</v>
      </c>
      <c r="G20" s="49"/>
    </row>
    <row r="21" spans="1:7" x14ac:dyDescent="0.2">
      <c r="A21" s="65" t="s">
        <v>201</v>
      </c>
      <c r="B21" s="98" t="str">
        <f>VLOOKUP(A21,'Projections Summary'!$J$7:$K$42,COLUMNS('Projections Summary'!$J$7:$K$7),0)</f>
        <v>NO</v>
      </c>
      <c r="C21" s="66">
        <f>VLOOKUP(A21,'Projections Summary'!$J$5:$N$42,3,FALSE)</f>
        <v>7.2627796772541482E-3</v>
      </c>
      <c r="D21" s="47">
        <f t="shared" si="0"/>
        <v>7.2627796772541482E-3</v>
      </c>
      <c r="E21" s="73">
        <f>SUM(D$5:D21)/$D$31</f>
        <v>0.99925936835721929</v>
      </c>
      <c r="F21" s="224">
        <f t="shared" si="1"/>
        <v>0</v>
      </c>
      <c r="G21" s="49"/>
    </row>
    <row r="22" spans="1:7" x14ac:dyDescent="0.2">
      <c r="A22" s="45" t="s">
        <v>198</v>
      </c>
      <c r="B22" s="98">
        <f>VLOOKUP(A22,'Projections Summary'!$J$7:$K$42,COLUMNS('Projections Summary'!$J$7:$K$7),0)</f>
        <v>1.0255298318195107E-2</v>
      </c>
      <c r="C22" s="66">
        <f>VLOOKUP(A22,'Projections Summary'!$J$5:$N$42,3,FALSE)</f>
        <v>6.590197531917176E-3</v>
      </c>
      <c r="D22" s="47">
        <f t="shared" si="0"/>
        <v>3.6651007862779309E-3</v>
      </c>
      <c r="E22" s="73">
        <f>SUM(D$5:D22)/$D$31</f>
        <v>0.9997768883401893</v>
      </c>
      <c r="F22" s="224">
        <f t="shared" si="1"/>
        <v>0</v>
      </c>
      <c r="G22" s="49"/>
    </row>
    <row r="23" spans="1:7" x14ac:dyDescent="0.2">
      <c r="A23" s="45" t="s">
        <v>212</v>
      </c>
      <c r="B23" s="98">
        <f>VLOOKUP(A23,'Projections Summary'!$J$7:$K$42,COLUMNS('Projections Summary'!$J$7:$K$7),0)</f>
        <v>1.7004033127327144E-2</v>
      </c>
      <c r="C23" s="66">
        <f>VLOOKUP(A23,'Projections Summary'!$J$5:$N$42,3,FALSE)</f>
        <v>1.8278651177268061E-2</v>
      </c>
      <c r="D23" s="47">
        <f t="shared" si="0"/>
        <v>1.2746180499409177E-3</v>
      </c>
      <c r="E23" s="73">
        <f>SUM(D$5:D23)/$D$31</f>
        <v>0.9999568671047484</v>
      </c>
      <c r="F23" s="224">
        <f t="shared" si="1"/>
        <v>0</v>
      </c>
      <c r="G23" s="49"/>
    </row>
    <row r="24" spans="1:7" x14ac:dyDescent="0.2">
      <c r="A24" s="65" t="s">
        <v>202</v>
      </c>
      <c r="B24" s="98" t="str">
        <f>VLOOKUP(A24,'Projections Summary'!$J$7:$K$42,COLUMNS('Projections Summary'!$J$7:$K$7),0)</f>
        <v>NO</v>
      </c>
      <c r="C24" s="66">
        <f>VLOOKUP(A24,'Projections Summary'!$J$5:$N$42,3,FALSE)</f>
        <v>1.8257454085297104E-4</v>
      </c>
      <c r="D24" s="47">
        <f t="shared" si="0"/>
        <v>1.8257454085297104E-4</v>
      </c>
      <c r="E24" s="73">
        <f>SUM(D$5:D24)/$D$31</f>
        <v>0.99998264701607487</v>
      </c>
      <c r="F24" s="224">
        <f t="shared" si="1"/>
        <v>0</v>
      </c>
      <c r="G24" s="49"/>
    </row>
    <row r="25" spans="1:7" x14ac:dyDescent="0.2">
      <c r="A25" s="45" t="s">
        <v>217</v>
      </c>
      <c r="B25" s="98">
        <f>VLOOKUP(A25,'Projections Summary'!$J$7:$K$42,COLUMNS('Projections Summary'!$J$7:$K$7),0)</f>
        <v>1.3503188509536022E-3</v>
      </c>
      <c r="C25" s="52">
        <f>VLOOKUP(A25,'Projections Summary'!$J$5:$N$42,3,FALSE)</f>
        <v>1.2274242051021692E-3</v>
      </c>
      <c r="D25" s="47">
        <f t="shared" si="0"/>
        <v>1.2289464585143301E-4</v>
      </c>
      <c r="E25" s="73">
        <f>SUM(D$5:D25)/$D$31</f>
        <v>1</v>
      </c>
      <c r="F25" s="224">
        <f t="shared" si="1"/>
        <v>0</v>
      </c>
      <c r="G25" s="49"/>
    </row>
    <row r="26" spans="1:7" x14ac:dyDescent="0.2">
      <c r="A26" s="65" t="s">
        <v>194</v>
      </c>
      <c r="B26" s="98"/>
      <c r="C26" s="66"/>
      <c r="D26" s="47">
        <f t="shared" si="0"/>
        <v>0</v>
      </c>
      <c r="E26" s="73">
        <f>SUM(D$5:D26)/$D$31</f>
        <v>1</v>
      </c>
      <c r="F26" s="224">
        <f t="shared" si="1"/>
        <v>0</v>
      </c>
      <c r="G26" s="49"/>
    </row>
    <row r="27" spans="1:7" x14ac:dyDescent="0.2">
      <c r="A27" s="65" t="s">
        <v>204</v>
      </c>
      <c r="B27" s="98" t="str">
        <f>VLOOKUP(A27,'Projections Summary'!$J$7:$K$42,COLUMNS('Projections Summary'!$J$7:$K$7),0)</f>
        <v>NO</v>
      </c>
      <c r="C27" s="66">
        <f>VLOOKUP(A27,'Projections Summary'!$J$5:$N$42,3,FALSE)</f>
        <v>0</v>
      </c>
      <c r="D27" s="47">
        <f t="shared" si="0"/>
        <v>0</v>
      </c>
      <c r="E27" s="73">
        <f>SUM(D$5:D27)/$D$31</f>
        <v>1</v>
      </c>
      <c r="F27" s="224">
        <f>IFERROR(ABS(C27-B27),IFERROR(ABS(B27),IFERROR(ABS(C27),0)))-D27</f>
        <v>0</v>
      </c>
      <c r="G27" s="49"/>
    </row>
    <row r="28" spans="1:7" x14ac:dyDescent="0.2">
      <c r="A28" s="45" t="s">
        <v>200</v>
      </c>
      <c r="B28" s="98">
        <f>VLOOKUP(A28,'Projections Summary'!$J$7:$K$42,COLUMNS('Projections Summary'!$J$7:$K$7),0)</f>
        <v>0</v>
      </c>
      <c r="C28" s="52">
        <f>VLOOKUP(A28,'Projections Summary'!$J$5:$N$42,3,FALSE)</f>
        <v>0</v>
      </c>
      <c r="D28" s="47">
        <f t="shared" si="0"/>
        <v>0</v>
      </c>
      <c r="E28" s="73">
        <f>SUM(D$5:D28)/$D$31</f>
        <v>1</v>
      </c>
      <c r="F28" s="224">
        <f t="shared" si="1"/>
        <v>0</v>
      </c>
      <c r="G28" s="49"/>
    </row>
    <row r="29" spans="1:7" x14ac:dyDescent="0.2">
      <c r="A29" s="45" t="s">
        <v>213</v>
      </c>
      <c r="B29" s="98">
        <f>VLOOKUP(A29,'Projections Summary'!$J$7:$K$42,COLUMNS('Projections Summary'!$J$7:$K$7),0)</f>
        <v>0</v>
      </c>
      <c r="C29" s="66">
        <f>VLOOKUP(A29,'Projections Summary'!$J$5:$N$42,3,FALSE)</f>
        <v>0</v>
      </c>
      <c r="D29" s="47">
        <f t="shared" si="0"/>
        <v>0</v>
      </c>
      <c r="E29" s="73">
        <f>SUM(D$5:D29)/$D$31</f>
        <v>1</v>
      </c>
      <c r="F29" s="224">
        <f t="shared" si="1"/>
        <v>0</v>
      </c>
      <c r="G29" s="49"/>
    </row>
    <row r="30" spans="1:7" x14ac:dyDescent="0.2">
      <c r="A30" s="45"/>
      <c r="B30" s="67"/>
      <c r="C30" s="45"/>
      <c r="D30" s="47"/>
      <c r="E30" s="73"/>
      <c r="G30" s="49"/>
    </row>
    <row r="31" spans="1:7" ht="15" x14ac:dyDescent="0.2">
      <c r="A31" s="68" t="s">
        <v>309</v>
      </c>
      <c r="B31" s="74"/>
      <c r="C31" s="74"/>
      <c r="D31" s="74">
        <f>SUM(D5:D29)</f>
        <v>7.0820468907187708</v>
      </c>
      <c r="E31" s="74"/>
    </row>
  </sheetData>
  <autoFilter ref="A4:E17" xr:uid="{00000000-0009-0000-0000-000008000000}">
    <sortState xmlns:xlrd2="http://schemas.microsoft.com/office/spreadsheetml/2017/richdata2" ref="A5:E29">
      <sortCondition descending="1" ref="D4:D17"/>
    </sortState>
  </autoFilter>
  <conditionalFormatting sqref="F5:F29">
    <cfRule type="cellIs" dxfId="2" priority="1" operator="notEqual">
      <formula>0</formula>
    </cfRule>
  </conditionalFormatting>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22A3E-2224-4C27-A67D-B42414A82C61}">
  <sheetPr codeName="Sheet22">
    <tabColor theme="7" tint="0.59999389629810485"/>
  </sheetPr>
  <dimension ref="A1:G31"/>
  <sheetViews>
    <sheetView workbookViewId="0">
      <selection activeCell="K14" sqref="K14"/>
    </sheetView>
  </sheetViews>
  <sheetFormatPr defaultRowHeight="14.25" x14ac:dyDescent="0.2"/>
  <cols>
    <col min="1" max="1" width="39.25" customWidth="1"/>
    <col min="2" max="5" width="14.25" customWidth="1"/>
  </cols>
  <sheetData>
    <row r="1" spans="1:7" s="110" customFormat="1" ht="16.5" x14ac:dyDescent="0.25">
      <c r="A1" s="109" t="s">
        <v>311</v>
      </c>
    </row>
    <row r="2" spans="1:7" x14ac:dyDescent="0.2">
      <c r="A2" t="s">
        <v>308</v>
      </c>
    </row>
    <row r="4" spans="1:7" ht="30" x14ac:dyDescent="0.2">
      <c r="A4" s="63" t="s">
        <v>303</v>
      </c>
      <c r="B4" s="70" t="s">
        <v>272</v>
      </c>
      <c r="C4" s="63" t="s">
        <v>273</v>
      </c>
      <c r="D4" s="64" t="s">
        <v>304</v>
      </c>
      <c r="E4" s="64" t="s">
        <v>305</v>
      </c>
      <c r="F4" s="218" t="s">
        <v>226</v>
      </c>
    </row>
    <row r="5" spans="1:7" x14ac:dyDescent="0.2">
      <c r="A5" s="45" t="s">
        <v>188</v>
      </c>
      <c r="B5" s="98">
        <f>VLOOKUP(A5,'Projections Summary'!$Q$7:$R$42,COLUMNS('Projections Summary'!$Q$7:$R$7),0)</f>
        <v>8.7718748742401829</v>
      </c>
      <c r="C5" s="66">
        <f>VLOOKUP(A5,'Projections Summary'!$Q$5:$U$42,3,FALSE)</f>
        <v>10.35980828329199</v>
      </c>
      <c r="D5" s="47">
        <f t="shared" ref="D5:D29" si="0">IFERROR(ABS(C5-B5),IFERROR(ABS(B5),IFERROR(ABS(C5),0)))</f>
        <v>1.5879334090518071</v>
      </c>
      <c r="E5" s="73">
        <f>SUM(D$5:D5)/$D$31</f>
        <v>0.18353890835990139</v>
      </c>
      <c r="F5" s="224">
        <f>IFERROR(ABS(C5-B5),IFERROR(ABS(B5),IFERROR(ABS(C5),0)))-D5</f>
        <v>0</v>
      </c>
    </row>
    <row r="6" spans="1:7" x14ac:dyDescent="0.2">
      <c r="A6" s="45" t="s">
        <v>216</v>
      </c>
      <c r="B6" s="98">
        <f>VLOOKUP(A6,'Projections Summary'!$Q$7:$R$42,COLUMNS('Projections Summary'!$Q$7:$R$7),0)</f>
        <v>-1.6309815449842697</v>
      </c>
      <c r="C6" s="52" t="str">
        <f>VLOOKUP(A6,'Projections Summary'!$Q$5:$U$42,3,FALSE)</f>
        <v>NE</v>
      </c>
      <c r="D6" s="47">
        <f t="shared" si="0"/>
        <v>1.6309815449842697</v>
      </c>
      <c r="E6" s="73">
        <f>SUM(D$5:D6)/$D$31</f>
        <v>0.37205347113385701</v>
      </c>
      <c r="F6" s="224">
        <f t="shared" ref="F6:F29" si="1">IFERROR(ABS(C6-B6),IFERROR(ABS(B6),IFERROR(ABS(C6),0)))-D6</f>
        <v>0</v>
      </c>
      <c r="G6" s="49"/>
    </row>
    <row r="7" spans="1:7" x14ac:dyDescent="0.2">
      <c r="A7" s="45" t="s">
        <v>215</v>
      </c>
      <c r="B7" s="98">
        <f>VLOOKUP(A7,'Projections Summary'!$Q$7:$R$42,COLUMNS('Projections Summary'!$Q$7:$R$7),0)</f>
        <v>-0.77775798528782081</v>
      </c>
      <c r="C7" s="52" t="str">
        <f>VLOOKUP(A7,'Projections Summary'!$Q$5:$U$42,3,FALSE)</f>
        <v>NE</v>
      </c>
      <c r="D7" s="47">
        <f t="shared" si="0"/>
        <v>0.77775798528782081</v>
      </c>
      <c r="E7" s="73">
        <f>SUM(D$5:D7)/$D$31</f>
        <v>0.46194946474051685</v>
      </c>
      <c r="F7" s="224">
        <f t="shared" si="1"/>
        <v>0</v>
      </c>
      <c r="G7" s="49"/>
    </row>
    <row r="8" spans="1:7" x14ac:dyDescent="0.2">
      <c r="A8" s="45" t="s">
        <v>197</v>
      </c>
      <c r="B8" s="98">
        <f>VLOOKUP(A8,'Projections Summary'!$Q$7:$R$42,COLUMNS('Projections Summary'!$Q$7:$R$7),0)</f>
        <v>0.23604558914940454</v>
      </c>
      <c r="C8" s="66">
        <f>VLOOKUP(A8,'Projections Summary'!$Q$5:$U$42,3,FALSE)</f>
        <v>1.5910501491079665</v>
      </c>
      <c r="D8" s="47">
        <f t="shared" si="0"/>
        <v>1.3550045599585618</v>
      </c>
      <c r="E8" s="73">
        <f>SUM(D$5:D8)/$D$31</f>
        <v>0.61856564041880635</v>
      </c>
      <c r="F8" s="224">
        <f t="shared" si="1"/>
        <v>0</v>
      </c>
      <c r="G8" s="49"/>
    </row>
    <row r="9" spans="1:7" x14ac:dyDescent="0.2">
      <c r="A9" s="65" t="s">
        <v>203</v>
      </c>
      <c r="B9" s="98" t="str">
        <f>VLOOKUP(A9,'Projections Summary'!$Q$7:$R$42,COLUMNS('Projections Summary'!$Q$7:$R$7),0)</f>
        <v>NO</v>
      </c>
      <c r="C9" s="66">
        <f>VLOOKUP(A9,'Projections Summary'!$Q$5:$U$42,3,FALSE)</f>
        <v>0.49467693462039902</v>
      </c>
      <c r="D9" s="47">
        <f t="shared" si="0"/>
        <v>0.49467693462039902</v>
      </c>
      <c r="E9" s="73">
        <f>SUM(D$5:D9)/$D$31</f>
        <v>0.67574213412660278</v>
      </c>
      <c r="F9" s="224">
        <f t="shared" si="1"/>
        <v>0</v>
      </c>
      <c r="G9" s="49"/>
    </row>
    <row r="10" spans="1:7" x14ac:dyDescent="0.2">
      <c r="A10" s="45" t="s">
        <v>207</v>
      </c>
      <c r="B10" s="98">
        <f>VLOOKUP(A10,'Projections Summary'!$Q$7:$R$42,COLUMNS('Projections Summary'!$Q$7:$R$7),0)</f>
        <v>0.53133008695303174</v>
      </c>
      <c r="C10" s="52" t="str">
        <f>VLOOKUP(A10,'Projections Summary'!$Q$5:$U$42,3,FALSE)</f>
        <v>NE</v>
      </c>
      <c r="D10" s="47">
        <f t="shared" si="0"/>
        <v>0.53133008695303174</v>
      </c>
      <c r="E10" s="73">
        <f>SUM(D$5:D10)/$D$31</f>
        <v>0.73715512763264801</v>
      </c>
      <c r="F10" s="224">
        <f t="shared" si="1"/>
        <v>0</v>
      </c>
      <c r="G10" s="49"/>
    </row>
    <row r="11" spans="1:7" x14ac:dyDescent="0.2">
      <c r="A11" s="45" t="s">
        <v>190</v>
      </c>
      <c r="B11" s="98">
        <f>VLOOKUP(A11,'Projections Summary'!$Q$7:$R$42,COLUMNS('Projections Summary'!$Q$7:$R$7),0)</f>
        <v>0.2172605466476929</v>
      </c>
      <c r="C11" s="66">
        <f>VLOOKUP(A11,'Projections Summary'!$Q$5:$U$42,3,FALSE)</f>
        <v>0.9373187245109269</v>
      </c>
      <c r="D11" s="47">
        <f t="shared" si="0"/>
        <v>0.72005817786323401</v>
      </c>
      <c r="E11" s="73">
        <f>SUM(D$5:D11)/$D$31</f>
        <v>0.82038197528714307</v>
      </c>
      <c r="F11" s="224">
        <f t="shared" si="1"/>
        <v>0</v>
      </c>
      <c r="G11" s="49"/>
    </row>
    <row r="12" spans="1:7" x14ac:dyDescent="0.2">
      <c r="A12" s="45" t="s">
        <v>222</v>
      </c>
      <c r="B12" s="98">
        <f>VLOOKUP(A12,'Projections Summary'!$Q$7:$R$42,COLUMNS('Projections Summary'!$Q$7:$R$7),0)</f>
        <v>9.9141716926346657E-2</v>
      </c>
      <c r="C12" s="66">
        <f>VLOOKUP(A12,'Projections Summary'!$Q$5:$U$42,3,FALSE)</f>
        <v>0.16762293951637397</v>
      </c>
      <c r="D12" s="47">
        <f t="shared" si="0"/>
        <v>6.8481222590027313E-2</v>
      </c>
      <c r="E12" s="73">
        <f>SUM(D$5:D12)/$D$31</f>
        <v>0.82829727498779637</v>
      </c>
      <c r="F12" s="224">
        <f t="shared" si="1"/>
        <v>0</v>
      </c>
      <c r="G12" s="49"/>
    </row>
    <row r="13" spans="1:7" x14ac:dyDescent="0.2">
      <c r="A13" s="65" t="s">
        <v>189</v>
      </c>
      <c r="B13" s="98">
        <f>VLOOKUP(A13,'Projections Summary'!$Q$7:$R$42,COLUMNS('Projections Summary'!$Q$7:$R$7),0)</f>
        <v>3.0044568786128338</v>
      </c>
      <c r="C13" s="66">
        <f>VLOOKUP(A13,'Projections Summary'!$Q$5:$U$42,3,FALSE)</f>
        <v>2.4523033895565671</v>
      </c>
      <c r="D13" s="47">
        <f t="shared" si="0"/>
        <v>0.55215348905626671</v>
      </c>
      <c r="E13" s="73">
        <f>SUM(D$5:D13)/$D$31</f>
        <v>0.89211711028492724</v>
      </c>
      <c r="F13" s="224">
        <f t="shared" si="1"/>
        <v>0</v>
      </c>
      <c r="G13" s="49"/>
    </row>
    <row r="14" spans="1:7" x14ac:dyDescent="0.2">
      <c r="A14" s="45" t="s">
        <v>221</v>
      </c>
      <c r="B14" s="98">
        <f>VLOOKUP(A14,'Projections Summary'!$Q$7:$R$42,COLUMNS('Projections Summary'!$Q$7:$R$7),0)</f>
        <v>0.34536977285055803</v>
      </c>
      <c r="C14" s="66">
        <f>VLOOKUP(A14,'Projections Summary'!$Q$5:$U$42,3,FALSE)</f>
        <v>0.96392511689466254</v>
      </c>
      <c r="D14" s="47">
        <f t="shared" si="0"/>
        <v>0.6185553440441045</v>
      </c>
      <c r="E14" s="73">
        <f>SUM(D$5:D14)/$D$31</f>
        <v>0.96361190468806845</v>
      </c>
      <c r="F14" s="224">
        <f t="shared" si="1"/>
        <v>0</v>
      </c>
      <c r="G14" s="49"/>
    </row>
    <row r="15" spans="1:7" x14ac:dyDescent="0.2">
      <c r="A15" s="65" t="s">
        <v>191</v>
      </c>
      <c r="B15" s="98">
        <f>VLOOKUP(A15,'Projections Summary'!$Q$7:$R$42,COLUMNS('Projections Summary'!$Q$7:$R$7),0)</f>
        <v>0.11613074296135262</v>
      </c>
      <c r="C15" s="66">
        <f>VLOOKUP(A15,'Projections Summary'!$Q$5:$U$42,3,FALSE)</f>
        <v>1.0079711913113316E-2</v>
      </c>
      <c r="D15" s="47">
        <f t="shared" si="0"/>
        <v>0.10605103104823931</v>
      </c>
      <c r="E15" s="73">
        <f>SUM(D$5:D15)/$D$31</f>
        <v>0.975869654514403</v>
      </c>
      <c r="F15" s="224">
        <f t="shared" si="1"/>
        <v>0</v>
      </c>
      <c r="G15" s="49"/>
    </row>
    <row r="16" spans="1:7" x14ac:dyDescent="0.2">
      <c r="A16" s="45" t="s">
        <v>210</v>
      </c>
      <c r="B16" s="98">
        <f>VLOOKUP(A16,'Projections Summary'!$Q$7:$R$42,COLUMNS('Projections Summary'!$Q$7:$R$7),0)</f>
        <v>4.7540882948940578E-2</v>
      </c>
      <c r="C16" s="52" t="str">
        <f>VLOOKUP(A16,'Projections Summary'!$Q$5:$U$42,3,FALSE)</f>
        <v>NE</v>
      </c>
      <c r="D16" s="47">
        <f t="shared" si="0"/>
        <v>4.7540882948940578E-2</v>
      </c>
      <c r="E16" s="73">
        <f>SUM(D$5:D16)/$D$31</f>
        <v>0.9813645963735359</v>
      </c>
      <c r="F16" s="224">
        <f t="shared" si="1"/>
        <v>0</v>
      </c>
      <c r="G16" s="49"/>
    </row>
    <row r="17" spans="1:7" x14ac:dyDescent="0.2">
      <c r="A17" s="45" t="s">
        <v>223</v>
      </c>
      <c r="B17" s="98">
        <f>VLOOKUP(A17,'Projections Summary'!$Q$7:$R$42,COLUMNS('Projections Summary'!$Q$7:$R$7),0)</f>
        <v>4.546895513885086E-2</v>
      </c>
      <c r="C17" s="52" t="str">
        <f>VLOOKUP(A17,'Projections Summary'!$Q$5:$U$42,3,FALSE)</f>
        <v>NE</v>
      </c>
      <c r="D17" s="47">
        <f t="shared" si="0"/>
        <v>4.546895513885086E-2</v>
      </c>
      <c r="E17" s="73">
        <f>SUM(D$5:D17)/$D$31</f>
        <v>0.98662005755526971</v>
      </c>
      <c r="F17" s="224">
        <f t="shared" si="1"/>
        <v>0</v>
      </c>
      <c r="G17" s="49"/>
    </row>
    <row r="18" spans="1:7" x14ac:dyDescent="0.2">
      <c r="A18" s="45" t="s">
        <v>212</v>
      </c>
      <c r="B18" s="98">
        <f>VLOOKUP(A18,'Projections Summary'!$Q$7:$R$42,COLUMNS('Projections Summary'!$Q$7:$R$7),0)</f>
        <v>1.1261506425416713E-2</v>
      </c>
      <c r="C18" s="66">
        <f>VLOOKUP(A18,'Projections Summary'!$Q$5:$U$42,3,FALSE)</f>
        <v>1.814107025461506E-2</v>
      </c>
      <c r="D18" s="47">
        <f t="shared" si="0"/>
        <v>6.8795638291983471E-3</v>
      </c>
      <c r="E18" s="73">
        <f>SUM(D$5:D18)/$D$31</f>
        <v>0.98741522165220585</v>
      </c>
      <c r="F18" s="224">
        <f t="shared" si="1"/>
        <v>0</v>
      </c>
      <c r="G18" s="49"/>
    </row>
    <row r="19" spans="1:7" x14ac:dyDescent="0.2">
      <c r="A19" s="45" t="s">
        <v>214</v>
      </c>
      <c r="B19" s="98">
        <f>VLOOKUP(A19,'Projections Summary'!$Q$7:$R$42,COLUMNS('Projections Summary'!$Q$7:$R$7),0)</f>
        <v>-1.7228484465262994E-2</v>
      </c>
      <c r="C19" s="52" t="str">
        <f>VLOOKUP(A19,'Projections Summary'!$Q$5:$U$42,3,FALSE)</f>
        <v>NE</v>
      </c>
      <c r="D19" s="47">
        <f t="shared" si="0"/>
        <v>1.7228484465262994E-2</v>
      </c>
      <c r="E19" s="73">
        <f>SUM(D$5:D19)/$D$31</f>
        <v>0.98940655026424007</v>
      </c>
      <c r="F19" s="224">
        <f t="shared" si="1"/>
        <v>0</v>
      </c>
      <c r="G19" s="49"/>
    </row>
    <row r="20" spans="1:7" x14ac:dyDescent="0.2">
      <c r="A20" s="65" t="s">
        <v>201</v>
      </c>
      <c r="B20" s="98" t="str">
        <f>VLOOKUP(A20,'Projections Summary'!$Q$7:$R$42,COLUMNS('Projections Summary'!$Q$7:$R$7),0)</f>
        <v>NO</v>
      </c>
      <c r="C20" s="66">
        <f>VLOOKUP(A20,'Projections Summary'!$Q$5:$U$42,3,FALSE)</f>
        <v>5.2701733216720167E-3</v>
      </c>
      <c r="D20" s="47">
        <f t="shared" si="0"/>
        <v>5.2701733216720167E-3</v>
      </c>
      <c r="E20" s="73">
        <f>SUM(D$5:D20)/$D$31</f>
        <v>0.99001569536617795</v>
      </c>
      <c r="F20" s="224">
        <f t="shared" si="1"/>
        <v>0</v>
      </c>
      <c r="G20" s="49"/>
    </row>
    <row r="21" spans="1:7" x14ac:dyDescent="0.2">
      <c r="A21" s="45" t="s">
        <v>198</v>
      </c>
      <c r="B21" s="98">
        <f>VLOOKUP(A21,'Projections Summary'!$Q$7:$R$42,COLUMNS('Projections Summary'!$Q$7:$R$7),0)</f>
        <v>1.1985769939324559E-2</v>
      </c>
      <c r="C21" s="66">
        <f>VLOOKUP(A21,'Projections Summary'!$Q$5:$U$42,3,FALSE)</f>
        <v>6.590197531917176E-3</v>
      </c>
      <c r="D21" s="47">
        <f t="shared" si="0"/>
        <v>5.3955724074073834E-3</v>
      </c>
      <c r="E21" s="73">
        <f>SUM(D$5:D21)/$D$31</f>
        <v>0.99063933453390829</v>
      </c>
      <c r="F21" s="224">
        <f t="shared" si="1"/>
        <v>0</v>
      </c>
      <c r="G21" s="49"/>
    </row>
    <row r="22" spans="1:7" x14ac:dyDescent="0.2">
      <c r="A22" s="45" t="s">
        <v>209</v>
      </c>
      <c r="B22" s="98">
        <f>VLOOKUP(A22,'Projections Summary'!$Q$7:$R$42,COLUMNS('Projections Summary'!$Q$7:$R$7),0)</f>
        <v>0.12487692476250969</v>
      </c>
      <c r="C22" s="66">
        <f>VLOOKUP(A22,'Projections Summary'!$Q$5:$U$42,3,FALSE)</f>
        <v>0.11678274064143339</v>
      </c>
      <c r="D22" s="47">
        <f t="shared" si="0"/>
        <v>8.094184121076306E-3</v>
      </c>
      <c r="E22" s="73">
        <f>SUM(D$5:D22)/$D$31</f>
        <v>0.99157488870083854</v>
      </c>
      <c r="F22" s="224">
        <f t="shared" si="1"/>
        <v>0</v>
      </c>
      <c r="G22" s="49"/>
    </row>
    <row r="23" spans="1:7" x14ac:dyDescent="0.2">
      <c r="A23" s="45" t="s">
        <v>208</v>
      </c>
      <c r="B23" s="98">
        <f>VLOOKUP(A23,'Projections Summary'!$Q$7:$R$42,COLUMNS('Projections Summary'!$Q$7:$R$7),0)</f>
        <v>0.24918586584816943</v>
      </c>
      <c r="C23" s="66">
        <f>VLOOKUP(A23,'Projections Summary'!$Q$5:$U$42,3,FALSE)</f>
        <v>0.22513229999234308</v>
      </c>
      <c r="D23" s="47">
        <f t="shared" si="0"/>
        <v>2.4053565855826353E-2</v>
      </c>
      <c r="E23" s="73">
        <f>SUM(D$5:D23)/$D$31</f>
        <v>0.99435508413861673</v>
      </c>
      <c r="F23" s="224">
        <f t="shared" si="1"/>
        <v>0</v>
      </c>
      <c r="G23" s="49"/>
    </row>
    <row r="24" spans="1:7" x14ac:dyDescent="0.2">
      <c r="A24" s="45" t="s">
        <v>217</v>
      </c>
      <c r="B24" s="98">
        <f>VLOOKUP(A24,'Projections Summary'!$Q$7:$R$42,COLUMNS('Projections Summary'!$Q$7:$R$7),0)</f>
        <v>1.3127978861536011E-3</v>
      </c>
      <c r="C24" s="52">
        <f>VLOOKUP(A24,'Projections Summary'!$Q$5:$U$42,3,FALSE)</f>
        <v>1.0756672755701871E-3</v>
      </c>
      <c r="D24" s="47">
        <f t="shared" si="0"/>
        <v>2.3713061058341402E-4</v>
      </c>
      <c r="E24" s="73">
        <f>SUM(D$5:D24)/$D$31</f>
        <v>0.99438249252561661</v>
      </c>
      <c r="F24" s="224">
        <f t="shared" si="1"/>
        <v>0</v>
      </c>
      <c r="G24" s="49"/>
    </row>
    <row r="25" spans="1:7" x14ac:dyDescent="0.2">
      <c r="A25" s="65" t="s">
        <v>202</v>
      </c>
      <c r="B25" s="98" t="str">
        <f>VLOOKUP(A25,'Projections Summary'!$Q$7:$R$42,COLUMNS('Projections Summary'!$Q$7:$R$7),0)</f>
        <v>NO</v>
      </c>
      <c r="C25" s="66">
        <f>VLOOKUP(A25,'Projections Summary'!$Q$5:$U$42,3,FALSE)</f>
        <v>1.6000129224390321E-4</v>
      </c>
      <c r="D25" s="47">
        <f t="shared" si="0"/>
        <v>1.6000129224390321E-4</v>
      </c>
      <c r="E25" s="73">
        <f>SUM(D$5:D25)/$D$31</f>
        <v>0.9944009860357016</v>
      </c>
      <c r="F25" s="224">
        <f t="shared" si="1"/>
        <v>0</v>
      </c>
      <c r="G25" s="49"/>
    </row>
    <row r="26" spans="1:7" x14ac:dyDescent="0.2">
      <c r="A26" s="65" t="s">
        <v>194</v>
      </c>
      <c r="B26" s="98">
        <f>VLOOKUP(A26,'Projections Summary'!$Q$7:$R$42,COLUMNS('Projections Summary'!$Q$7:$R$7),0)</f>
        <v>4.8441289158279707E-2</v>
      </c>
      <c r="C26" s="66" t="str">
        <f>VLOOKUP(A26,'Projections Summary'!$Q$5:$U$42,3,FALSE)</f>
        <v>IE</v>
      </c>
      <c r="D26" s="47">
        <f t="shared" si="0"/>
        <v>4.8441289158279707E-2</v>
      </c>
      <c r="E26" s="73">
        <f>SUM(D$5:D26)/$D$31</f>
        <v>1</v>
      </c>
      <c r="F26" s="224">
        <f t="shared" si="1"/>
        <v>0</v>
      </c>
      <c r="G26" s="49"/>
    </row>
    <row r="27" spans="1:7" x14ac:dyDescent="0.2">
      <c r="A27" s="65" t="s">
        <v>204</v>
      </c>
      <c r="B27" s="98" t="str">
        <f>VLOOKUP(A27,'Projections Summary'!$Q$7:$R$42,COLUMNS('Projections Summary'!$Q$7:$R$7),0)</f>
        <v>NO</v>
      </c>
      <c r="C27" s="66">
        <f>VLOOKUP(A27,'Projections Summary'!$Q$5:$U$42,3,FALSE)</f>
        <v>0</v>
      </c>
      <c r="D27" s="47">
        <f t="shared" si="0"/>
        <v>0</v>
      </c>
      <c r="E27" s="73">
        <f>SUM(D$5:D27)/$D$31</f>
        <v>1</v>
      </c>
      <c r="F27" s="224">
        <f>IFERROR(ABS(C27-B27),IFERROR(ABS(B27),IFERROR(ABS(C27),0)))-D27</f>
        <v>0</v>
      </c>
      <c r="G27" s="49"/>
    </row>
    <row r="28" spans="1:7" x14ac:dyDescent="0.2">
      <c r="A28" s="45" t="s">
        <v>200</v>
      </c>
      <c r="B28" s="98">
        <f>VLOOKUP(A28,'Projections Summary'!$Q$7:$R$42,COLUMNS('Projections Summary'!$Q$7:$R$7),0)</f>
        <v>0</v>
      </c>
      <c r="C28" s="52">
        <f>VLOOKUP(A28,'Projections Summary'!$Q$5:$U$42,3,FALSE)</f>
        <v>0</v>
      </c>
      <c r="D28" s="47">
        <f t="shared" si="0"/>
        <v>0</v>
      </c>
      <c r="E28" s="73">
        <f>SUM(D$5:D28)/$D$31</f>
        <v>1</v>
      </c>
      <c r="F28" s="224">
        <f t="shared" si="1"/>
        <v>0</v>
      </c>
      <c r="G28" s="49"/>
    </row>
    <row r="29" spans="1:7" x14ac:dyDescent="0.2">
      <c r="A29" s="45" t="s">
        <v>213</v>
      </c>
      <c r="B29" s="98">
        <f>VLOOKUP(A29,'Projections Summary'!$Q$7:$R$42,COLUMNS('Projections Summary'!$Q$7:$R$7),0)</f>
        <v>0</v>
      </c>
      <c r="C29" s="66">
        <f>VLOOKUP(A29,'Projections Summary'!$Q$5:$U$42,3,FALSE)</f>
        <v>0</v>
      </c>
      <c r="D29" s="47">
        <f t="shared" si="0"/>
        <v>0</v>
      </c>
      <c r="E29" s="73">
        <f>SUM(D$5:D29)/$D$31</f>
        <v>1</v>
      </c>
      <c r="F29" s="224">
        <f t="shared" si="1"/>
        <v>0</v>
      </c>
      <c r="G29" s="49"/>
    </row>
    <row r="30" spans="1:7" x14ac:dyDescent="0.2">
      <c r="A30" s="45"/>
      <c r="B30" s="67"/>
      <c r="C30" s="45"/>
      <c r="D30" s="47"/>
      <c r="E30" s="73"/>
      <c r="G30" s="49"/>
    </row>
    <row r="31" spans="1:7" ht="15" x14ac:dyDescent="0.2">
      <c r="A31" s="68" t="s">
        <v>309</v>
      </c>
      <c r="B31" s="74"/>
      <c r="C31" s="74"/>
      <c r="D31" s="74">
        <f>SUM(D5:D29)</f>
        <v>8.6517535886071038</v>
      </c>
      <c r="E31" s="74"/>
    </row>
  </sheetData>
  <autoFilter ref="A4:E17" xr:uid="{00000000-0009-0000-0000-000008000000}">
    <sortState xmlns:xlrd2="http://schemas.microsoft.com/office/spreadsheetml/2017/richdata2" ref="A5:E29">
      <sortCondition descending="1" ref="D4:D17"/>
    </sortState>
  </autoFilter>
  <conditionalFormatting sqref="F5:F29">
    <cfRule type="cellIs" dxfId="1" priority="1" operator="notEqual">
      <formula>0</formula>
    </cfRule>
  </conditionalFormatting>
  <pageMargins left="0.7" right="0.7" top="0.75" bottom="0.75" header="0.3" footer="0.3"/>
  <pageSetup orientation="portrait" horizontalDpi="1200" verticalDpi="120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8" tint="0.79998168889431442"/>
  </sheetPr>
  <dimension ref="A1:AH73"/>
  <sheetViews>
    <sheetView workbookViewId="0"/>
  </sheetViews>
  <sheetFormatPr defaultRowHeight="14.25" x14ac:dyDescent="0.2"/>
  <cols>
    <col min="1" max="1" width="3.75" customWidth="1"/>
    <col min="2" max="2" width="37.875" customWidth="1"/>
    <col min="3" max="32" width="10.5" customWidth="1"/>
    <col min="33" max="33" width="9.375" customWidth="1"/>
  </cols>
  <sheetData>
    <row r="1" spans="1:34" s="61" customFormat="1" ht="16.5" x14ac:dyDescent="0.25">
      <c r="A1" s="62" t="s">
        <v>312</v>
      </c>
    </row>
    <row r="2" spans="1:34" x14ac:dyDescent="0.2">
      <c r="A2" t="s">
        <v>313</v>
      </c>
    </row>
    <row r="4" spans="1:34" ht="16.5" thickBot="1" x14ac:dyDescent="0.35">
      <c r="B4" s="14" t="s">
        <v>314</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c r="AG4" s="14">
        <v>2020</v>
      </c>
      <c r="AH4" s="14">
        <v>2021</v>
      </c>
    </row>
    <row r="5" spans="1:34" ht="15" x14ac:dyDescent="0.25">
      <c r="B5" s="15" t="s">
        <v>187</v>
      </c>
      <c r="C5" s="16">
        <f>'[8]Summary by Sector'!C5</f>
        <v>19.298332541004029</v>
      </c>
      <c r="D5" s="16">
        <f>'[8]Summary by Sector'!D5</f>
        <v>17.169718909977441</v>
      </c>
      <c r="E5" s="16">
        <f>'[8]Summary by Sector'!E5</f>
        <v>18.170252442249041</v>
      </c>
      <c r="F5" s="16">
        <f>'[8]Summary by Sector'!F5</f>
        <v>16.820573860169521</v>
      </c>
      <c r="G5" s="16">
        <f>'[8]Summary by Sector'!G5</f>
        <v>18.147420970558578</v>
      </c>
      <c r="H5" s="16">
        <f>'[8]Summary by Sector'!H5</f>
        <v>17.984901799848423</v>
      </c>
      <c r="I5" s="16">
        <f>'[8]Summary by Sector'!I5</f>
        <v>17.877541575617155</v>
      </c>
      <c r="J5" s="16">
        <f>'[8]Summary by Sector'!J5</f>
        <v>17.428587666637345</v>
      </c>
      <c r="K5" s="16">
        <f>'[8]Summary by Sector'!K5</f>
        <v>17.499868720602276</v>
      </c>
      <c r="L5" s="16">
        <f>'[8]Summary by Sector'!L5</f>
        <v>16.828988901944278</v>
      </c>
      <c r="M5" s="16">
        <f>'[8]Summary by Sector'!M5</f>
        <v>17.226161190513288</v>
      </c>
      <c r="N5" s="16">
        <f>'[8]Summary by Sector'!N5</f>
        <v>17.391061764998888</v>
      </c>
      <c r="O5" s="16">
        <f>'[8]Summary by Sector'!O5</f>
        <v>18.889133626474216</v>
      </c>
      <c r="P5" s="16">
        <f>'[8]Summary by Sector'!P5</f>
        <v>19.522535888299583</v>
      </c>
      <c r="Q5" s="16">
        <f>'[8]Summary by Sector'!Q5</f>
        <v>20.1604434190569</v>
      </c>
      <c r="R5" s="16">
        <f>'[8]Summary by Sector'!R5</f>
        <v>20.529831262345937</v>
      </c>
      <c r="S5" s="16">
        <f>'[8]Summary by Sector'!S5</f>
        <v>20.57445887373969</v>
      </c>
      <c r="T5" s="16">
        <f>'[8]Summary by Sector'!T5</f>
        <v>20.81856912449835</v>
      </c>
      <c r="U5" s="16">
        <f>'[8]Summary by Sector'!U5</f>
        <v>17.502511555559263</v>
      </c>
      <c r="V5" s="16">
        <f>'[8]Summary by Sector'!V5</f>
        <v>16.962545903994233</v>
      </c>
      <c r="W5" s="16">
        <f>'[8]Summary by Sector'!W5</f>
        <v>18.08920322627305</v>
      </c>
      <c r="X5" s="16">
        <f>'[8]Summary by Sector'!X5</f>
        <v>18.184145980766505</v>
      </c>
      <c r="Y5" s="16">
        <f>'[8]Summary by Sector'!Y5</f>
        <v>17.725201998846401</v>
      </c>
      <c r="Z5" s="16">
        <f>'[8]Summary by Sector'!Z5</f>
        <v>17.623212494921656</v>
      </c>
      <c r="AA5" s="16">
        <f>'[8]Summary by Sector'!AA5</f>
        <v>17.03417271883405</v>
      </c>
      <c r="AB5" s="16">
        <f>'[8]Summary by Sector'!AB5</f>
        <v>17.175200558724324</v>
      </c>
      <c r="AC5" s="16">
        <f>'[8]Summary by Sector'!AC5</f>
        <v>17.309424567470327</v>
      </c>
      <c r="AD5" s="16">
        <f>'[8]Summary by Sector'!AD5</f>
        <v>17.672330495942003</v>
      </c>
      <c r="AE5" s="16">
        <f>'[8]Summary by Sector'!AE5</f>
        <v>17.459588788268121</v>
      </c>
      <c r="AF5" s="16">
        <f>'[8]Summary by Sector'!AF5</f>
        <v>17.740641054118989</v>
      </c>
      <c r="AG5" s="16">
        <f>'[8]Summary by Sector'!AG5</f>
        <v>13.749033207289353</v>
      </c>
      <c r="AH5" s="16">
        <f>'[8]Summary by Sector'!AH5</f>
        <v>15.536254102017933</v>
      </c>
    </row>
    <row r="6" spans="1:34" ht="15" x14ac:dyDescent="0.25">
      <c r="B6" s="17" t="s">
        <v>232</v>
      </c>
      <c r="C6" s="18">
        <f>'[8]Summary by Sector'!C6</f>
        <v>19.022005621478716</v>
      </c>
      <c r="D6" s="18">
        <f>'[8]Summary by Sector'!D6</f>
        <v>16.897519604876454</v>
      </c>
      <c r="E6" s="18">
        <f>'[8]Summary by Sector'!E6</f>
        <v>17.882331165893412</v>
      </c>
      <c r="F6" s="18">
        <f>'[8]Summary by Sector'!F6</f>
        <v>16.543918620513999</v>
      </c>
      <c r="G6" s="18">
        <f>'[8]Summary by Sector'!G6</f>
        <v>17.864051481320725</v>
      </c>
      <c r="H6" s="18">
        <f>'[8]Summary by Sector'!H6</f>
        <v>17.704441306825473</v>
      </c>
      <c r="I6" s="18">
        <f>'[8]Summary by Sector'!I6</f>
        <v>17.610054376789915</v>
      </c>
      <c r="J6" s="18">
        <f>'[8]Summary by Sector'!J6</f>
        <v>17.171038299801829</v>
      </c>
      <c r="K6" s="18">
        <f>'[8]Summary by Sector'!K6</f>
        <v>17.242975866616128</v>
      </c>
      <c r="L6" s="18">
        <f>'[8]Summary by Sector'!L6</f>
        <v>16.57864621187473</v>
      </c>
      <c r="M6" s="18">
        <f>'[8]Summary by Sector'!M6</f>
        <v>16.973891868565314</v>
      </c>
      <c r="N6" s="18">
        <f>'[8]Summary by Sector'!N6</f>
        <v>17.151353338281233</v>
      </c>
      <c r="O6" s="18">
        <f>'[8]Summary by Sector'!O6</f>
        <v>18.658897099319507</v>
      </c>
      <c r="P6" s="18">
        <f>'[8]Summary by Sector'!P6</f>
        <v>19.293072523976306</v>
      </c>
      <c r="Q6" s="18">
        <f>'[8]Summary by Sector'!Q6</f>
        <v>19.928640821480315</v>
      </c>
      <c r="R6" s="18">
        <f>'[8]Summary by Sector'!R6</f>
        <v>20.298183575656424</v>
      </c>
      <c r="S6" s="18">
        <f>'[8]Summary by Sector'!S6</f>
        <v>20.338075976923793</v>
      </c>
      <c r="T6" s="18">
        <f>'[8]Summary by Sector'!T6</f>
        <v>20.576454025516263</v>
      </c>
      <c r="U6" s="18">
        <f>'[8]Summary by Sector'!U6</f>
        <v>17.299688343846128</v>
      </c>
      <c r="V6" s="18">
        <f>'[8]Summary by Sector'!V6</f>
        <v>16.773830291523051</v>
      </c>
      <c r="W6" s="18">
        <f>'[8]Summary by Sector'!W6</f>
        <v>17.903501499080313</v>
      </c>
      <c r="X6" s="18">
        <f>'[8]Summary by Sector'!X6</f>
        <v>17.998460374573263</v>
      </c>
      <c r="Y6" s="18">
        <f>'[8]Summary by Sector'!Y6</f>
        <v>17.549104537378192</v>
      </c>
      <c r="Z6" s="18">
        <f>'[8]Summary by Sector'!Z6</f>
        <v>17.446643083748818</v>
      </c>
      <c r="AA6" s="18">
        <f>'[8]Summary by Sector'!AA6</f>
        <v>16.854576610928103</v>
      </c>
      <c r="AB6" s="18">
        <f>'[8]Summary by Sector'!AB6</f>
        <v>17.002746565728049</v>
      </c>
      <c r="AC6" s="18">
        <f>'[8]Summary by Sector'!AC6</f>
        <v>17.141071873417964</v>
      </c>
      <c r="AD6" s="18">
        <f>'[8]Summary by Sector'!AD6</f>
        <v>17.499900016027627</v>
      </c>
      <c r="AE6" s="18">
        <f>'[8]Summary by Sector'!AE6</f>
        <v>17.290057215983321</v>
      </c>
      <c r="AF6" s="18">
        <f>'[8]Summary by Sector'!AF6</f>
        <v>17.56161572723548</v>
      </c>
      <c r="AG6" s="18">
        <f>'[8]Summary by Sector'!AG6</f>
        <v>13.618928944688896</v>
      </c>
      <c r="AH6" s="18">
        <f>'[8]Summary by Sector'!AH6</f>
        <v>15.390601546894942</v>
      </c>
    </row>
    <row r="7" spans="1:34" ht="15" x14ac:dyDescent="0.25">
      <c r="B7" s="17" t="s">
        <v>189</v>
      </c>
      <c r="C7" s="18">
        <f>'[8]Summary by Sector'!C7</f>
        <v>3.4970273439074891E-2</v>
      </c>
      <c r="D7" s="18">
        <f>'[8]Summary by Sector'!D7</f>
        <v>2.8398278121322718E-2</v>
      </c>
      <c r="E7" s="18">
        <f>'[8]Summary by Sector'!E7</f>
        <v>3.5311553183772201E-2</v>
      </c>
      <c r="F7" s="18">
        <f>'[8]Summary by Sector'!F7</f>
        <v>3.2105455717155548E-2</v>
      </c>
      <c r="G7" s="18">
        <f>'[8]Summary by Sector'!G7</f>
        <v>3.4180501024639487E-2</v>
      </c>
      <c r="H7" s="18">
        <f>'[8]Summary by Sector'!H7</f>
        <v>3.4494187785150225E-2</v>
      </c>
      <c r="I7" s="18">
        <f>'[8]Summary by Sector'!I7</f>
        <v>3.5067211325209756E-2</v>
      </c>
      <c r="J7" s="18">
        <f>'[8]Summary by Sector'!J7</f>
        <v>3.5355302712510181E-2</v>
      </c>
      <c r="K7" s="18">
        <f>'[8]Summary by Sector'!K7</f>
        <v>3.7902400379767859E-2</v>
      </c>
      <c r="L7" s="18">
        <f>'[8]Summary by Sector'!L7</f>
        <v>3.2513949279481653E-2</v>
      </c>
      <c r="M7" s="18">
        <f>'[8]Summary by Sector'!M7</f>
        <v>3.320317070832024E-2</v>
      </c>
      <c r="N7" s="18">
        <f>'[8]Summary by Sector'!N7</f>
        <v>3.3168944032089739E-2</v>
      </c>
      <c r="O7" s="18">
        <f>'[8]Summary by Sector'!O7</f>
        <v>3.5841121134818077E-2</v>
      </c>
      <c r="P7" s="18">
        <f>'[8]Summary by Sector'!P7</f>
        <v>3.3551128951587107E-2</v>
      </c>
      <c r="Q7" s="18">
        <f>'[8]Summary by Sector'!Q7</f>
        <v>3.4669636631830959E-2</v>
      </c>
      <c r="R7" s="18">
        <f>'[8]Summary by Sector'!R7</f>
        <v>3.6840779725823905E-2</v>
      </c>
      <c r="S7" s="18">
        <f>'[8]Summary by Sector'!S7</f>
        <v>3.6530738832432755E-2</v>
      </c>
      <c r="T7" s="18">
        <f>'[8]Summary by Sector'!T7</f>
        <v>3.5877538591507795E-2</v>
      </c>
      <c r="U7" s="18">
        <f>'[8]Summary by Sector'!U7</f>
        <v>3.517792229932127E-2</v>
      </c>
      <c r="V7" s="18">
        <f>'[8]Summary by Sector'!V7</f>
        <v>3.6003210267142115E-2</v>
      </c>
      <c r="W7" s="18">
        <f>'[8]Summary by Sector'!W7</f>
        <v>3.589408802522169E-2</v>
      </c>
      <c r="X7" s="18">
        <f>'[8]Summary by Sector'!X7</f>
        <v>3.5664458052071177E-2</v>
      </c>
      <c r="Y7" s="18">
        <f>'[8]Summary by Sector'!Y7</f>
        <v>3.3936748630919542E-2</v>
      </c>
      <c r="Z7" s="18">
        <f>'[8]Summary by Sector'!Z7</f>
        <v>3.3297373175461289E-2</v>
      </c>
      <c r="AA7" s="18">
        <f>'[8]Summary by Sector'!AA7</f>
        <v>3.3571708753656365E-2</v>
      </c>
      <c r="AB7" s="18">
        <f>'[8]Summary by Sector'!AB7</f>
        <v>2.9472623458306899E-2</v>
      </c>
      <c r="AC7" s="18">
        <f>'[8]Summary by Sector'!AC7</f>
        <v>2.9561263450025473E-2</v>
      </c>
      <c r="AD7" s="18">
        <f>'[8]Summary by Sector'!AD7</f>
        <v>3.0039217160983765E-2</v>
      </c>
      <c r="AE7" s="18">
        <f>'[8]Summary by Sector'!AE7</f>
        <v>2.9071959936766052E-2</v>
      </c>
      <c r="AF7" s="18">
        <f>'[8]Summary by Sector'!AF7</f>
        <v>2.9733063698617241E-2</v>
      </c>
      <c r="AG7" s="18">
        <f>'[8]Summary by Sector'!AG7</f>
        <v>2.6909854566282199E-2</v>
      </c>
      <c r="AH7" s="18">
        <f>'[8]Summary by Sector'!AH7</f>
        <v>2.6558882498763203E-2</v>
      </c>
    </row>
    <row r="8" spans="1:34" ht="15" x14ac:dyDescent="0.25">
      <c r="B8" s="17" t="s">
        <v>236</v>
      </c>
      <c r="C8" s="18">
        <f>'[8]Summary by Sector'!C8</f>
        <v>0.24135664608623819</v>
      </c>
      <c r="D8" s="18">
        <f>'[8]Summary by Sector'!D8</f>
        <v>0.24380102697966483</v>
      </c>
      <c r="E8" s="18">
        <f>'[8]Summary by Sector'!E8</f>
        <v>0.25260972317185881</v>
      </c>
      <c r="F8" s="18">
        <f>'[8]Summary by Sector'!F8</f>
        <v>0.24454978393836851</v>
      </c>
      <c r="G8" s="18">
        <f>'[8]Summary by Sector'!G8</f>
        <v>0.2491889882132122</v>
      </c>
      <c r="H8" s="18">
        <f>'[8]Summary by Sector'!H8</f>
        <v>0.24596630523780066</v>
      </c>
      <c r="I8" s="18">
        <f>'[8]Summary by Sector'!I8</f>
        <v>0.23241998750203013</v>
      </c>
      <c r="J8" s="18">
        <f>'[8]Summary by Sector'!J8</f>
        <v>0.22219406412300435</v>
      </c>
      <c r="K8" s="18">
        <f>'[8]Summary by Sector'!K8</f>
        <v>0.21899045360638197</v>
      </c>
      <c r="L8" s="18">
        <f>'[8]Summary by Sector'!L8</f>
        <v>0.21782874079006334</v>
      </c>
      <c r="M8" s="18">
        <f>'[8]Summary by Sector'!M8</f>
        <v>0.21906615123965345</v>
      </c>
      <c r="N8" s="18">
        <f>'[8]Summary by Sector'!N8</f>
        <v>0.2065394826855628</v>
      </c>
      <c r="O8" s="18">
        <f>'[8]Summary by Sector'!O8</f>
        <v>0.19439540601989008</v>
      </c>
      <c r="P8" s="18">
        <f>'[8]Summary by Sector'!P8</f>
        <v>0.19591223537168917</v>
      </c>
      <c r="Q8" s="18">
        <f>'[8]Summary by Sector'!Q8</f>
        <v>0.19713296094475211</v>
      </c>
      <c r="R8" s="18">
        <f>'[8]Summary by Sector'!R8</f>
        <v>0.19480690696368688</v>
      </c>
      <c r="S8" s="18">
        <f>'[8]Summary by Sector'!S8</f>
        <v>0.19985215798346345</v>
      </c>
      <c r="T8" s="18">
        <f>'[8]Summary by Sector'!T8</f>
        <v>0.20623756039058014</v>
      </c>
      <c r="U8" s="18">
        <f>'[8]Summary by Sector'!U8</f>
        <v>0.1676452894138134</v>
      </c>
      <c r="V8" s="18">
        <f>'[8]Summary by Sector'!V8</f>
        <v>0.15271240220403939</v>
      </c>
      <c r="W8" s="18">
        <f>'[8]Summary by Sector'!W8</f>
        <v>0.14980763916751122</v>
      </c>
      <c r="X8" s="18">
        <f>'[8]Summary by Sector'!X8</f>
        <v>0.15002114814117107</v>
      </c>
      <c r="Y8" s="18">
        <f>'[8]Summary by Sector'!Y8</f>
        <v>0.14216071283729356</v>
      </c>
      <c r="Z8" s="18">
        <f>'[8]Summary by Sector'!Z8</f>
        <v>0.14327203799737759</v>
      </c>
      <c r="AA8" s="18">
        <f>'[8]Summary by Sector'!AA8</f>
        <v>0.14602439915229118</v>
      </c>
      <c r="AB8" s="18">
        <f>'[8]Summary by Sector'!AB8</f>
        <v>0.14298136953796689</v>
      </c>
      <c r="AC8" s="18">
        <f>'[8]Summary by Sector'!AC8</f>
        <v>0.13879143060233812</v>
      </c>
      <c r="AD8" s="18">
        <f>'[8]Summary by Sector'!AD8</f>
        <v>0.14239126275339176</v>
      </c>
      <c r="AE8" s="18">
        <f>'[8]Summary by Sector'!AE8</f>
        <v>0.14045961234803384</v>
      </c>
      <c r="AF8" s="18">
        <f>'[8]Summary by Sector'!AF8</f>
        <v>0.14929226318489089</v>
      </c>
      <c r="AG8" s="18">
        <f>'[8]Summary by Sector'!AG8</f>
        <v>0.10319440803417405</v>
      </c>
      <c r="AH8" s="18">
        <f>'[8]Summary by Sector'!AH8</f>
        <v>0.11909367262422776</v>
      </c>
    </row>
    <row r="9" spans="1:34" ht="15" x14ac:dyDescent="0.25">
      <c r="B9" s="17" t="s">
        <v>315</v>
      </c>
      <c r="C9" s="18">
        <f>'[8]Summary by Sector'!C9</f>
        <v>0</v>
      </c>
      <c r="D9" s="18">
        <f>'[8]Summary by Sector'!D9</f>
        <v>0</v>
      </c>
      <c r="E9" s="18">
        <f>'[8]Summary by Sector'!E9</f>
        <v>0</v>
      </c>
      <c r="F9" s="18">
        <f>'[8]Summary by Sector'!F9</f>
        <v>0</v>
      </c>
      <c r="G9" s="18">
        <f>'[8]Summary by Sector'!G9</f>
        <v>0</v>
      </c>
      <c r="H9" s="18">
        <f>'[8]Summary by Sector'!H9</f>
        <v>0</v>
      </c>
      <c r="I9" s="18">
        <f>'[8]Summary by Sector'!I9</f>
        <v>0</v>
      </c>
      <c r="J9" s="18">
        <f>'[8]Summary by Sector'!J9</f>
        <v>0</v>
      </c>
      <c r="K9" s="18">
        <f>'[8]Summary by Sector'!K9</f>
        <v>0</v>
      </c>
      <c r="L9" s="18">
        <f>'[8]Summary by Sector'!L9</f>
        <v>0</v>
      </c>
      <c r="M9" s="18">
        <f>'[8]Summary by Sector'!M9</f>
        <v>0</v>
      </c>
      <c r="N9" s="18">
        <f>'[8]Summary by Sector'!N9</f>
        <v>0</v>
      </c>
      <c r="O9" s="18">
        <f>'[8]Summary by Sector'!O9</f>
        <v>0</v>
      </c>
      <c r="P9" s="18">
        <f>'[8]Summary by Sector'!P9</f>
        <v>0</v>
      </c>
      <c r="Q9" s="18">
        <f>'[8]Summary by Sector'!Q9</f>
        <v>0</v>
      </c>
      <c r="R9" s="18">
        <f>'[8]Summary by Sector'!R9</f>
        <v>0</v>
      </c>
      <c r="S9" s="18">
        <f>'[8]Summary by Sector'!S9</f>
        <v>0</v>
      </c>
      <c r="T9" s="18">
        <f>'[8]Summary by Sector'!T9</f>
        <v>0</v>
      </c>
      <c r="U9" s="18">
        <f>'[8]Summary by Sector'!U9</f>
        <v>0</v>
      </c>
      <c r="V9" s="18">
        <f>'[8]Summary by Sector'!V9</f>
        <v>0</v>
      </c>
      <c r="W9" s="18">
        <f>'[8]Summary by Sector'!W9</f>
        <v>0</v>
      </c>
      <c r="X9" s="18">
        <f>'[8]Summary by Sector'!X9</f>
        <v>0</v>
      </c>
      <c r="Y9" s="18">
        <f>'[8]Summary by Sector'!Y9</f>
        <v>0</v>
      </c>
      <c r="Z9" s="18">
        <f>'[8]Summary by Sector'!Z9</f>
        <v>0</v>
      </c>
      <c r="AA9" s="18">
        <f>'[8]Summary by Sector'!AA9</f>
        <v>0</v>
      </c>
      <c r="AB9" s="18">
        <f>'[8]Summary by Sector'!AB9</f>
        <v>0</v>
      </c>
      <c r="AC9" s="18">
        <f>'[8]Summary by Sector'!AC9</f>
        <v>0</v>
      </c>
      <c r="AD9" s="18">
        <f>'[8]Summary by Sector'!AD9</f>
        <v>0</v>
      </c>
      <c r="AE9" s="18">
        <f>'[8]Summary by Sector'!AE9</f>
        <v>0</v>
      </c>
      <c r="AF9" s="18">
        <f>'[8]Summary by Sector'!AF9</f>
        <v>0</v>
      </c>
      <c r="AG9" s="18">
        <f>'[8]Summary by Sector'!AG9</f>
        <v>0</v>
      </c>
      <c r="AH9" s="18">
        <f>'[8]Summary by Sector'!AH9</f>
        <v>0</v>
      </c>
    </row>
    <row r="10" spans="1:34" ht="15" x14ac:dyDescent="0.25">
      <c r="B10" s="17" t="s">
        <v>240</v>
      </c>
      <c r="C10" s="18">
        <f>'[8]Summary by Sector'!C10</f>
        <v>0</v>
      </c>
      <c r="D10" s="18">
        <f>'[8]Summary by Sector'!D10</f>
        <v>0</v>
      </c>
      <c r="E10" s="18">
        <f>'[8]Summary by Sector'!E10</f>
        <v>0</v>
      </c>
      <c r="F10" s="18">
        <f>'[8]Summary by Sector'!F10</f>
        <v>0</v>
      </c>
      <c r="G10" s="18">
        <f>'[8]Summary by Sector'!G10</f>
        <v>0</v>
      </c>
      <c r="H10" s="18">
        <f>'[8]Summary by Sector'!H10</f>
        <v>0</v>
      </c>
      <c r="I10" s="18">
        <f>'[8]Summary by Sector'!I10</f>
        <v>0</v>
      </c>
      <c r="J10" s="18">
        <f>'[8]Summary by Sector'!J10</f>
        <v>0</v>
      </c>
      <c r="K10" s="18">
        <f>'[8]Summary by Sector'!K10</f>
        <v>0</v>
      </c>
      <c r="L10" s="18">
        <f>'[8]Summary by Sector'!L10</f>
        <v>0</v>
      </c>
      <c r="M10" s="18">
        <f>'[8]Summary by Sector'!M10</f>
        <v>0</v>
      </c>
      <c r="N10" s="18">
        <f>'[8]Summary by Sector'!N10</f>
        <v>0</v>
      </c>
      <c r="O10" s="18">
        <f>'[8]Summary by Sector'!O10</f>
        <v>0</v>
      </c>
      <c r="P10" s="18">
        <f>'[8]Summary by Sector'!P10</f>
        <v>0</v>
      </c>
      <c r="Q10" s="18">
        <f>'[8]Summary by Sector'!Q10</f>
        <v>0</v>
      </c>
      <c r="R10" s="18">
        <f>'[8]Summary by Sector'!R10</f>
        <v>0</v>
      </c>
      <c r="S10" s="18">
        <f>'[8]Summary by Sector'!S10</f>
        <v>0</v>
      </c>
      <c r="T10" s="18">
        <f>'[8]Summary by Sector'!T10</f>
        <v>0</v>
      </c>
      <c r="U10" s="18">
        <f>'[8]Summary by Sector'!U10</f>
        <v>0</v>
      </c>
      <c r="V10" s="18">
        <f>'[8]Summary by Sector'!V10</f>
        <v>0</v>
      </c>
      <c r="W10" s="18">
        <f>'[8]Summary by Sector'!W10</f>
        <v>0</v>
      </c>
      <c r="X10" s="18">
        <f>'[8]Summary by Sector'!X10</f>
        <v>0</v>
      </c>
      <c r="Y10" s="18">
        <f>'[8]Summary by Sector'!Y10</f>
        <v>0</v>
      </c>
      <c r="Z10" s="18">
        <f>'[8]Summary by Sector'!Z10</f>
        <v>0</v>
      </c>
      <c r="AA10" s="18">
        <f>'[8]Summary by Sector'!AA10</f>
        <v>0</v>
      </c>
      <c r="AB10" s="18">
        <f>'[8]Summary by Sector'!AB10</f>
        <v>0</v>
      </c>
      <c r="AC10" s="18">
        <f>'[8]Summary by Sector'!AC10</f>
        <v>0</v>
      </c>
      <c r="AD10" s="18">
        <f>'[8]Summary by Sector'!AD10</f>
        <v>0</v>
      </c>
      <c r="AE10" s="18">
        <f>'[8]Summary by Sector'!AE10</f>
        <v>0</v>
      </c>
      <c r="AF10" s="18">
        <f>'[8]Summary by Sector'!AF10</f>
        <v>0</v>
      </c>
      <c r="AG10" s="18">
        <f>'[8]Summary by Sector'!AG10</f>
        <v>0</v>
      </c>
      <c r="AH10" s="18">
        <f>'[8]Summary by Sector'!AH10</f>
        <v>0</v>
      </c>
    </row>
    <row r="11" spans="1:34" ht="15" x14ac:dyDescent="0.25">
      <c r="B11" s="19" t="s">
        <v>243</v>
      </c>
      <c r="C11" s="20">
        <f>'[8]Summary by Sector'!C11</f>
        <v>0.18985738172827779</v>
      </c>
      <c r="D11" s="20">
        <f>'[8]Summary by Sector'!D11</f>
        <v>0.19139546403523322</v>
      </c>
      <c r="E11" s="20">
        <f>'[8]Summary by Sector'!E11</f>
        <v>0.19398096105410567</v>
      </c>
      <c r="F11" s="20">
        <f>'[8]Summary by Sector'!F11</f>
        <v>0.29825642731107327</v>
      </c>
      <c r="G11" s="20">
        <f>'[8]Summary by Sector'!G11</f>
        <v>0.35687416988857923</v>
      </c>
      <c r="H11" s="20">
        <f>'[8]Summary by Sector'!H11</f>
        <v>0.41771939959059018</v>
      </c>
      <c r="I11" s="20">
        <f>'[8]Summary by Sector'!I11</f>
        <v>0.28725957750392639</v>
      </c>
      <c r="J11" s="20">
        <f>'[8]Summary by Sector'!J11</f>
        <v>1.103687232652123</v>
      </c>
      <c r="K11" s="20">
        <f>'[8]Summary by Sector'!K11</f>
        <v>1.0622519626446827</v>
      </c>
      <c r="L11" s="20">
        <f>'[8]Summary by Sector'!L11</f>
        <v>0.98625763280076739</v>
      </c>
      <c r="M11" s="20">
        <f>'[8]Summary by Sector'!M11</f>
        <v>1.1211799341956006</v>
      </c>
      <c r="N11" s="20">
        <f>'[8]Summary by Sector'!N11</f>
        <v>0.97168485975622088</v>
      </c>
      <c r="O11" s="20">
        <f>'[8]Summary by Sector'!O11</f>
        <v>0.85760903572780411</v>
      </c>
      <c r="P11" s="20">
        <f>'[8]Summary by Sector'!P11</f>
        <v>0.86874292666563557</v>
      </c>
      <c r="Q11" s="20">
        <f>'[8]Summary by Sector'!Q11</f>
        <v>0.89085938640622164</v>
      </c>
      <c r="R11" s="20">
        <f>'[8]Summary by Sector'!R11</f>
        <v>0.82324376083863471</v>
      </c>
      <c r="S11" s="20">
        <f>'[8]Summary by Sector'!S11</f>
        <v>0.87046305654740241</v>
      </c>
      <c r="T11" s="20">
        <f>'[8]Summary by Sector'!T11</f>
        <v>0.89541320288330317</v>
      </c>
      <c r="U11" s="20">
        <f>'[8]Summary by Sector'!U11</f>
        <v>0.92781062087487287</v>
      </c>
      <c r="V11" s="20">
        <f>'[8]Summary by Sector'!V11</f>
        <v>0.83283683562532318</v>
      </c>
      <c r="W11" s="20">
        <f>'[8]Summary by Sector'!W11</f>
        <v>0.93494741598062359</v>
      </c>
      <c r="X11" s="20">
        <f>'[8]Summary by Sector'!X11</f>
        <v>0.94926937040737014</v>
      </c>
      <c r="Y11" s="20">
        <f>'[8]Summary by Sector'!Y11</f>
        <v>0.95905397992368802</v>
      </c>
      <c r="Z11" s="20">
        <f>'[8]Summary by Sector'!Z11</f>
        <v>0.96949850984150898</v>
      </c>
      <c r="AA11" s="20">
        <f>'[8]Summary by Sector'!AA11</f>
        <v>0.98662679348461468</v>
      </c>
      <c r="AB11" s="20">
        <f>'[8]Summary by Sector'!AB11</f>
        <v>1.0028561537955143</v>
      </c>
      <c r="AC11" s="20">
        <f>'[8]Summary by Sector'!AC11</f>
        <v>1.0093435030445044</v>
      </c>
      <c r="AD11" s="20">
        <f>'[8]Summary by Sector'!AD11</f>
        <v>1.0045675310194007</v>
      </c>
      <c r="AE11" s="20">
        <f>'[8]Summary by Sector'!AE11</f>
        <v>1.0061205527802741</v>
      </c>
      <c r="AF11" s="20">
        <f>'[8]Summary by Sector'!AF11</f>
        <v>1.019503108690841</v>
      </c>
      <c r="AG11" s="20">
        <f>'[8]Summary by Sector'!AG11</f>
        <v>1.0465750496016559</v>
      </c>
      <c r="AH11" s="20">
        <f>'[8]Summary by Sector'!AH11</f>
        <v>1.0685771674138227</v>
      </c>
    </row>
    <row r="12" spans="1:34" ht="15" x14ac:dyDescent="0.25">
      <c r="B12" s="17" t="s">
        <v>245</v>
      </c>
      <c r="C12" s="18">
        <f>INDEX([8]IP!$B$3:$AH$22,MATCH($B12,[8]IP!$B$3:$B$22,0),MATCH(C$4,[8]IP!$B$3:$AH$3,0))/1000000</f>
        <v>0.10086646103601561</v>
      </c>
      <c r="D12" s="18">
        <f>INDEX([8]IP!$B$3:$AH$22,MATCH($B12,[8]IP!$B$3:$B$22,0),MATCH(D$4,[8]IP!$B$3:$AH$3,0))/1000000</f>
        <v>0.1041504853488161</v>
      </c>
      <c r="E12" s="18">
        <f>INDEX([8]IP!$B$3:$AH$22,MATCH($B12,[8]IP!$B$3:$B$22,0),MATCH(E$4,[8]IP!$B$3:$AH$3,0))/1000000</f>
        <v>0.10086646103601561</v>
      </c>
      <c r="F12" s="18">
        <f>INDEX([8]IP!$B$3:$AH$22,MATCH($B12,[8]IP!$B$3:$B$22,0),MATCH(F$4,[8]IP!$B$3:$AH$3,0))/1000000</f>
        <v>0.19263464999999999</v>
      </c>
      <c r="G12" s="18">
        <f>INDEX([8]IP!$B$3:$AH$22,MATCH($B12,[8]IP!$B$3:$B$22,0),MATCH(G$4,[8]IP!$B$3:$AH$3,0))/1000000</f>
        <v>0.21357882</v>
      </c>
      <c r="H12" s="18">
        <f>INDEX([8]IP!$B$3:$AH$22,MATCH($B12,[8]IP!$B$3:$B$22,0),MATCH(H$4,[8]IP!$B$3:$AH$3,0))/1000000</f>
        <v>0.20685600000000001</v>
      </c>
      <c r="I12" s="18">
        <f>INDEX([8]IP!$B$3:$AH$22,MATCH($B12,[8]IP!$B$3:$B$22,0),MATCH(I$4,[8]IP!$B$3:$AH$3,0))/1000000</f>
        <v>3.2062679999999996E-2</v>
      </c>
      <c r="J12" s="18">
        <f>INDEX([8]IP!$B$3:$AH$22,MATCH($B12,[8]IP!$B$3:$B$22,0),MATCH(J$4,[8]IP!$B$3:$AH$3,0))/1000000</f>
        <v>0</v>
      </c>
      <c r="K12" s="18">
        <f>INDEX([8]IP!$B$3:$AH$22,MATCH($B12,[8]IP!$B$3:$B$22,0),MATCH(K$4,[8]IP!$B$3:$AH$3,0))/1000000</f>
        <v>0</v>
      </c>
      <c r="L12" s="18">
        <f>INDEX([8]IP!$B$3:$AH$22,MATCH($B12,[8]IP!$B$3:$B$22,0),MATCH(L$4,[8]IP!$B$3:$AH$3,0))/1000000</f>
        <v>0</v>
      </c>
      <c r="M12" s="18">
        <f>INDEX([8]IP!$B$3:$AH$22,MATCH($B12,[8]IP!$B$3:$B$22,0),MATCH(M$4,[8]IP!$B$3:$AH$3,0))/1000000</f>
        <v>0</v>
      </c>
      <c r="N12" s="18">
        <f>INDEX([8]IP!$B$3:$AH$22,MATCH($B12,[8]IP!$B$3:$B$22,0),MATCH(N$4,[8]IP!$B$3:$AH$3,0))/1000000</f>
        <v>0</v>
      </c>
      <c r="O12" s="18">
        <f>INDEX([8]IP!$B$3:$AH$22,MATCH($B12,[8]IP!$B$3:$B$22,0),MATCH(O$4,[8]IP!$B$3:$AH$3,0))/1000000</f>
        <v>0</v>
      </c>
      <c r="P12" s="18">
        <f>INDEX([8]IP!$B$3:$AH$22,MATCH($B12,[8]IP!$B$3:$B$22,0),MATCH(P$4,[8]IP!$B$3:$AH$3,0))/1000000</f>
        <v>0</v>
      </c>
      <c r="Q12" s="18">
        <f>INDEX([8]IP!$B$3:$AH$22,MATCH($B12,[8]IP!$B$3:$B$22,0),MATCH(Q$4,[8]IP!$B$3:$AH$3,0))/1000000</f>
        <v>0</v>
      </c>
      <c r="R12" s="18">
        <f>INDEX([8]IP!$B$3:$AH$22,MATCH($B12,[8]IP!$B$3:$B$22,0),MATCH(R$4,[8]IP!$B$3:$AH$3,0))/1000000</f>
        <v>0</v>
      </c>
      <c r="S12" s="18">
        <f>INDEX([8]IP!$B$3:$AH$22,MATCH($B12,[8]IP!$B$3:$B$22,0),MATCH(S$4,[8]IP!$B$3:$AH$3,0))/1000000</f>
        <v>0</v>
      </c>
      <c r="T12" s="18">
        <f>INDEX([8]IP!$B$3:$AH$22,MATCH($B12,[8]IP!$B$3:$B$22,0),MATCH(T$4,[8]IP!$B$3:$AH$3,0))/1000000</f>
        <v>0</v>
      </c>
      <c r="U12" s="18">
        <f>INDEX([8]IP!$B$3:$AH$22,MATCH($B12,[8]IP!$B$3:$B$22,0),MATCH(U$4,[8]IP!$B$3:$AH$3,0))/1000000</f>
        <v>0</v>
      </c>
      <c r="V12" s="18">
        <f>INDEX([8]IP!$B$3:$AH$22,MATCH($B12,[8]IP!$B$3:$B$22,0),MATCH(V$4,[8]IP!$B$3:$AH$3,0))/1000000</f>
        <v>0</v>
      </c>
      <c r="W12" s="18">
        <f>INDEX([8]IP!$B$3:$AH$22,MATCH($B12,[8]IP!$B$3:$B$22,0),MATCH(W$4,[8]IP!$B$3:$AH$3,0))/1000000</f>
        <v>0</v>
      </c>
      <c r="X12" s="18">
        <f>INDEX([8]IP!$B$3:$AH$22,MATCH($B12,[8]IP!$B$3:$B$22,0),MATCH(X$4,[8]IP!$B$3:$AH$3,0))/1000000</f>
        <v>0</v>
      </c>
      <c r="Y12" s="18">
        <f>INDEX([8]IP!$B$3:$AH$22,MATCH($B12,[8]IP!$B$3:$B$22,0),MATCH(Y$4,[8]IP!$B$3:$AH$3,0))/1000000</f>
        <v>0</v>
      </c>
      <c r="Z12" s="18">
        <f>INDEX([8]IP!$B$3:$AH$22,MATCH($B12,[8]IP!$B$3:$B$22,0),MATCH(Z$4,[8]IP!$B$3:$AH$3,0))/1000000</f>
        <v>0</v>
      </c>
      <c r="AA12" s="18">
        <f>INDEX([8]IP!$B$3:$AH$22,MATCH($B12,[8]IP!$B$3:$B$22,0),MATCH(AA$4,[8]IP!$B$3:$AH$3,0))/1000000</f>
        <v>0</v>
      </c>
      <c r="AB12" s="18">
        <f>INDEX([8]IP!$B$3:$AH$22,MATCH($B12,[8]IP!$B$3:$B$22,0),MATCH(AB$4,[8]IP!$B$3:$AH$3,0))/1000000</f>
        <v>0</v>
      </c>
      <c r="AC12" s="18">
        <f>INDEX([8]IP!$B$3:$AH$22,MATCH($B12,[8]IP!$B$3:$B$22,0),MATCH(AC$4,[8]IP!$B$3:$AH$3,0))/1000000</f>
        <v>0</v>
      </c>
      <c r="AD12" s="18">
        <f>INDEX([8]IP!$B$3:$AH$22,MATCH($B12,[8]IP!$B$3:$B$22,0),MATCH(AD$4,[8]IP!$B$3:$AH$3,0))/1000000</f>
        <v>0</v>
      </c>
      <c r="AE12" s="18">
        <f>INDEX([8]IP!$B$3:$AH$22,MATCH($B12,[8]IP!$B$3:$B$22,0),MATCH(AE$4,[8]IP!$B$3:$AH$3,0))/1000000</f>
        <v>0</v>
      </c>
      <c r="AF12" s="18">
        <f>INDEX([8]IP!$B$3:$AH$22,MATCH($B12,[8]IP!$B$3:$B$22,0),MATCH(AF$4,[8]IP!$B$3:$AH$3,0))/1000000</f>
        <v>0</v>
      </c>
      <c r="AG12" s="18">
        <f>INDEX([8]IP!$B$3:$AH$22,MATCH($B12,[8]IP!$B$3:$B$22,0),MATCH(AG$4,[8]IP!$B$3:$AH$3,0))/1000000</f>
        <v>0</v>
      </c>
      <c r="AH12" s="18">
        <f>INDEX([8]IP!$B$3:$AH$22,MATCH($B12,[8]IP!$B$3:$B$22,0),MATCH(AH$4,[8]IP!$B$3:$AH$3,0))/1000000</f>
        <v>0</v>
      </c>
    </row>
    <row r="13" spans="1:34" ht="15" x14ac:dyDescent="0.25">
      <c r="B13" s="17" t="s">
        <v>204</v>
      </c>
      <c r="C13" s="18">
        <f>INDEX([8]IP!$B$3:$AH$22,MATCH($B13,[8]IP!$B$3:$B$22,0),MATCH(C$4,[8]IP!$B$3:$AH$3,0))/1000000</f>
        <v>0</v>
      </c>
      <c r="D13" s="18">
        <f>INDEX([8]IP!$B$3:$AH$22,MATCH($B13,[8]IP!$B$3:$B$22,0),MATCH(D$4,[8]IP!$B$3:$AH$3,0))/1000000</f>
        <v>0</v>
      </c>
      <c r="E13" s="18">
        <f>INDEX([8]IP!$B$3:$AH$22,MATCH($B13,[8]IP!$B$3:$B$22,0),MATCH(E$4,[8]IP!$B$3:$AH$3,0))/1000000</f>
        <v>0</v>
      </c>
      <c r="F13" s="18">
        <f>INDEX([8]IP!$B$3:$AH$22,MATCH($B13,[8]IP!$B$3:$B$22,0),MATCH(F$4,[8]IP!$B$3:$AH$3,0))/1000000</f>
        <v>0</v>
      </c>
      <c r="G13" s="18">
        <f>INDEX([8]IP!$B$3:$AH$22,MATCH($B13,[8]IP!$B$3:$B$22,0),MATCH(G$4,[8]IP!$B$3:$AH$3,0))/1000000</f>
        <v>5.8895519858482596E-3</v>
      </c>
      <c r="H13" s="18">
        <f>INDEX([8]IP!$B$3:$AH$22,MATCH($B13,[8]IP!$B$3:$B$22,0),MATCH(H$4,[8]IP!$B$3:$AH$3,0))/1000000</f>
        <v>7.6592355065946043E-3</v>
      </c>
      <c r="I13" s="18">
        <f>INDEX([8]IP!$B$3:$AH$22,MATCH($B13,[8]IP!$B$3:$B$22,0),MATCH(I$4,[8]IP!$B$3:$AH$3,0))/1000000</f>
        <v>7.1746136400753294E-3</v>
      </c>
      <c r="J13" s="18">
        <f>INDEX([8]IP!$B$3:$AH$22,MATCH($B13,[8]IP!$B$3:$B$22,0),MATCH(J$4,[8]IP!$B$3:$AH$3,0))/1000000</f>
        <v>2.4949228039040749E-3</v>
      </c>
      <c r="K13" s="18">
        <f>INDEX([8]IP!$B$3:$AH$22,MATCH($B13,[8]IP!$B$3:$B$22,0),MATCH(K$4,[8]IP!$B$3:$AH$3,0))/1000000</f>
        <v>2.2372955131932351E-3</v>
      </c>
      <c r="L13" s="18">
        <f>INDEX([8]IP!$B$3:$AH$22,MATCH($B13,[8]IP!$B$3:$B$22,0),MATCH(L$4,[8]IP!$B$3:$AH$3,0))/1000000</f>
        <v>1.6873500177730339E-3</v>
      </c>
      <c r="M13" s="18">
        <f>INDEX([8]IP!$B$3:$AH$22,MATCH($B13,[8]IP!$B$3:$B$22,0),MATCH(M$4,[8]IP!$B$3:$AH$3,0))/1000000</f>
        <v>1.012659719918686E-3</v>
      </c>
      <c r="N13" s="18">
        <f>INDEX([8]IP!$B$3:$AH$22,MATCH($B13,[8]IP!$B$3:$B$22,0),MATCH(N$4,[8]IP!$B$3:$AH$3,0))/1000000</f>
        <v>1.0839752061000769E-3</v>
      </c>
      <c r="O13" s="18">
        <f>INDEX([8]IP!$B$3:$AH$22,MATCH($B13,[8]IP!$B$3:$B$22,0),MATCH(O$4,[8]IP!$B$3:$AH$3,0))/1000000</f>
        <v>7.9646287704707847E-4</v>
      </c>
      <c r="P13" s="18">
        <f>INDEX([8]IP!$B$3:$AH$22,MATCH($B13,[8]IP!$B$3:$B$22,0),MATCH(P$4,[8]IP!$B$3:$AH$3,0))/1000000</f>
        <v>4.3219410711653411E-3</v>
      </c>
      <c r="Q13" s="18">
        <f>INDEX([8]IP!$B$3:$AH$22,MATCH($B13,[8]IP!$B$3:$B$22,0),MATCH(Q$4,[8]IP!$B$3:$AH$3,0))/1000000</f>
        <v>6.2771590511177203E-3</v>
      </c>
      <c r="R13" s="18">
        <f>INDEX([8]IP!$B$3:$AH$22,MATCH($B13,[8]IP!$B$3:$B$22,0),MATCH(R$4,[8]IP!$B$3:$AH$3,0))/1000000</f>
        <v>8.7250653165363186E-3</v>
      </c>
      <c r="S13" s="18">
        <f>INDEX([8]IP!$B$3:$AH$22,MATCH($B13,[8]IP!$B$3:$B$22,0),MATCH(S$4,[8]IP!$B$3:$AH$3,0))/1000000</f>
        <v>5.624189786192408E-3</v>
      </c>
      <c r="T13" s="18">
        <f>INDEX([8]IP!$B$3:$AH$22,MATCH($B13,[8]IP!$B$3:$B$22,0),MATCH(T$4,[8]IP!$B$3:$AH$3,0))/1000000</f>
        <v>9.3002386148027414E-5</v>
      </c>
      <c r="U13" s="18">
        <f>INDEX([8]IP!$B$3:$AH$22,MATCH($B13,[8]IP!$B$3:$B$22,0),MATCH(U$4,[8]IP!$B$3:$AH$3,0))/1000000</f>
        <v>6.2723385241249025E-4</v>
      </c>
      <c r="V13" s="18">
        <f>INDEX([8]IP!$B$3:$AH$22,MATCH($B13,[8]IP!$B$3:$B$22,0),MATCH(V$4,[8]IP!$B$3:$AH$3,0))/1000000</f>
        <v>0</v>
      </c>
      <c r="W13" s="18">
        <f>INDEX([8]IP!$B$3:$AH$22,MATCH($B13,[8]IP!$B$3:$B$22,0),MATCH(W$4,[8]IP!$B$3:$AH$3,0))/1000000</f>
        <v>0</v>
      </c>
      <c r="X13" s="18">
        <f>INDEX([8]IP!$B$3:$AH$22,MATCH($B13,[8]IP!$B$3:$B$22,0),MATCH(X$4,[8]IP!$B$3:$AH$3,0))/1000000</f>
        <v>2.6477778165651269E-4</v>
      </c>
      <c r="Y13" s="18">
        <f>INDEX([8]IP!$B$3:$AH$22,MATCH($B13,[8]IP!$B$3:$B$22,0),MATCH(Y$4,[8]IP!$B$3:$AH$3,0))/1000000</f>
        <v>0</v>
      </c>
      <c r="Z13" s="18">
        <f>INDEX([8]IP!$B$3:$AH$22,MATCH($B13,[8]IP!$B$3:$B$22,0),MATCH(Z$4,[8]IP!$B$3:$AH$3,0))/1000000</f>
        <v>0</v>
      </c>
      <c r="AA13" s="18">
        <f>INDEX([8]IP!$B$3:$AH$22,MATCH($B13,[8]IP!$B$3:$B$22,0),MATCH(AA$4,[8]IP!$B$3:$AH$3,0))/1000000</f>
        <v>0</v>
      </c>
      <c r="AB13" s="18">
        <f>INDEX([8]IP!$B$3:$AH$22,MATCH($B13,[8]IP!$B$3:$B$22,0),MATCH(AB$4,[8]IP!$B$3:$AH$3,0))/1000000</f>
        <v>0</v>
      </c>
      <c r="AC13" s="18">
        <f>INDEX([8]IP!$B$3:$AH$22,MATCH($B13,[8]IP!$B$3:$B$22,0),MATCH(AC$4,[8]IP!$B$3:$AH$3,0))/1000000</f>
        <v>0</v>
      </c>
      <c r="AD13" s="18">
        <f>INDEX([8]IP!$B$3:$AH$22,MATCH($B13,[8]IP!$B$3:$B$22,0),MATCH(AD$4,[8]IP!$B$3:$AH$3,0))/1000000</f>
        <v>0</v>
      </c>
      <c r="AE13" s="18">
        <f>INDEX([8]IP!$B$3:$AH$22,MATCH($B13,[8]IP!$B$3:$B$22,0),MATCH(AE$4,[8]IP!$B$3:$AH$3,0))/1000000</f>
        <v>0</v>
      </c>
      <c r="AF13" s="18">
        <f>INDEX([8]IP!$B$3:$AH$22,MATCH($B13,[8]IP!$B$3:$B$22,0),MATCH(AF$4,[8]IP!$B$3:$AH$3,0))/1000000</f>
        <v>0</v>
      </c>
      <c r="AG13" s="18">
        <f>INDEX([8]IP!$B$3:$AH$22,MATCH($B13,[8]IP!$B$3:$B$22,0),MATCH(AG$4,[8]IP!$B$3:$AH$3,0))/1000000</f>
        <v>0</v>
      </c>
      <c r="AH13" s="18">
        <f>INDEX([8]IP!$B$3:$AH$22,MATCH($B13,[8]IP!$B$3:$B$22,0),MATCH(AH$4,[8]IP!$B$3:$AH$3,0))/1000000</f>
        <v>0</v>
      </c>
    </row>
    <row r="14" spans="1:34" ht="15" x14ac:dyDescent="0.25">
      <c r="B14" s="17" t="s">
        <v>251</v>
      </c>
      <c r="C14" s="18">
        <f>INDEX([8]IP!$B$3:$AH$22,MATCH($B14,[8]IP!$B$3:$B$22,0),MATCH(C$4,[8]IP!$B$3:$AH$3,0))/1000000</f>
        <v>1.2084355523904076E-2</v>
      </c>
      <c r="D14" s="18">
        <f>INDEX([8]IP!$B$3:$AH$22,MATCH($B14,[8]IP!$B$3:$B$22,0),MATCH(D$4,[8]IP!$B$3:$AH$3,0))/1000000</f>
        <v>1.1708855095217194E-2</v>
      </c>
      <c r="E14" s="18">
        <f>INDEX([8]IP!$B$3:$AH$22,MATCH($B14,[8]IP!$B$3:$B$22,0),MATCH(E$4,[8]IP!$B$3:$AH$3,0))/1000000</f>
        <v>1.173007383343354E-2</v>
      </c>
      <c r="F14" s="18">
        <f>INDEX([8]IP!$B$3:$AH$22,MATCH($B14,[8]IP!$B$3:$B$22,0),MATCH(F$4,[8]IP!$B$3:$AH$3,0))/1000000</f>
        <v>1.1782501407094439E-2</v>
      </c>
      <c r="G14" s="18">
        <f>INDEX([8]IP!$B$3:$AH$22,MATCH($B14,[8]IP!$B$3:$B$22,0),MATCH(G$4,[8]IP!$B$3:$AH$3,0))/1000000</f>
        <v>1.1722935192133804E-2</v>
      </c>
      <c r="H14" s="18">
        <f>INDEX([8]IP!$B$3:$AH$22,MATCH($B14,[8]IP!$B$3:$B$22,0),MATCH(H$4,[8]IP!$B$3:$AH$3,0))/1000000</f>
        <v>1.2115253350466178E-2</v>
      </c>
      <c r="I14" s="18">
        <f>INDEX([8]IP!$B$3:$AH$22,MATCH($B14,[8]IP!$B$3:$B$22,0),MATCH(I$4,[8]IP!$B$3:$AH$3,0))/1000000</f>
        <v>1.1859662425270688E-2</v>
      </c>
      <c r="J14" s="18">
        <f>INDEX([8]IP!$B$3:$AH$22,MATCH($B14,[8]IP!$B$3:$B$22,0),MATCH(J$4,[8]IP!$B$3:$AH$3,0))/1000000</f>
        <v>1.1960181557374983E-2</v>
      </c>
      <c r="K14" s="18">
        <f>INDEX([8]IP!$B$3:$AH$22,MATCH($B14,[8]IP!$B$3:$B$22,0),MATCH(K$4,[8]IP!$B$3:$AH$3,0))/1000000</f>
        <v>1.1983975089690889E-2</v>
      </c>
      <c r="L14" s="18">
        <f>INDEX([8]IP!$B$3:$AH$22,MATCH($B14,[8]IP!$B$3:$B$22,0),MATCH(L$4,[8]IP!$B$3:$AH$3,0))/1000000</f>
        <v>1.1570990626517973E-2</v>
      </c>
      <c r="M14" s="18">
        <f>INDEX([8]IP!$B$3:$AH$22,MATCH($B14,[8]IP!$B$3:$B$22,0),MATCH(M$4,[8]IP!$B$3:$AH$3,0))/1000000</f>
        <v>1.1410204565719067E-2</v>
      </c>
      <c r="N14" s="18">
        <f>INDEX([8]IP!$B$3:$AH$22,MATCH($B14,[8]IP!$B$3:$B$22,0),MATCH(N$4,[8]IP!$B$3:$AH$3,0))/1000000</f>
        <v>1.1386942071496877E-2</v>
      </c>
      <c r="O14" s="18">
        <f>INDEX([8]IP!$B$3:$AH$22,MATCH($B14,[8]IP!$B$3:$B$22,0),MATCH(O$4,[8]IP!$B$3:$AH$3,0))/1000000</f>
        <v>1.1496427224445183E-2</v>
      </c>
      <c r="P14" s="18">
        <f>INDEX([8]IP!$B$3:$AH$22,MATCH($B14,[8]IP!$B$3:$B$22,0),MATCH(P$4,[8]IP!$B$3:$AH$3,0))/1000000</f>
        <v>1.1220120743095982E-2</v>
      </c>
      <c r="Q14" s="18">
        <f>INDEX([8]IP!$B$3:$AH$22,MATCH($B14,[8]IP!$B$3:$B$22,0),MATCH(Q$4,[8]IP!$B$3:$AH$3,0))/1000000</f>
        <v>1.1294260501034376E-2</v>
      </c>
      <c r="R14" s="18">
        <f>INDEX([8]IP!$B$3:$AH$22,MATCH($B14,[8]IP!$B$3:$B$22,0),MATCH(R$4,[8]IP!$B$3:$AH$3,0))/1000000</f>
        <v>1.1244623256475688E-2</v>
      </c>
      <c r="S14" s="18">
        <f>INDEX([8]IP!$B$3:$AH$22,MATCH($B14,[8]IP!$B$3:$B$22,0),MATCH(S$4,[8]IP!$B$3:$AH$3,0))/1000000</f>
        <v>1.1121062728663183E-2</v>
      </c>
      <c r="T14" s="18">
        <f>INDEX([8]IP!$B$3:$AH$22,MATCH($B14,[8]IP!$B$3:$B$22,0),MATCH(T$4,[8]IP!$B$3:$AH$3,0))/1000000</f>
        <v>1.0768527205167692E-2</v>
      </c>
      <c r="U14" s="18">
        <f>INDEX([8]IP!$B$3:$AH$22,MATCH($B14,[8]IP!$B$3:$B$22,0),MATCH(U$4,[8]IP!$B$3:$AH$3,0))/1000000</f>
        <v>1.0357624939900978E-2</v>
      </c>
      <c r="V14" s="18">
        <f>INDEX([8]IP!$B$3:$AH$22,MATCH($B14,[8]IP!$B$3:$B$22,0),MATCH(V$4,[8]IP!$B$3:$AH$3,0))/1000000</f>
        <v>9.140153496561932E-3</v>
      </c>
      <c r="W14" s="18">
        <f>INDEX([8]IP!$B$3:$AH$22,MATCH($B14,[8]IP!$B$3:$B$22,0),MATCH(W$4,[8]IP!$B$3:$AH$3,0))/1000000</f>
        <v>9.6586203606451714E-3</v>
      </c>
      <c r="X14" s="18">
        <f>INDEX([8]IP!$B$3:$AH$22,MATCH($B14,[8]IP!$B$3:$B$22,0),MATCH(X$4,[8]IP!$B$3:$AH$3,0))/1000000</f>
        <v>9.449991531771864E-3</v>
      </c>
      <c r="Y14" s="18">
        <f>INDEX([8]IP!$B$3:$AH$22,MATCH($B14,[8]IP!$B$3:$B$22,0),MATCH(Y$4,[8]IP!$B$3:$AH$3,0))/1000000</f>
        <v>9.3433645431735112E-3</v>
      </c>
      <c r="Z14" s="18">
        <f>INDEX([8]IP!$B$3:$AH$22,MATCH($B14,[8]IP!$B$3:$B$22,0),MATCH(Z$4,[8]IP!$B$3:$AH$3,0))/1000000</f>
        <v>9.4600946662184941E-3</v>
      </c>
      <c r="AA14" s="18">
        <f>INDEX([8]IP!$B$3:$AH$22,MATCH($B14,[8]IP!$B$3:$B$22,0),MATCH(AA$4,[8]IP!$B$3:$AH$3,0))/1000000</f>
        <v>9.5266270842301153E-3</v>
      </c>
      <c r="AB14" s="18">
        <f>INDEX([8]IP!$B$3:$AH$22,MATCH($B14,[8]IP!$B$3:$B$22,0),MATCH(AB$4,[8]IP!$B$3:$AH$3,0))/1000000</f>
        <v>9.1728576116628952E-3</v>
      </c>
      <c r="AC14" s="18">
        <f>INDEX([8]IP!$B$3:$AH$22,MATCH($B14,[8]IP!$B$3:$B$22,0),MATCH(AC$4,[8]IP!$B$3:$AH$3,0))/1000000</f>
        <v>9.3939158297821485E-3</v>
      </c>
      <c r="AD14" s="18">
        <f>INDEX([8]IP!$B$3:$AH$22,MATCH($B14,[8]IP!$B$3:$B$22,0),MATCH(AD$4,[8]IP!$B$3:$AH$3,0))/1000000</f>
        <v>8.935737456018375E-3</v>
      </c>
      <c r="AE14" s="18">
        <f>INDEX([8]IP!$B$3:$AH$22,MATCH($B14,[8]IP!$B$3:$B$22,0),MATCH(AE$4,[8]IP!$B$3:$AH$3,0))/1000000</f>
        <v>8.7746538906855239E-3</v>
      </c>
      <c r="AF14" s="18">
        <f>INDEX([8]IP!$B$3:$AH$22,MATCH($B14,[8]IP!$B$3:$B$22,0),MATCH(AF$4,[8]IP!$B$3:$AH$3,0))/1000000</f>
        <v>8.4401200560735926E-3</v>
      </c>
      <c r="AG14" s="18">
        <f>INDEX([8]IP!$B$3:$AH$22,MATCH($B14,[8]IP!$B$3:$B$22,0),MATCH(AG$4,[8]IP!$B$3:$AH$3,0))/1000000</f>
        <v>8.070233763944298E-3</v>
      </c>
      <c r="AH14" s="18">
        <f>INDEX([8]IP!$B$3:$AH$22,MATCH($B14,[8]IP!$B$3:$B$22,0),MATCH(AH$4,[8]IP!$B$3:$AH$3,0))/1000000</f>
        <v>8.3708942293564455E-3</v>
      </c>
    </row>
    <row r="15" spans="1:34" ht="15" x14ac:dyDescent="0.25">
      <c r="B15" s="17" t="s">
        <v>202</v>
      </c>
      <c r="C15" s="18">
        <f>INDEX([8]IP!$B$3:$AH$22,MATCH($B15,[8]IP!$B$3:$B$22,0),MATCH(C$4,[8]IP!$B$3:$AH$3,0))/1000000</f>
        <v>2.6013814417294662E-4</v>
      </c>
      <c r="D15" s="18">
        <f>INDEX([8]IP!$B$3:$AH$22,MATCH($B15,[8]IP!$B$3:$B$22,0),MATCH(D$4,[8]IP!$B$3:$AH$3,0))/1000000</f>
        <v>2.5756525843038741E-4</v>
      </c>
      <c r="E15" s="18">
        <f>INDEX([8]IP!$B$3:$AH$22,MATCH($B15,[8]IP!$B$3:$B$22,0),MATCH(E$4,[8]IP!$B$3:$AH$3,0))/1000000</f>
        <v>2.5495734185887188E-4</v>
      </c>
      <c r="F15" s="18">
        <f>INDEX([8]IP!$B$3:$AH$22,MATCH($B15,[8]IP!$B$3:$B$22,0),MATCH(F$4,[8]IP!$B$3:$AH$3,0))/1000000</f>
        <v>2.5501790363096597E-4</v>
      </c>
      <c r="G15" s="18">
        <f>INDEX([8]IP!$B$3:$AH$22,MATCH($B15,[8]IP!$B$3:$B$22,0),MATCH(G$4,[8]IP!$B$3:$AH$3,0))/1000000</f>
        <v>2.5372413793103442E-4</v>
      </c>
      <c r="H15" s="18">
        <f>INDEX([8]IP!$B$3:$AH$22,MATCH($B15,[8]IP!$B$3:$B$22,0),MATCH(H$4,[8]IP!$B$3:$AH$3,0))/1000000</f>
        <v>2.4541371698256836E-4</v>
      </c>
      <c r="I15" s="18">
        <f>INDEX([8]IP!$B$3:$AH$22,MATCH($B15,[8]IP!$B$3:$B$22,0),MATCH(I$4,[8]IP!$B$3:$AH$3,0))/1000000</f>
        <v>2.4541371698256836E-4</v>
      </c>
      <c r="J15" s="18">
        <f>INDEX([8]IP!$B$3:$AH$22,MATCH($B15,[8]IP!$B$3:$B$22,0),MATCH(J$4,[8]IP!$B$3:$AH$3,0))/1000000</f>
        <v>2.4800599832534062E-4</v>
      </c>
      <c r="K15" s="18">
        <f>INDEX([8]IP!$B$3:$AH$22,MATCH($B15,[8]IP!$B$3:$B$22,0),MATCH(K$4,[8]IP!$B$3:$AH$3,0))/1000000</f>
        <v>2.4110631042094849E-4</v>
      </c>
      <c r="L15" s="18">
        <f>INDEX([8]IP!$B$3:$AH$22,MATCH($B15,[8]IP!$B$3:$B$22,0),MATCH(L$4,[8]IP!$B$3:$AH$3,0))/1000000</f>
        <v>2.1343710131689123E-4</v>
      </c>
      <c r="M15" s="18">
        <f>INDEX([8]IP!$B$3:$AH$22,MATCH($B15,[8]IP!$B$3:$B$22,0),MATCH(M$4,[8]IP!$B$3:$AH$3,0))/1000000</f>
        <v>2.0167465935906214E-4</v>
      </c>
      <c r="N15" s="18">
        <f>INDEX([8]IP!$B$3:$AH$22,MATCH($B15,[8]IP!$B$3:$B$22,0),MATCH(N$4,[8]IP!$B$3:$AH$3,0))/1000000</f>
        <v>2.0167465935906214E-4</v>
      </c>
      <c r="O15" s="18">
        <f>INDEX([8]IP!$B$3:$AH$22,MATCH($B15,[8]IP!$B$3:$B$22,0),MATCH(O$4,[8]IP!$B$3:$AH$3,0))/1000000</f>
        <v>2.0167465935906214E-4</v>
      </c>
      <c r="P15" s="18">
        <f>INDEX([8]IP!$B$3:$AH$22,MATCH($B15,[8]IP!$B$3:$B$22,0),MATCH(P$4,[8]IP!$B$3:$AH$3,0))/1000000</f>
        <v>2.0167465935906214E-4</v>
      </c>
      <c r="Q15" s="18">
        <f>INDEX([8]IP!$B$3:$AH$22,MATCH($B15,[8]IP!$B$3:$B$22,0),MATCH(Q$4,[8]IP!$B$3:$AH$3,0))/1000000</f>
        <v>2.0167465935906214E-4</v>
      </c>
      <c r="R15" s="18">
        <f>INDEX([8]IP!$B$3:$AH$22,MATCH($B15,[8]IP!$B$3:$B$22,0),MATCH(R$4,[8]IP!$B$3:$AH$3,0))/1000000</f>
        <v>2.0167465935906214E-4</v>
      </c>
      <c r="S15" s="18">
        <f>INDEX([8]IP!$B$3:$AH$22,MATCH($B15,[8]IP!$B$3:$B$22,0),MATCH(S$4,[8]IP!$B$3:$AH$3,0))/1000000</f>
        <v>2.0167465935906214E-4</v>
      </c>
      <c r="T15" s="18">
        <f>INDEX([8]IP!$B$3:$AH$22,MATCH($B15,[8]IP!$B$3:$B$22,0),MATCH(T$4,[8]IP!$B$3:$AH$3,0))/1000000</f>
        <v>2.0167465935906214E-4</v>
      </c>
      <c r="U15" s="18">
        <f>INDEX([8]IP!$B$3:$AH$22,MATCH($B15,[8]IP!$B$3:$B$22,0),MATCH(U$4,[8]IP!$B$3:$AH$3,0))/1000000</f>
        <v>1.9670028164725585E-4</v>
      </c>
      <c r="V15" s="18">
        <f>INDEX([8]IP!$B$3:$AH$22,MATCH($B15,[8]IP!$B$3:$B$22,0),MATCH(V$4,[8]IP!$B$3:$AH$3,0))/1000000</f>
        <v>1.9133601278830783E-4</v>
      </c>
      <c r="W15" s="18">
        <f>INDEX([8]IP!$B$3:$AH$22,MATCH($B15,[8]IP!$B$3:$B$22,0),MATCH(W$4,[8]IP!$B$3:$AH$3,0))/1000000</f>
        <v>2.0133503844104437E-4</v>
      </c>
      <c r="X15" s="18">
        <f>INDEX([8]IP!$B$3:$AH$22,MATCH($B15,[8]IP!$B$3:$B$22,0),MATCH(X$4,[8]IP!$B$3:$AH$3,0))/1000000</f>
        <v>2.1110468143411735E-4</v>
      </c>
      <c r="Y15" s="18">
        <f>INDEX([8]IP!$B$3:$AH$22,MATCH($B15,[8]IP!$B$3:$B$22,0),MATCH(Y$4,[8]IP!$B$3:$AH$3,0))/1000000</f>
        <v>2.1799031742406944E-4</v>
      </c>
      <c r="Z15" s="18">
        <f>INDEX([8]IP!$B$3:$AH$22,MATCH($B15,[8]IP!$B$3:$B$22,0),MATCH(Z$4,[8]IP!$B$3:$AH$3,0))/1000000</f>
        <v>2.1641571134962319E-4</v>
      </c>
      <c r="AA15" s="18">
        <f>INDEX([8]IP!$B$3:$AH$22,MATCH($B15,[8]IP!$B$3:$B$22,0),MATCH(AA$4,[8]IP!$B$3:$AH$3,0))/1000000</f>
        <v>2.1270086016594351E-4</v>
      </c>
      <c r="AB15" s="18">
        <f>INDEX([8]IP!$B$3:$AH$22,MATCH($B15,[8]IP!$B$3:$B$22,0),MATCH(AB$4,[8]IP!$B$3:$AH$3,0))/1000000</f>
        <v>2.1090399634619776E-4</v>
      </c>
      <c r="AC15" s="18">
        <f>INDEX([8]IP!$B$3:$AH$22,MATCH($B15,[8]IP!$B$3:$B$22,0),MATCH(AC$4,[8]IP!$B$3:$AH$3,0))/1000000</f>
        <v>2.13528537717896E-4</v>
      </c>
      <c r="AD15" s="18">
        <f>INDEX([8]IP!$B$3:$AH$22,MATCH($B15,[8]IP!$B$3:$B$22,0),MATCH(AD$4,[8]IP!$B$3:$AH$3,0))/1000000</f>
        <v>2.1571348089454426E-4</v>
      </c>
      <c r="AE15" s="18">
        <f>INDEX([8]IP!$B$3:$AH$22,MATCH($B15,[8]IP!$B$3:$B$22,0),MATCH(AE$4,[8]IP!$B$3:$AH$3,0))/1000000</f>
        <v>2.1260490264776735E-4</v>
      </c>
      <c r="AF15" s="18">
        <f>INDEX([8]IP!$B$3:$AH$22,MATCH($B15,[8]IP!$B$3:$B$22,0),MATCH(AF$4,[8]IP!$B$3:$AH$3,0))/1000000</f>
        <v>2.1191962501509133E-4</v>
      </c>
      <c r="AG15" s="18">
        <f>INDEX([8]IP!$B$3:$AH$22,MATCH($B15,[8]IP!$B$3:$B$22,0),MATCH(AG$4,[8]IP!$B$3:$AH$3,0))/1000000</f>
        <v>2.1123434738241534E-4</v>
      </c>
      <c r="AH15" s="18">
        <f>INDEX([8]IP!$B$3:$AH$22,MATCH($B15,[8]IP!$B$3:$B$22,0),MATCH(AH$4,[8]IP!$B$3:$AH$3,0))/1000000</f>
        <v>2.1054906974973917E-4</v>
      </c>
    </row>
    <row r="16" spans="1:34" ht="15" x14ac:dyDescent="0.25">
      <c r="B16" s="17" t="s">
        <v>254</v>
      </c>
      <c r="C16" s="18">
        <f>INDEX([8]IP!$B$3:$AH$22,MATCH($B16,[8]IP!$B$3:$B$22,0),MATCH(C$4,[8]IP!$B$3:$AH$3,0))/1000000</f>
        <v>0</v>
      </c>
      <c r="D16" s="18">
        <f>INDEX([8]IP!$B$3:$AH$22,MATCH($B16,[8]IP!$B$3:$B$22,0),MATCH(D$4,[8]IP!$B$3:$AH$3,0))/1000000</f>
        <v>0</v>
      </c>
      <c r="E16" s="18">
        <f>INDEX([8]IP!$B$3:$AH$22,MATCH($B16,[8]IP!$B$3:$B$22,0),MATCH(E$4,[8]IP!$B$3:$AH$3,0))/1000000</f>
        <v>0</v>
      </c>
      <c r="F16" s="18">
        <f>INDEX([8]IP!$B$3:$AH$22,MATCH($B16,[8]IP!$B$3:$B$22,0),MATCH(F$4,[8]IP!$B$3:$AH$3,0))/1000000</f>
        <v>0</v>
      </c>
      <c r="G16" s="18">
        <f>INDEX([8]IP!$B$3:$AH$22,MATCH($B16,[8]IP!$B$3:$B$22,0),MATCH(G$4,[8]IP!$B$3:$AH$3,0))/1000000</f>
        <v>0</v>
      </c>
      <c r="H16" s="18">
        <f>INDEX([8]IP!$B$3:$AH$22,MATCH($B16,[8]IP!$B$3:$B$22,0),MATCH(H$4,[8]IP!$B$3:$AH$3,0))/1000000</f>
        <v>0</v>
      </c>
      <c r="I16" s="18">
        <f>INDEX([8]IP!$B$3:$AH$22,MATCH($B16,[8]IP!$B$3:$B$22,0),MATCH(I$4,[8]IP!$B$3:$AH$3,0))/1000000</f>
        <v>0</v>
      </c>
      <c r="J16" s="18">
        <f>INDEX([8]IP!$B$3:$AH$22,MATCH($B16,[8]IP!$B$3:$B$22,0),MATCH(J$4,[8]IP!$B$3:$AH$3,0))/1000000</f>
        <v>0.81104434820078974</v>
      </c>
      <c r="K16" s="18">
        <f>INDEX([8]IP!$B$3:$AH$22,MATCH($B16,[8]IP!$B$3:$B$22,0),MATCH(K$4,[8]IP!$B$3:$AH$3,0))/1000000</f>
        <v>0.74700378007449364</v>
      </c>
      <c r="L16" s="18">
        <f>INDEX([8]IP!$B$3:$AH$22,MATCH($B16,[8]IP!$B$3:$B$22,0),MATCH(L$4,[8]IP!$B$3:$AH$3,0))/1000000</f>
        <v>0.64012786997208215</v>
      </c>
      <c r="M16" s="18">
        <f>INDEX([8]IP!$B$3:$AH$22,MATCH($B16,[8]IP!$B$3:$B$22,0),MATCH(M$4,[8]IP!$B$3:$AH$3,0))/1000000</f>
        <v>0.75030545006646177</v>
      </c>
      <c r="N16" s="18">
        <f>INDEX([8]IP!$B$3:$AH$22,MATCH($B16,[8]IP!$B$3:$B$22,0),MATCH(N$4,[8]IP!$B$3:$AH$3,0))/1000000</f>
        <v>0.57258733216602098</v>
      </c>
      <c r="O16" s="18">
        <f>INDEX([8]IP!$B$3:$AH$22,MATCH($B16,[8]IP!$B$3:$B$22,0),MATCH(O$4,[8]IP!$B$3:$AH$3,0))/1000000</f>
        <v>0.44002875664611762</v>
      </c>
      <c r="P16" s="18">
        <f>INDEX([8]IP!$B$3:$AH$22,MATCH($B16,[8]IP!$B$3:$B$22,0),MATCH(P$4,[8]IP!$B$3:$AH$3,0))/1000000</f>
        <v>0.42861798331942336</v>
      </c>
      <c r="Q16" s="18">
        <f>INDEX([8]IP!$B$3:$AH$22,MATCH($B16,[8]IP!$B$3:$B$22,0),MATCH(Q$4,[8]IP!$B$3:$AH$3,0))/1000000</f>
        <v>0.42936402676582702</v>
      </c>
      <c r="R16" s="18">
        <f>INDEX([8]IP!$B$3:$AH$22,MATCH($B16,[8]IP!$B$3:$B$22,0),MATCH(R$4,[8]IP!$B$3:$AH$3,0))/1000000</f>
        <v>0.34027285977213789</v>
      </c>
      <c r="S16" s="18">
        <f>INDEX([8]IP!$B$3:$AH$22,MATCH($B16,[8]IP!$B$3:$B$22,0),MATCH(S$4,[8]IP!$B$3:$AH$3,0))/1000000</f>
        <v>0.3640375846510967</v>
      </c>
      <c r="T16" s="18">
        <f>INDEX([8]IP!$B$3:$AH$22,MATCH($B16,[8]IP!$B$3:$B$22,0),MATCH(T$4,[8]IP!$B$3:$AH$3,0))/1000000</f>
        <v>0.36866407736391466</v>
      </c>
      <c r="U16" s="18">
        <f>INDEX([8]IP!$B$3:$AH$22,MATCH($B16,[8]IP!$B$3:$B$22,0),MATCH(U$4,[8]IP!$B$3:$AH$3,0))/1000000</f>
        <v>0.36510988851177451</v>
      </c>
      <c r="V16" s="18">
        <f>INDEX([8]IP!$B$3:$AH$22,MATCH($B16,[8]IP!$B$3:$B$22,0),MATCH(V$4,[8]IP!$B$3:$AH$3,0))/1000000</f>
        <v>0.23359861305229904</v>
      </c>
      <c r="W16" s="18">
        <f>INDEX([8]IP!$B$3:$AH$22,MATCH($B16,[8]IP!$B$3:$B$22,0),MATCH(W$4,[8]IP!$B$3:$AH$3,0))/1000000</f>
        <v>0.30484483369669857</v>
      </c>
      <c r="X16" s="18">
        <f>INDEX([8]IP!$B$3:$AH$22,MATCH($B16,[8]IP!$B$3:$B$22,0),MATCH(X$4,[8]IP!$B$3:$AH$3,0))/1000000</f>
        <v>0.30484483369669857</v>
      </c>
      <c r="Y16" s="18">
        <f>INDEX([8]IP!$B$3:$AH$22,MATCH($B16,[8]IP!$B$3:$B$22,0),MATCH(Y$4,[8]IP!$B$3:$AH$3,0))/1000000</f>
        <v>0.30484483369669857</v>
      </c>
      <c r="Z16" s="18">
        <f>INDEX([8]IP!$B$3:$AH$22,MATCH($B16,[8]IP!$B$3:$B$22,0),MATCH(Z$4,[8]IP!$B$3:$AH$3,0))/1000000</f>
        <v>0.30484483369669857</v>
      </c>
      <c r="AA16" s="18">
        <f>INDEX([8]IP!$B$3:$AH$22,MATCH($B16,[8]IP!$B$3:$B$22,0),MATCH(AA$4,[8]IP!$B$3:$AH$3,0))/1000000</f>
        <v>0.30484483369669857</v>
      </c>
      <c r="AB16" s="18">
        <f>INDEX([8]IP!$B$3:$AH$22,MATCH($B16,[8]IP!$B$3:$B$22,0),MATCH(AB$4,[8]IP!$B$3:$AH$3,0))/1000000</f>
        <v>0.30484483369669857</v>
      </c>
      <c r="AC16" s="18">
        <f>INDEX([8]IP!$B$3:$AH$22,MATCH($B16,[8]IP!$B$3:$B$22,0),MATCH(AC$4,[8]IP!$B$3:$AH$3,0))/1000000</f>
        <v>0.30484483369669857</v>
      </c>
      <c r="AD16" s="18">
        <f>INDEX([8]IP!$B$3:$AH$22,MATCH($B16,[8]IP!$B$3:$B$22,0),MATCH(AD$4,[8]IP!$B$3:$AH$3,0))/1000000</f>
        <v>0.30484483369669857</v>
      </c>
      <c r="AE16" s="18">
        <f>INDEX([8]IP!$B$3:$AH$22,MATCH($B16,[8]IP!$B$3:$B$22,0),MATCH(AE$4,[8]IP!$B$3:$AH$3,0))/1000000</f>
        <v>0.30484483369669857</v>
      </c>
      <c r="AF16" s="18">
        <f>INDEX([8]IP!$B$3:$AH$22,MATCH($B16,[8]IP!$B$3:$B$22,0),MATCH(AF$4,[8]IP!$B$3:$AH$3,0))/1000000</f>
        <v>0.30484483369669857</v>
      </c>
      <c r="AG16" s="18">
        <f>INDEX([8]IP!$B$3:$AH$22,MATCH($B16,[8]IP!$B$3:$B$22,0),MATCH(AG$4,[8]IP!$B$3:$AH$3,0))/1000000</f>
        <v>0.30484483369669857</v>
      </c>
      <c r="AH16" s="18">
        <f>INDEX([8]IP!$B$3:$AH$22,MATCH($B16,[8]IP!$B$3:$B$22,0),MATCH(AH$4,[8]IP!$B$3:$AH$3,0))/1000000</f>
        <v>0.30484483369669857</v>
      </c>
    </row>
    <row r="17" spans="2:34" ht="15" x14ac:dyDescent="0.25">
      <c r="B17" s="17" t="s">
        <v>248</v>
      </c>
      <c r="C17" s="18">
        <f>INDEX([8]IP!$B$3:$AH$22,MATCH($B17,[8]IP!$B$3:$B$22,0),MATCH(C$4,[8]IP!$B$3:$AH$3,0))/1000000</f>
        <v>1.1105022346413805E-3</v>
      </c>
      <c r="D17" s="18">
        <f>INDEX([8]IP!$B$3:$AH$22,MATCH($B17,[8]IP!$B$3:$B$22,0),MATCH(D$4,[8]IP!$B$3:$AH$3,0))/1000000</f>
        <v>2.3539924193009404E-3</v>
      </c>
      <c r="E17" s="18">
        <f>INDEX([8]IP!$B$3:$AH$22,MATCH($B17,[8]IP!$B$3:$B$22,0),MATCH(E$4,[8]IP!$B$3:$AH$3,0))/1000000</f>
        <v>7.250181174209426E-3</v>
      </c>
      <c r="F17" s="18">
        <f>INDEX([8]IP!$B$3:$AH$22,MATCH($B17,[8]IP!$B$3:$B$22,0),MATCH(F$4,[8]IP!$B$3:$AH$3,0))/1000000</f>
        <v>2.4490970168300014E-2</v>
      </c>
      <c r="G17" s="18">
        <f>INDEX([8]IP!$B$3:$AH$22,MATCH($B17,[8]IP!$B$3:$B$22,0),MATCH(G$4,[8]IP!$B$3:$AH$3,0))/1000000</f>
        <v>5.9839492808828963E-2</v>
      </c>
      <c r="H17" s="18">
        <f>INDEX([8]IP!$B$3:$AH$22,MATCH($B17,[8]IP!$B$3:$B$22,0),MATCH(H$4,[8]IP!$B$3:$AH$3,0))/1000000</f>
        <v>0.13038005126342656</v>
      </c>
      <c r="I17" s="18">
        <f>INDEX([8]IP!$B$3:$AH$22,MATCH($B17,[8]IP!$B$3:$B$22,0),MATCH(I$4,[8]IP!$B$3:$AH$3,0))/1000000</f>
        <v>0.18107370731049366</v>
      </c>
      <c r="J17" s="18">
        <f>INDEX([8]IP!$B$3:$AH$22,MATCH($B17,[8]IP!$B$3:$B$22,0),MATCH(J$4,[8]IP!$B$3:$AH$3,0))/1000000</f>
        <v>0.22845962101578843</v>
      </c>
      <c r="K17" s="18">
        <f>INDEX([8]IP!$B$3:$AH$22,MATCH($B17,[8]IP!$B$3:$B$22,0),MATCH(K$4,[8]IP!$B$3:$AH$3,0))/1000000</f>
        <v>0.26067211673181562</v>
      </c>
      <c r="L17" s="18">
        <f>INDEX([8]IP!$B$3:$AH$22,MATCH($B17,[8]IP!$B$3:$B$22,0),MATCH(L$4,[8]IP!$B$3:$AH$3,0))/1000000</f>
        <v>0.29168140984540158</v>
      </c>
      <c r="M17" s="18">
        <f>INDEX([8]IP!$B$3:$AH$22,MATCH($B17,[8]IP!$B$3:$B$22,0),MATCH(M$4,[8]IP!$B$3:$AH$3,0))/1000000</f>
        <v>0.31862666498416869</v>
      </c>
      <c r="N17" s="18">
        <f>INDEX([8]IP!$B$3:$AH$22,MATCH($B17,[8]IP!$B$3:$B$22,0),MATCH(N$4,[8]IP!$B$3:$AH$3,0))/1000000</f>
        <v>0.34690262449085263</v>
      </c>
      <c r="O17" s="18">
        <f>INDEX([8]IP!$B$3:$AH$22,MATCH($B17,[8]IP!$B$3:$B$22,0),MATCH(O$4,[8]IP!$B$3:$AH$3,0))/1000000</f>
        <v>0.36807048021140631</v>
      </c>
      <c r="P17" s="18">
        <f>INDEX([8]IP!$B$3:$AH$22,MATCH($B17,[8]IP!$B$3:$B$22,0),MATCH(P$4,[8]IP!$B$3:$AH$3,0))/1000000</f>
        <v>0.38722622670429013</v>
      </c>
      <c r="Q17" s="18">
        <f>INDEX([8]IP!$B$3:$AH$22,MATCH($B17,[8]IP!$B$3:$B$22,0),MATCH(Q$4,[8]IP!$B$3:$AH$3,0))/1000000</f>
        <v>0.40694919237678351</v>
      </c>
      <c r="R17" s="18">
        <f>INDEX([8]IP!$B$3:$AH$22,MATCH($B17,[8]IP!$B$3:$B$22,0),MATCH(R$4,[8]IP!$B$3:$AH$3,0))/1000000</f>
        <v>0.42870195908203967</v>
      </c>
      <c r="S17" s="18">
        <f>INDEX([8]IP!$B$3:$AH$22,MATCH($B17,[8]IP!$B$3:$B$22,0),MATCH(S$4,[8]IP!$B$3:$AH$3,0))/1000000</f>
        <v>0.45788742848929609</v>
      </c>
      <c r="T17" s="18">
        <f>INDEX([8]IP!$B$3:$AH$22,MATCH($B17,[8]IP!$B$3:$B$22,0),MATCH(T$4,[8]IP!$B$3:$AH$3,0))/1000000</f>
        <v>0.48697564087696088</v>
      </c>
      <c r="U17" s="18">
        <f>INDEX([8]IP!$B$3:$AH$22,MATCH($B17,[8]IP!$B$3:$B$22,0),MATCH(U$4,[8]IP!$B$3:$AH$3,0))/1000000</f>
        <v>0.52324668170059419</v>
      </c>
      <c r="V17" s="18">
        <f>INDEX([8]IP!$B$3:$AH$22,MATCH($B17,[8]IP!$B$3:$B$22,0),MATCH(V$4,[8]IP!$B$3:$AH$3,0))/1000000</f>
        <v>0.56458046755718971</v>
      </c>
      <c r="W17" s="18">
        <f>INDEX([8]IP!$B$3:$AH$22,MATCH($B17,[8]IP!$B$3:$B$22,0),MATCH(W$4,[8]IP!$B$3:$AH$3,0))/1000000</f>
        <v>0.59953327556105107</v>
      </c>
      <c r="X17" s="18">
        <f>INDEX([8]IP!$B$3:$AH$22,MATCH($B17,[8]IP!$B$3:$B$22,0),MATCH(X$4,[8]IP!$B$3:$AH$3,0))/1000000</f>
        <v>0.615537862967658</v>
      </c>
      <c r="Y17" s="18">
        <f>INDEX([8]IP!$B$3:$AH$22,MATCH($B17,[8]IP!$B$3:$B$22,0),MATCH(Y$4,[8]IP!$B$3:$AH$3,0))/1000000</f>
        <v>0.62874173944410572</v>
      </c>
      <c r="Z17" s="18">
        <f>INDEX([8]IP!$B$3:$AH$22,MATCH($B17,[8]IP!$B$3:$B$22,0),MATCH(Z$4,[8]IP!$B$3:$AH$3,0))/1000000</f>
        <v>0.6399751176048355</v>
      </c>
      <c r="AA17" s="18">
        <f>INDEX([8]IP!$B$3:$AH$22,MATCH($B17,[8]IP!$B$3:$B$22,0),MATCH(AA$4,[8]IP!$B$3:$AH$3,0))/1000000</f>
        <v>0.65668811591777132</v>
      </c>
      <c r="AB17" s="18">
        <f>INDEX([8]IP!$B$3:$AH$22,MATCH($B17,[8]IP!$B$3:$B$22,0),MATCH(AB$4,[8]IP!$B$3:$AH$3,0))/1000000</f>
        <v>0.6751571619381167</v>
      </c>
      <c r="AC17" s="18">
        <f>INDEX([8]IP!$B$3:$AH$22,MATCH($B17,[8]IP!$B$3:$B$22,0),MATCH(AC$4,[8]IP!$B$3:$AH$3,0))/1000000</f>
        <v>0.68092782075288905</v>
      </c>
      <c r="AD17" s="18">
        <f>INDEX([8]IP!$B$3:$AH$22,MATCH($B17,[8]IP!$B$3:$B$22,0),MATCH(AD$4,[8]IP!$B$3:$AH$3,0))/1000000</f>
        <v>0.67685545355988774</v>
      </c>
      <c r="AE17" s="18">
        <f>INDEX([8]IP!$B$3:$AH$22,MATCH($B17,[8]IP!$B$3:$B$22,0),MATCH(AE$4,[8]IP!$B$3:$AH$3,0))/1000000</f>
        <v>0.67960267660124374</v>
      </c>
      <c r="AF17" s="18">
        <f>INDEX([8]IP!$B$3:$AH$22,MATCH($B17,[8]IP!$B$3:$B$22,0),MATCH(AF$4,[8]IP!$B$3:$AH$3,0))/1000000</f>
        <v>0.69090611659073509</v>
      </c>
      <c r="AG17" s="18">
        <f>INDEX([8]IP!$B$3:$AH$22,MATCH($B17,[8]IP!$B$3:$B$22,0),MATCH(AG$4,[8]IP!$B$3:$AH$3,0))/1000000</f>
        <v>0.71959095806645579</v>
      </c>
      <c r="AH17" s="18">
        <f>INDEX([8]IP!$B$3:$AH$22,MATCH($B17,[8]IP!$B$3:$B$22,0),MATCH(AH$4,[8]IP!$B$3:$AH$3,0))/1000000</f>
        <v>0.7411008289419232</v>
      </c>
    </row>
    <row r="18" spans="2:34" ht="15" x14ac:dyDescent="0.25">
      <c r="B18" s="31" t="s">
        <v>246</v>
      </c>
      <c r="C18" s="18">
        <f>INDEX([8]IP!$B$3:$AH$22,MATCH($B18,[8]IP!$B$3:$B$22,0),MATCH(C$4,[8]IP!$B$3:$AH$3,0))/1000000</f>
        <v>7.5535924789543796E-2</v>
      </c>
      <c r="D18" s="18">
        <f>INDEX([8]IP!$B$3:$AH$22,MATCH($B18,[8]IP!$B$3:$B$22,0),MATCH(D$4,[8]IP!$B$3:$AH$3,0))/1000000</f>
        <v>7.2924565913468603E-2</v>
      </c>
      <c r="E18" s="18">
        <f>INDEX([8]IP!$B$3:$AH$22,MATCH($B18,[8]IP!$B$3:$B$22,0),MATCH(E$4,[8]IP!$B$3:$AH$3,0))/1000000</f>
        <v>7.3879287668588201E-2</v>
      </c>
      <c r="F18" s="18">
        <f>INDEX([8]IP!$B$3:$AH$22,MATCH($B18,[8]IP!$B$3:$B$22,0),MATCH(F$4,[8]IP!$B$3:$AH$3,0))/1000000</f>
        <v>6.9093287832047892E-2</v>
      </c>
      <c r="G18" s="18">
        <f>INDEX([8]IP!$B$3:$AH$22,MATCH($B18,[8]IP!$B$3:$B$22,0),MATCH(G$4,[8]IP!$B$3:$AH$3,0))/1000000</f>
        <v>6.5589645763837162E-2</v>
      </c>
      <c r="H18" s="18">
        <f>INDEX([8]IP!$B$3:$AH$22,MATCH($B18,[8]IP!$B$3:$B$22,0),MATCH(H$4,[8]IP!$B$3:$AH$3,0))/1000000</f>
        <v>6.0463445753120258E-2</v>
      </c>
      <c r="I18" s="18">
        <f>INDEX([8]IP!$B$3:$AH$22,MATCH($B18,[8]IP!$B$3:$B$22,0),MATCH(I$4,[8]IP!$B$3:$AH$3,0))/1000000</f>
        <v>5.484350041110414E-2</v>
      </c>
      <c r="J18" s="18">
        <f>INDEX([8]IP!$B$3:$AH$22,MATCH($B18,[8]IP!$B$3:$B$22,0),MATCH(J$4,[8]IP!$B$3:$AH$3,0))/1000000</f>
        <v>4.9480153075940607E-2</v>
      </c>
      <c r="K18" s="18">
        <f>INDEX([8]IP!$B$3:$AH$22,MATCH($B18,[8]IP!$B$3:$B$22,0),MATCH(K$4,[8]IP!$B$3:$AH$3,0))/1000000</f>
        <v>4.0113688925068364E-2</v>
      </c>
      <c r="L18" s="18">
        <f>INDEX([8]IP!$B$3:$AH$22,MATCH($B18,[8]IP!$B$3:$B$22,0),MATCH(L$4,[8]IP!$B$3:$AH$3,0))/1000000</f>
        <v>4.0976575237675804E-2</v>
      </c>
      <c r="M18" s="18">
        <f>INDEX([8]IP!$B$3:$AH$22,MATCH($B18,[8]IP!$B$3:$B$22,0),MATCH(M$4,[8]IP!$B$3:$AH$3,0))/1000000</f>
        <v>3.962328019997334E-2</v>
      </c>
      <c r="N18" s="18">
        <f>INDEX([8]IP!$B$3:$AH$22,MATCH($B18,[8]IP!$B$3:$B$22,0),MATCH(N$4,[8]IP!$B$3:$AH$3,0))/1000000</f>
        <v>3.9522311162391098E-2</v>
      </c>
      <c r="O18" s="18">
        <f>INDEX([8]IP!$B$3:$AH$22,MATCH($B18,[8]IP!$B$3:$B$22,0),MATCH(O$4,[8]IP!$B$3:$AH$3,0))/1000000</f>
        <v>3.7015234109428835E-2</v>
      </c>
      <c r="P18" s="18">
        <f>INDEX([8]IP!$B$3:$AH$22,MATCH($B18,[8]IP!$B$3:$B$22,0),MATCH(P$4,[8]IP!$B$3:$AH$3,0))/1000000</f>
        <v>3.7154980168301717E-2</v>
      </c>
      <c r="Q18" s="18">
        <f>INDEX([8]IP!$B$3:$AH$22,MATCH($B18,[8]IP!$B$3:$B$22,0),MATCH(Q$4,[8]IP!$B$3:$AH$3,0))/1000000</f>
        <v>3.6773073052099911E-2</v>
      </c>
      <c r="R18" s="18">
        <f>INDEX([8]IP!$B$3:$AH$22,MATCH($B18,[8]IP!$B$3:$B$22,0),MATCH(R$4,[8]IP!$B$3:$AH$3,0))/1000000</f>
        <v>3.409757875208607E-2</v>
      </c>
      <c r="S18" s="18">
        <f>INDEX([8]IP!$B$3:$AH$22,MATCH($B18,[8]IP!$B$3:$B$22,0),MATCH(S$4,[8]IP!$B$3:$AH$3,0))/1000000</f>
        <v>3.1591116232794918E-2</v>
      </c>
      <c r="T18" s="18">
        <f>INDEX([8]IP!$B$3:$AH$22,MATCH($B18,[8]IP!$B$3:$B$22,0),MATCH(T$4,[8]IP!$B$3:$AH$3,0))/1000000</f>
        <v>2.8710280391752857E-2</v>
      </c>
      <c r="U18" s="18">
        <f>INDEX([8]IP!$B$3:$AH$22,MATCH($B18,[8]IP!$B$3:$B$22,0),MATCH(U$4,[8]IP!$B$3:$AH$3,0))/1000000</f>
        <v>2.8272491588543499E-2</v>
      </c>
      <c r="V18" s="18">
        <f>INDEX([8]IP!$B$3:$AH$22,MATCH($B18,[8]IP!$B$3:$B$22,0),MATCH(V$4,[8]IP!$B$3:$AH$3,0))/1000000</f>
        <v>2.5326265506484147E-2</v>
      </c>
      <c r="W18" s="18">
        <f>INDEX([8]IP!$B$3:$AH$22,MATCH($B18,[8]IP!$B$3:$B$22,0),MATCH(W$4,[8]IP!$B$3:$AH$3,0))/1000000</f>
        <v>2.0709351323787546E-2</v>
      </c>
      <c r="X18" s="18">
        <f>INDEX([8]IP!$B$3:$AH$22,MATCH($B18,[8]IP!$B$3:$B$22,0),MATCH(X$4,[8]IP!$B$3:$AH$3,0))/1000000</f>
        <v>1.8960799748151062E-2</v>
      </c>
      <c r="Y18" s="18">
        <f>INDEX([8]IP!$B$3:$AH$22,MATCH($B18,[8]IP!$B$3:$B$22,0),MATCH(Y$4,[8]IP!$B$3:$AH$3,0))/1000000</f>
        <v>1.5906051922286089E-2</v>
      </c>
      <c r="Z18" s="18">
        <f>INDEX([8]IP!$B$3:$AH$22,MATCH($B18,[8]IP!$B$3:$B$22,0),MATCH(Z$4,[8]IP!$B$3:$AH$3,0))/1000000</f>
        <v>1.5002048162406701E-2</v>
      </c>
      <c r="AA18" s="18">
        <f>INDEX([8]IP!$B$3:$AH$22,MATCH($B18,[8]IP!$B$3:$B$22,0),MATCH(AA$4,[8]IP!$B$3:$AH$3,0))/1000000</f>
        <v>1.5354515925748794E-2</v>
      </c>
      <c r="AB18" s="18">
        <f>INDEX([8]IP!$B$3:$AH$22,MATCH($B18,[8]IP!$B$3:$B$22,0),MATCH(AB$4,[8]IP!$B$3:$AH$3,0))/1000000</f>
        <v>1.3470396552690117E-2</v>
      </c>
      <c r="AC18" s="18">
        <f>INDEX([8]IP!$B$3:$AH$22,MATCH($B18,[8]IP!$B$3:$B$22,0),MATCH(AC$4,[8]IP!$B$3:$AH$3,0))/1000000</f>
        <v>1.3963404227416822E-2</v>
      </c>
      <c r="AD18" s="18">
        <f>INDEX([8]IP!$B$3:$AH$22,MATCH($B18,[8]IP!$B$3:$B$22,0),MATCH(AD$4,[8]IP!$B$3:$AH$3,0))/1000000</f>
        <v>1.3715792825901371E-2</v>
      </c>
      <c r="AE18" s="18">
        <f>INDEX([8]IP!$B$3:$AH$22,MATCH($B18,[8]IP!$B$3:$B$22,0),MATCH(AE$4,[8]IP!$B$3:$AH$3,0))/1000000</f>
        <v>1.2685783688998467E-2</v>
      </c>
      <c r="AF18" s="18">
        <f>INDEX([8]IP!$B$3:$AH$22,MATCH($B18,[8]IP!$B$3:$B$22,0),MATCH(AF$4,[8]IP!$B$3:$AH$3,0))/1000000</f>
        <v>1.5100118722318714E-2</v>
      </c>
      <c r="AG18" s="18">
        <f>INDEX([8]IP!$B$3:$AH$22,MATCH($B18,[8]IP!$B$3:$B$22,0),MATCH(AG$4,[8]IP!$B$3:$AH$3,0))/1000000</f>
        <v>1.3857789727174781E-2</v>
      </c>
      <c r="AH18" s="18">
        <f>INDEX([8]IP!$B$3:$AH$22,MATCH($B18,[8]IP!$B$3:$B$22,0),MATCH(AH$4,[8]IP!$B$3:$AH$3,0))/1000000</f>
        <v>1.4050061476094651E-2</v>
      </c>
    </row>
    <row r="19" spans="2:34" ht="15" x14ac:dyDescent="0.25">
      <c r="B19" s="21" t="s">
        <v>281</v>
      </c>
      <c r="C19" s="22">
        <f>'[8]Summary by Sector'!C12</f>
        <v>0.76080185977244896</v>
      </c>
      <c r="D19" s="22">
        <f>'[8]Summary by Sector'!D12</f>
        <v>0.78222980946238607</v>
      </c>
      <c r="E19" s="22">
        <f>'[8]Summary by Sector'!E12</f>
        <v>0.7020298320093814</v>
      </c>
      <c r="F19" s="22">
        <f>'[8]Summary by Sector'!F12</f>
        <v>0.68554628377975879</v>
      </c>
      <c r="G19" s="22">
        <f>'[8]Summary by Sector'!G12</f>
        <v>0.63803030142853656</v>
      </c>
      <c r="H19" s="22">
        <f>'[8]Summary by Sector'!H12</f>
        <v>0.66130803610274957</v>
      </c>
      <c r="I19" s="22">
        <f>'[8]Summary by Sector'!I12</f>
        <v>0.63078095128268263</v>
      </c>
      <c r="J19" s="22">
        <f>'[8]Summary by Sector'!J12</f>
        <v>0.62937247352159587</v>
      </c>
      <c r="K19" s="22">
        <f>'[8]Summary by Sector'!K12</f>
        <v>0.64788826847965919</v>
      </c>
      <c r="L19" s="22">
        <f>'[8]Summary by Sector'!L12</f>
        <v>0.60794199458125497</v>
      </c>
      <c r="M19" s="22">
        <f>'[8]Summary by Sector'!M12</f>
        <v>0.58705169516975719</v>
      </c>
      <c r="N19" s="22">
        <f>'[8]Summary by Sector'!N12</f>
        <v>0.54993082540842331</v>
      </c>
      <c r="O19" s="22">
        <f>'[8]Summary by Sector'!O12</f>
        <v>0.60369928538655404</v>
      </c>
      <c r="P19" s="22">
        <f>'[8]Summary by Sector'!P12</f>
        <v>0.55772537955076296</v>
      </c>
      <c r="Q19" s="22">
        <f>'[8]Summary by Sector'!Q12</f>
        <v>0.63444769587286165</v>
      </c>
      <c r="R19" s="22">
        <f>'[8]Summary by Sector'!R12</f>
        <v>0.54588734113332782</v>
      </c>
      <c r="S19" s="22">
        <f>'[8]Summary by Sector'!S12</f>
        <v>0.56248859856214961</v>
      </c>
      <c r="T19" s="22">
        <f>'[8]Summary by Sector'!T12</f>
        <v>0.55918078650585368</v>
      </c>
      <c r="U19" s="22">
        <f>'[8]Summary by Sector'!U12</f>
        <v>0.53526432970526872</v>
      </c>
      <c r="V19" s="22">
        <f>'[8]Summary by Sector'!V12</f>
        <v>0.53017886635957234</v>
      </c>
      <c r="W19" s="22">
        <f>'[8]Summary by Sector'!W12</f>
        <v>0.52490939699605588</v>
      </c>
      <c r="X19" s="22">
        <f>'[8]Summary by Sector'!X12</f>
        <v>0.52357235082418774</v>
      </c>
      <c r="Y19" s="22">
        <f>'[8]Summary by Sector'!Y12</f>
        <v>0.51160083052847871</v>
      </c>
      <c r="Z19" s="22">
        <f>'[8]Summary by Sector'!Z12</f>
        <v>0.50715619097779108</v>
      </c>
      <c r="AA19" s="22">
        <f>'[8]Summary by Sector'!AA12</f>
        <v>0.49834877989445547</v>
      </c>
      <c r="AB19" s="22">
        <f>'[8]Summary by Sector'!AB12</f>
        <v>0.50007874702824506</v>
      </c>
      <c r="AC19" s="22">
        <f>'[8]Summary by Sector'!AC12</f>
        <v>0.50793649197223301</v>
      </c>
      <c r="AD19" s="22">
        <f>'[8]Summary by Sector'!AD12</f>
        <v>0.51677255215750029</v>
      </c>
      <c r="AE19" s="22">
        <f>'[8]Summary by Sector'!AE12</f>
        <v>0.55741244593541128</v>
      </c>
      <c r="AF19" s="22">
        <f>'[8]Summary by Sector'!AF12</f>
        <v>0.4809305274650339</v>
      </c>
      <c r="AG19" s="22">
        <f>'[8]Summary by Sector'!AG12</f>
        <v>0.45515101573309724</v>
      </c>
      <c r="AH19" s="22">
        <f>'[8]Summary by Sector'!AH12</f>
        <v>0.43278850524208323</v>
      </c>
    </row>
    <row r="20" spans="2:34" ht="15" x14ac:dyDescent="0.25">
      <c r="B20" s="17" t="s">
        <v>208</v>
      </c>
      <c r="C20" s="18">
        <f>INDEX([8]Agriculture!$B$5:$AH$16,MATCH($B20,[8]Agriculture!$B$5:$B$16,0),MATCH(C$4,[8]Agriculture!$B$5:$AH$5,0))</f>
        <v>0.37334067855249714</v>
      </c>
      <c r="D20" s="18">
        <f>INDEX([8]Agriculture!$B$5:$AH$16,MATCH($B20,[8]Agriculture!$B$5:$B$16,0),MATCH(D$4,[8]Agriculture!$B$5:$AH$5,0))</f>
        <v>0.40503133284186854</v>
      </c>
      <c r="E20" s="18">
        <f>INDEX([8]Agriculture!$B$5:$AH$16,MATCH($B20,[8]Agriculture!$B$5:$B$16,0),MATCH(E$4,[8]Agriculture!$B$5:$AH$5,0))</f>
        <v>0.3583084087996895</v>
      </c>
      <c r="F20" s="18">
        <f>INDEX([8]Agriculture!$B$5:$AH$16,MATCH($B20,[8]Agriculture!$B$5:$B$16,0),MATCH(F$4,[8]Agriculture!$B$5:$AH$5,0))</f>
        <v>0.33632123678241677</v>
      </c>
      <c r="G20" s="18">
        <f>INDEX([8]Agriculture!$B$5:$AH$16,MATCH($B20,[8]Agriculture!$B$5:$B$16,0),MATCH(G$4,[8]Agriculture!$B$5:$AH$5,0))</f>
        <v>0.32224736791187114</v>
      </c>
      <c r="H20" s="18">
        <f>INDEX([8]Agriculture!$B$5:$AH$16,MATCH($B20,[8]Agriculture!$B$5:$B$16,0),MATCH(H$4,[8]Agriculture!$B$5:$AH$5,0))</f>
        <v>0.33932050310384354</v>
      </c>
      <c r="I20" s="18">
        <f>INDEX([8]Agriculture!$B$5:$AH$16,MATCH($B20,[8]Agriculture!$B$5:$B$16,0),MATCH(I$4,[8]Agriculture!$B$5:$AH$5,0))</f>
        <v>0.33241644523127767</v>
      </c>
      <c r="J20" s="18">
        <f>INDEX([8]Agriculture!$B$5:$AH$16,MATCH($B20,[8]Agriculture!$B$5:$B$16,0),MATCH(J$4,[8]Agriculture!$B$5:$AH$5,0))</f>
        <v>0.3387313512238026</v>
      </c>
      <c r="K20" s="18">
        <f>INDEX([8]Agriculture!$B$5:$AH$16,MATCH($B20,[8]Agriculture!$B$5:$B$16,0),MATCH(K$4,[8]Agriculture!$B$5:$AH$5,0))</f>
        <v>0.35702237906332868</v>
      </c>
      <c r="L20" s="18">
        <f>INDEX([8]Agriculture!$B$5:$AH$16,MATCH($B20,[8]Agriculture!$B$5:$B$16,0),MATCH(L$4,[8]Agriculture!$B$5:$AH$5,0))</f>
        <v>0.34247755856903528</v>
      </c>
      <c r="M20" s="18">
        <f>INDEX([8]Agriculture!$B$5:$AH$16,MATCH($B20,[8]Agriculture!$B$5:$B$16,0),MATCH(M$4,[8]Agriculture!$B$5:$AH$5,0))</f>
        <v>0.33062482726928705</v>
      </c>
      <c r="N20" s="18">
        <f>INDEX([8]Agriculture!$B$5:$AH$16,MATCH($B20,[8]Agriculture!$B$5:$B$16,0),MATCH(N$4,[8]Agriculture!$B$5:$AH$5,0))</f>
        <v>0.30129168040370341</v>
      </c>
      <c r="O20" s="18">
        <f>INDEX([8]Agriculture!$B$5:$AH$16,MATCH($B20,[8]Agriculture!$B$5:$B$16,0),MATCH(O$4,[8]Agriculture!$B$5:$AH$5,0))</f>
        <v>0.30119652355514986</v>
      </c>
      <c r="P20" s="18">
        <f>INDEX([8]Agriculture!$B$5:$AH$16,MATCH($B20,[8]Agriculture!$B$5:$B$16,0),MATCH(P$4,[8]Agriculture!$B$5:$AH$5,0))</f>
        <v>0.30975258504854192</v>
      </c>
      <c r="Q20" s="18">
        <f>INDEX([8]Agriculture!$B$5:$AH$16,MATCH($B20,[8]Agriculture!$B$5:$B$16,0),MATCH(Q$4,[8]Agriculture!$B$5:$AH$5,0))</f>
        <v>0.31482683896983432</v>
      </c>
      <c r="R20" s="18">
        <f>INDEX([8]Agriculture!$B$5:$AH$16,MATCH($B20,[8]Agriculture!$B$5:$B$16,0),MATCH(R$4,[8]Agriculture!$B$5:$AH$5,0))</f>
        <v>0.31645787308995932</v>
      </c>
      <c r="S20" s="18">
        <f>INDEX([8]Agriculture!$B$5:$AH$16,MATCH($B20,[8]Agriculture!$B$5:$B$16,0),MATCH(S$4,[8]Agriculture!$B$5:$AH$5,0))</f>
        <v>0.33277633471734891</v>
      </c>
      <c r="T20" s="18">
        <f>INDEX([8]Agriculture!$B$5:$AH$16,MATCH($B20,[8]Agriculture!$B$5:$B$16,0),MATCH(T$4,[8]Agriculture!$B$5:$AH$5,0))</f>
        <v>0.32599030814524133</v>
      </c>
      <c r="U20" s="18">
        <f>INDEX([8]Agriculture!$B$5:$AH$16,MATCH($B20,[8]Agriculture!$B$5:$B$16,0),MATCH(U$4,[8]Agriculture!$B$5:$AH$5,0))</f>
        <v>0.31196096463541451</v>
      </c>
      <c r="V20" s="18">
        <f>INDEX([8]Agriculture!$B$5:$AH$16,MATCH($B20,[8]Agriculture!$B$5:$B$16,0),MATCH(V$4,[8]Agriculture!$B$5:$AH$5,0))</f>
        <v>0.31328275649111459</v>
      </c>
      <c r="W20" s="18">
        <f>INDEX([8]Agriculture!$B$5:$AH$16,MATCH($B20,[8]Agriculture!$B$5:$B$16,0),MATCH(W$4,[8]Agriculture!$B$5:$AH$5,0))</f>
        <v>0.30464638361410656</v>
      </c>
      <c r="X20" s="18">
        <f>INDEX([8]Agriculture!$B$5:$AH$16,MATCH($B20,[8]Agriculture!$B$5:$B$16,0),MATCH(X$4,[8]Agriculture!$B$5:$AH$5,0))</f>
        <v>0.29560675935092684</v>
      </c>
      <c r="Y20" s="18">
        <f>INDEX([8]Agriculture!$B$5:$AH$16,MATCH($B20,[8]Agriculture!$B$5:$B$16,0),MATCH(Y$4,[8]Agriculture!$B$5:$AH$5,0))</f>
        <v>0.28923834855635472</v>
      </c>
      <c r="Z20" s="18">
        <f>INDEX([8]Agriculture!$B$5:$AH$16,MATCH($B20,[8]Agriculture!$B$5:$B$16,0),MATCH(Z$4,[8]Agriculture!$B$5:$AH$5,0))</f>
        <v>0.27173457157894682</v>
      </c>
      <c r="AA20" s="18">
        <f>INDEX([8]Agriculture!$B$5:$AH$16,MATCH($B20,[8]Agriculture!$B$5:$B$16,0),MATCH(AA$4,[8]Agriculture!$B$5:$AH$5,0))</f>
        <v>0.26577849463758052</v>
      </c>
      <c r="AB20" s="18">
        <f>INDEX([8]Agriculture!$B$5:$AH$16,MATCH($B20,[8]Agriculture!$B$5:$B$16,0),MATCH(AB$4,[8]Agriculture!$B$5:$AH$5,0))</f>
        <v>0.2671984565106148</v>
      </c>
      <c r="AC20" s="18">
        <f>INDEX([8]Agriculture!$B$5:$AH$16,MATCH($B20,[8]Agriculture!$B$5:$B$16,0),MATCH(AC$4,[8]Agriculture!$B$5:$AH$5,0))</f>
        <v>0.28044312410353045</v>
      </c>
      <c r="AD20" s="18">
        <f>INDEX([8]Agriculture!$B$5:$AH$16,MATCH($B20,[8]Agriculture!$B$5:$B$16,0),MATCH(AD$4,[8]Agriculture!$B$5:$AH$5,0))</f>
        <v>0.28621002499084858</v>
      </c>
      <c r="AE20" s="18">
        <f>INDEX([8]Agriculture!$B$5:$AH$16,MATCH($B20,[8]Agriculture!$B$5:$B$16,0),MATCH(AE$4,[8]Agriculture!$B$5:$AH$5,0))</f>
        <v>0.29057793020451461</v>
      </c>
      <c r="AF20" s="18">
        <f>INDEX([8]Agriculture!$B$5:$AH$16,MATCH($B20,[8]Agriculture!$B$5:$B$16,0),MATCH(AF$4,[8]Agriculture!$B$5:$AH$5,0))</f>
        <v>0.26653807183809036</v>
      </c>
      <c r="AG20" s="18">
        <f>INDEX([8]Agriculture!$B$5:$AH$16,MATCH($B20,[8]Agriculture!$B$5:$B$16,0),MATCH(AG$4,[8]Agriculture!$B$5:$AH$5,0))</f>
        <v>0.26611007464549979</v>
      </c>
      <c r="AH20" s="18">
        <f>INDEX([8]Agriculture!$B$5:$AH$16,MATCH($B20,[8]Agriculture!$B$5:$B$16,0),MATCH(AH$4,[8]Agriculture!$B$5:$AH$5,0))</f>
        <v>0.28267740308191375</v>
      </c>
    </row>
    <row r="21" spans="2:34" ht="15" x14ac:dyDescent="0.25">
      <c r="B21" s="17" t="s">
        <v>212</v>
      </c>
      <c r="C21" s="18">
        <f>INDEX([8]Agriculture!$B$5:$AH$16,MATCH($B21,[8]Agriculture!$B$5:$B$16,0),MATCH(C$4,[8]Agriculture!$B$5:$AH$5,0))</f>
        <v>0.13439497349639776</v>
      </c>
      <c r="D21" s="18">
        <f>INDEX([8]Agriculture!$B$5:$AH$16,MATCH($B21,[8]Agriculture!$B$5:$B$16,0),MATCH(D$4,[8]Agriculture!$B$5:$AH$5,0))</f>
        <v>0.13294049096489308</v>
      </c>
      <c r="E21" s="18">
        <f>INDEX([8]Agriculture!$B$5:$AH$16,MATCH($B21,[8]Agriculture!$B$5:$B$16,0),MATCH(E$4,[8]Agriculture!$B$5:$AH$5,0))</f>
        <v>0.11576967455338122</v>
      </c>
      <c r="F21" s="18">
        <f>INDEX([8]Agriculture!$B$5:$AH$16,MATCH($B21,[8]Agriculture!$B$5:$B$16,0),MATCH(F$4,[8]Agriculture!$B$5:$AH$5,0))</f>
        <v>0.10973646508201941</v>
      </c>
      <c r="G21" s="18">
        <f>INDEX([8]Agriculture!$B$5:$AH$16,MATCH($B21,[8]Agriculture!$B$5:$B$16,0),MATCH(G$4,[8]Agriculture!$B$5:$AH$5,0))</f>
        <v>0.10609590219228547</v>
      </c>
      <c r="H21" s="18">
        <f>INDEX([8]Agriculture!$B$5:$AH$16,MATCH($B21,[8]Agriculture!$B$5:$B$16,0),MATCH(H$4,[8]Agriculture!$B$5:$AH$5,0))</f>
        <v>0.10382900723189586</v>
      </c>
      <c r="I21" s="18">
        <f>INDEX([8]Agriculture!$B$5:$AH$16,MATCH($B21,[8]Agriculture!$B$5:$B$16,0),MATCH(I$4,[8]Agriculture!$B$5:$AH$5,0))</f>
        <v>8.5321012632839741E-2</v>
      </c>
      <c r="J21" s="18">
        <f>INDEX([8]Agriculture!$B$5:$AH$16,MATCH($B21,[8]Agriculture!$B$5:$B$16,0),MATCH(J$4,[8]Agriculture!$B$5:$AH$5,0))</f>
        <v>8.4880643888948573E-2</v>
      </c>
      <c r="K21" s="18">
        <f>INDEX([8]Agriculture!$B$5:$AH$16,MATCH($B21,[8]Agriculture!$B$5:$B$16,0),MATCH(K$4,[8]Agriculture!$B$5:$AH$5,0))</f>
        <v>8.2566610583220498E-2</v>
      </c>
      <c r="L21" s="18">
        <f>INDEX([8]Agriculture!$B$5:$AH$16,MATCH($B21,[8]Agriculture!$B$5:$B$16,0),MATCH(L$4,[8]Agriculture!$B$5:$AH$5,0))</f>
        <v>7.9234772008437496E-2</v>
      </c>
      <c r="M21" s="18">
        <f>INDEX([8]Agriculture!$B$5:$AH$16,MATCH($B21,[8]Agriculture!$B$5:$B$16,0),MATCH(M$4,[8]Agriculture!$B$5:$AH$5,0))</f>
        <v>8.3305001008643104E-2</v>
      </c>
      <c r="N21" s="18">
        <f>INDEX([8]Agriculture!$B$5:$AH$16,MATCH($B21,[8]Agriculture!$B$5:$B$16,0),MATCH(N$4,[8]Agriculture!$B$5:$AH$5,0))</f>
        <v>7.1060909720262508E-2</v>
      </c>
      <c r="O21" s="18">
        <f>INDEX([8]Agriculture!$B$5:$AH$16,MATCH($B21,[8]Agriculture!$B$5:$B$16,0),MATCH(O$4,[8]Agriculture!$B$5:$AH$5,0))</f>
        <v>6.9842281433215747E-2</v>
      </c>
      <c r="P21" s="18">
        <f>INDEX([8]Agriculture!$B$5:$AH$16,MATCH($B21,[8]Agriculture!$B$5:$B$16,0),MATCH(P$4,[8]Agriculture!$B$5:$AH$5,0))</f>
        <v>6.8375030173885812E-2</v>
      </c>
      <c r="Q21" s="18">
        <f>INDEX([8]Agriculture!$B$5:$AH$16,MATCH($B21,[8]Agriculture!$B$5:$B$16,0),MATCH(Q$4,[8]Agriculture!$B$5:$AH$5,0))</f>
        <v>0.11586475468261596</v>
      </c>
      <c r="R21" s="18">
        <f>INDEX([8]Agriculture!$B$5:$AH$16,MATCH($B21,[8]Agriculture!$B$5:$B$16,0),MATCH(R$4,[8]Agriculture!$B$5:$AH$5,0))</f>
        <v>5.6122518641160926E-2</v>
      </c>
      <c r="S21" s="18">
        <f>INDEX([8]Agriculture!$B$5:$AH$16,MATCH($B21,[8]Agriculture!$B$5:$B$16,0),MATCH(S$4,[8]Agriculture!$B$5:$AH$5,0))</f>
        <v>4.8896601144303629E-2</v>
      </c>
      <c r="T21" s="18">
        <f>INDEX([8]Agriculture!$B$5:$AH$16,MATCH($B21,[8]Agriculture!$B$5:$B$16,0),MATCH(T$4,[8]Agriculture!$B$5:$AH$5,0))</f>
        <v>4.3100221065339443E-2</v>
      </c>
      <c r="U21" s="18">
        <f>INDEX([8]Agriculture!$B$5:$AH$16,MATCH($B21,[8]Agriculture!$B$5:$B$16,0),MATCH(U$4,[8]Agriculture!$B$5:$AH$5,0))</f>
        <v>3.7650379499110598E-2</v>
      </c>
      <c r="V21" s="18">
        <f>INDEX([8]Agriculture!$B$5:$AH$16,MATCH($B21,[8]Agriculture!$B$5:$B$16,0),MATCH(V$4,[8]Agriculture!$B$5:$AH$5,0))</f>
        <v>3.5443400741110534E-2</v>
      </c>
      <c r="W21" s="18">
        <f>INDEX([8]Agriculture!$B$5:$AH$16,MATCH($B21,[8]Agriculture!$B$5:$B$16,0),MATCH(W$4,[8]Agriculture!$B$5:$AH$5,0))</f>
        <v>3.5595232676916576E-2</v>
      </c>
      <c r="X21" s="18">
        <f>INDEX([8]Agriculture!$B$5:$AH$16,MATCH($B21,[8]Agriculture!$B$5:$B$16,0),MATCH(X$4,[8]Agriculture!$B$5:$AH$5,0))</f>
        <v>4.1199450643387675E-2</v>
      </c>
      <c r="Y21" s="18">
        <f>INDEX([8]Agriculture!$B$5:$AH$16,MATCH($B21,[8]Agriculture!$B$5:$B$16,0),MATCH(Y$4,[8]Agriculture!$B$5:$AH$5,0))</f>
        <v>4.1402093251419636E-2</v>
      </c>
      <c r="Z21" s="18">
        <f>INDEX([8]Agriculture!$B$5:$AH$16,MATCH($B21,[8]Agriculture!$B$5:$B$16,0),MATCH(Z$4,[8]Agriculture!$B$5:$AH$5,0))</f>
        <v>4.12157236717937E-2</v>
      </c>
      <c r="AA21" s="18">
        <f>INDEX([8]Agriculture!$B$5:$AH$16,MATCH($B21,[8]Agriculture!$B$5:$B$16,0),MATCH(AA$4,[8]Agriculture!$B$5:$AH$5,0))</f>
        <v>4.2974122017535032E-2</v>
      </c>
      <c r="AB21" s="18">
        <f>INDEX([8]Agriculture!$B$5:$AH$16,MATCH($B21,[8]Agriculture!$B$5:$B$16,0),MATCH(AB$4,[8]Agriculture!$B$5:$AH$5,0))</f>
        <v>4.572519213977979E-2</v>
      </c>
      <c r="AC21" s="18">
        <f>INDEX([8]Agriculture!$B$5:$AH$16,MATCH($B21,[8]Agriculture!$B$5:$B$16,0),MATCH(AC$4,[8]Agriculture!$B$5:$AH$5,0))</f>
        <v>4.8344805148178391E-2</v>
      </c>
      <c r="AD21" s="18">
        <f>INDEX([8]Agriculture!$B$5:$AH$16,MATCH($B21,[8]Agriculture!$B$5:$B$16,0),MATCH(AD$4,[8]Agriculture!$B$5:$AH$5,0))</f>
        <v>4.8355876693457887E-2</v>
      </c>
      <c r="AE21" s="18">
        <f>INDEX([8]Agriculture!$B$5:$AH$16,MATCH($B21,[8]Agriculture!$B$5:$B$16,0),MATCH(AE$4,[8]Agriculture!$B$5:$AH$5,0))</f>
        <v>4.8715466303523858E-2</v>
      </c>
      <c r="AF21" s="18">
        <f>INDEX([8]Agriculture!$B$5:$AH$16,MATCH($B21,[8]Agriculture!$B$5:$B$16,0),MATCH(AF$4,[8]Agriculture!$B$5:$AH$5,0))</f>
        <v>2.6150773122642502E-2</v>
      </c>
      <c r="AG21" s="18">
        <f>INDEX([8]Agriculture!$B$5:$AH$16,MATCH($B21,[8]Agriculture!$B$5:$B$16,0),MATCH(AG$4,[8]Agriculture!$B$5:$AH$5,0))</f>
        <v>2.156581239397103E-2</v>
      </c>
      <c r="AH21" s="18">
        <f>INDEX([8]Agriculture!$B$5:$AH$16,MATCH($B21,[8]Agriculture!$B$5:$B$16,0),MATCH(AH$4,[8]Agriculture!$B$5:$AH$5,0))</f>
        <v>1.6001367678636941E-2</v>
      </c>
    </row>
    <row r="22" spans="2:34" ht="15" x14ac:dyDescent="0.25">
      <c r="B22" s="17" t="s">
        <v>209</v>
      </c>
      <c r="C22" s="18">
        <f>INDEX([8]Agriculture!$B$5:$AH$16,MATCH($B22,[8]Agriculture!$B$5:$B$16,0),MATCH(C$4,[8]Agriculture!$B$5:$AH$5,0))</f>
        <v>0.25131733379328702</v>
      </c>
      <c r="D22" s="18">
        <f>INDEX([8]Agriculture!$B$5:$AH$16,MATCH($B22,[8]Agriculture!$B$5:$B$16,0),MATCH(D$4,[8]Agriculture!$B$5:$AH$5,0))</f>
        <v>0.24252640889188792</v>
      </c>
      <c r="E22" s="18">
        <f>INDEX([8]Agriculture!$B$5:$AH$16,MATCH($B22,[8]Agriculture!$B$5:$B$16,0),MATCH(E$4,[8]Agriculture!$B$5:$AH$5,0))</f>
        <v>0.22623770456667999</v>
      </c>
      <c r="F22" s="18">
        <f>INDEX([8]Agriculture!$B$5:$AH$16,MATCH($B22,[8]Agriculture!$B$5:$B$16,0),MATCH(F$4,[8]Agriculture!$B$5:$AH$5,0))</f>
        <v>0.23777413067700273</v>
      </c>
      <c r="G22" s="18">
        <f>INDEX([8]Agriculture!$B$5:$AH$16,MATCH($B22,[8]Agriculture!$B$5:$B$16,0),MATCH(G$4,[8]Agriculture!$B$5:$AH$5,0))</f>
        <v>0.20798127789972243</v>
      </c>
      <c r="H22" s="18">
        <f>INDEX([8]Agriculture!$B$5:$AH$16,MATCH($B22,[8]Agriculture!$B$5:$B$16,0),MATCH(H$4,[8]Agriculture!$B$5:$AH$5,0))</f>
        <v>0.2165086421902464</v>
      </c>
      <c r="I22" s="18">
        <f>INDEX([8]Agriculture!$B$5:$AH$16,MATCH($B22,[8]Agriculture!$B$5:$B$16,0),MATCH(I$4,[8]Agriculture!$B$5:$AH$5,0))</f>
        <v>0.21139360984180144</v>
      </c>
      <c r="J22" s="18">
        <f>INDEX([8]Agriculture!$B$5:$AH$16,MATCH($B22,[8]Agriculture!$B$5:$B$16,0),MATCH(J$4,[8]Agriculture!$B$5:$AH$5,0))</f>
        <v>0.20409316727152574</v>
      </c>
      <c r="K22" s="18">
        <f>INDEX([8]Agriculture!$B$5:$AH$16,MATCH($B22,[8]Agriculture!$B$5:$B$16,0),MATCH(K$4,[8]Agriculture!$B$5:$AH$5,0))</f>
        <v>0.20667835337422094</v>
      </c>
      <c r="L22" s="18">
        <f>INDEX([8]Agriculture!$B$5:$AH$16,MATCH($B22,[8]Agriculture!$B$5:$B$16,0),MATCH(L$4,[8]Agriculture!$B$5:$AH$5,0))</f>
        <v>0.18479475493486563</v>
      </c>
      <c r="M22" s="18">
        <f>INDEX([8]Agriculture!$B$5:$AH$16,MATCH($B22,[8]Agriculture!$B$5:$B$16,0),MATCH(M$4,[8]Agriculture!$B$5:$AH$5,0))</f>
        <v>0.17176603514608338</v>
      </c>
      <c r="N22" s="18">
        <f>INDEX([8]Agriculture!$B$5:$AH$16,MATCH($B22,[8]Agriculture!$B$5:$B$16,0),MATCH(N$4,[8]Agriculture!$B$5:$AH$5,0))</f>
        <v>0.17622240353871366</v>
      </c>
      <c r="O22" s="18">
        <f>INDEX([8]Agriculture!$B$5:$AH$16,MATCH($B22,[8]Agriculture!$B$5:$B$16,0),MATCH(O$4,[8]Agriculture!$B$5:$AH$5,0))</f>
        <v>0.17497337083050826</v>
      </c>
      <c r="P22" s="18">
        <f>INDEX([8]Agriculture!$B$5:$AH$16,MATCH($B22,[8]Agriculture!$B$5:$B$16,0),MATCH(P$4,[8]Agriculture!$B$5:$AH$5,0))</f>
        <v>0.17824193258259158</v>
      </c>
      <c r="Q22" s="18">
        <f>INDEX([8]Agriculture!$B$5:$AH$16,MATCH($B22,[8]Agriculture!$B$5:$B$16,0),MATCH(Q$4,[8]Agriculture!$B$5:$AH$5,0))</f>
        <v>0.20240027047466769</v>
      </c>
      <c r="R22" s="18">
        <f>INDEX([8]Agriculture!$B$5:$AH$16,MATCH($B22,[8]Agriculture!$B$5:$B$16,0),MATCH(R$4,[8]Agriculture!$B$5:$AH$5,0))</f>
        <v>0.17195111765646387</v>
      </c>
      <c r="S22" s="18">
        <f>INDEX([8]Agriculture!$B$5:$AH$16,MATCH($B22,[8]Agriculture!$B$5:$B$16,0),MATCH(S$4,[8]Agriculture!$B$5:$AH$5,0))</f>
        <v>0.17945983095475337</v>
      </c>
      <c r="T22" s="18">
        <f>INDEX([8]Agriculture!$B$5:$AH$16,MATCH($B22,[8]Agriculture!$B$5:$B$16,0),MATCH(T$4,[8]Agriculture!$B$5:$AH$5,0))</f>
        <v>0.18873442554952916</v>
      </c>
      <c r="U22" s="18">
        <f>INDEX([8]Agriculture!$B$5:$AH$16,MATCH($B22,[8]Agriculture!$B$5:$B$16,0),MATCH(U$4,[8]Agriculture!$B$5:$AH$5,0))</f>
        <v>0.18433059590065981</v>
      </c>
      <c r="V22" s="18">
        <f>INDEX([8]Agriculture!$B$5:$AH$16,MATCH($B22,[8]Agriculture!$B$5:$B$16,0),MATCH(V$4,[8]Agriculture!$B$5:$AH$5,0))</f>
        <v>0.18016638271892849</v>
      </c>
      <c r="W22" s="18">
        <f>INDEX([8]Agriculture!$B$5:$AH$16,MATCH($B22,[8]Agriculture!$B$5:$B$16,0),MATCH(W$4,[8]Agriculture!$B$5:$AH$5,0))</f>
        <v>0.18331423218527113</v>
      </c>
      <c r="X22" s="18">
        <f>INDEX([8]Agriculture!$B$5:$AH$16,MATCH($B22,[8]Agriculture!$B$5:$B$16,0),MATCH(X$4,[8]Agriculture!$B$5:$AH$5,0))</f>
        <v>0.18534691230769235</v>
      </c>
      <c r="Y22" s="18">
        <f>INDEX([8]Agriculture!$B$5:$AH$16,MATCH($B22,[8]Agriculture!$B$5:$B$16,0),MATCH(Y$4,[8]Agriculture!$B$5:$AH$5,0))</f>
        <v>0.17949486898923375</v>
      </c>
      <c r="Z22" s="18">
        <f>INDEX([8]Agriculture!$B$5:$AH$16,MATCH($B22,[8]Agriculture!$B$5:$B$16,0),MATCH(Z$4,[8]Agriculture!$B$5:$AH$5,0))</f>
        <v>0.19275096186149668</v>
      </c>
      <c r="AA22" s="18">
        <f>INDEX([8]Agriculture!$B$5:$AH$16,MATCH($B22,[8]Agriculture!$B$5:$B$16,0),MATCH(AA$4,[8]Agriculture!$B$5:$AH$5,0))</f>
        <v>0.18816620382115365</v>
      </c>
      <c r="AB22" s="18">
        <f>INDEX([8]Agriculture!$B$5:$AH$16,MATCH($B22,[8]Agriculture!$B$5:$B$16,0),MATCH(AB$4,[8]Agriculture!$B$5:$AH$5,0))</f>
        <v>0.18573721903465903</v>
      </c>
      <c r="AC22" s="18">
        <f>INDEX([8]Agriculture!$B$5:$AH$16,MATCH($B22,[8]Agriculture!$B$5:$B$16,0),MATCH(AC$4,[8]Agriculture!$B$5:$AH$5,0))</f>
        <v>0.17771303893692014</v>
      </c>
      <c r="AD22" s="18">
        <f>INDEX([8]Agriculture!$B$5:$AH$16,MATCH($B22,[8]Agriculture!$B$5:$B$16,0),MATCH(AD$4,[8]Agriculture!$B$5:$AH$5,0))</f>
        <v>0.18075643760901347</v>
      </c>
      <c r="AE22" s="18">
        <f>INDEX([8]Agriculture!$B$5:$AH$16,MATCH($B22,[8]Agriculture!$B$5:$B$16,0),MATCH(AE$4,[8]Agriculture!$B$5:$AH$5,0))</f>
        <v>0.18946248986846115</v>
      </c>
      <c r="AF22" s="18">
        <f>INDEX([8]Agriculture!$B$5:$AH$16,MATCH($B22,[8]Agriculture!$B$5:$B$16,0),MATCH(AF$4,[8]Agriculture!$B$5:$AH$5,0))</f>
        <v>0.18681697522548515</v>
      </c>
      <c r="AG22" s="18">
        <f>INDEX([8]Agriculture!$B$5:$AH$16,MATCH($B22,[8]Agriculture!$B$5:$B$16,0),MATCH(AG$4,[8]Agriculture!$B$5:$AH$5,0))</f>
        <v>0.16605502844462766</v>
      </c>
      <c r="AH22" s="18">
        <f>INDEX([8]Agriculture!$B$5:$AH$16,MATCH($B22,[8]Agriculture!$B$5:$B$16,0),MATCH(AH$4,[8]Agriculture!$B$5:$AH$5,0))</f>
        <v>0.13269424126235091</v>
      </c>
    </row>
    <row r="23" spans="2:34" ht="15" x14ac:dyDescent="0.25">
      <c r="B23" s="17" t="s">
        <v>316</v>
      </c>
      <c r="C23" s="18">
        <f>INDEX([8]Agriculture!$B$5:$AH$16,MATCH($B23,[8]Agriculture!$B$5:$B$16,0),MATCH(C$4,[8]Agriculture!$B$5:$AH$5,0))</f>
        <v>0</v>
      </c>
      <c r="D23" s="18">
        <f>INDEX([8]Agriculture!$B$5:$AH$16,MATCH($B23,[8]Agriculture!$B$5:$B$16,0),MATCH(D$4,[8]Agriculture!$B$5:$AH$5,0))</f>
        <v>0</v>
      </c>
      <c r="E23" s="18">
        <f>INDEX([8]Agriculture!$B$5:$AH$16,MATCH($B23,[8]Agriculture!$B$5:$B$16,0),MATCH(E$4,[8]Agriculture!$B$5:$AH$5,0))</f>
        <v>0</v>
      </c>
      <c r="F23" s="18">
        <f>INDEX([8]Agriculture!$B$5:$AH$16,MATCH($B23,[8]Agriculture!$B$5:$B$16,0),MATCH(F$4,[8]Agriculture!$B$5:$AH$5,0))</f>
        <v>0</v>
      </c>
      <c r="G23" s="18">
        <f>INDEX([8]Agriculture!$B$5:$AH$16,MATCH($B23,[8]Agriculture!$B$5:$B$16,0),MATCH(G$4,[8]Agriculture!$B$5:$AH$5,0))</f>
        <v>0</v>
      </c>
      <c r="H23" s="18">
        <f>INDEX([8]Agriculture!$B$5:$AH$16,MATCH($B23,[8]Agriculture!$B$5:$B$16,0),MATCH(H$4,[8]Agriculture!$B$5:$AH$5,0))</f>
        <v>0</v>
      </c>
      <c r="I23" s="18">
        <f>INDEX([8]Agriculture!$B$5:$AH$16,MATCH($B23,[8]Agriculture!$B$5:$B$16,0),MATCH(I$4,[8]Agriculture!$B$5:$AH$5,0))</f>
        <v>0</v>
      </c>
      <c r="J23" s="18">
        <f>INDEX([8]Agriculture!$B$5:$AH$16,MATCH($B23,[8]Agriculture!$B$5:$B$16,0),MATCH(J$4,[8]Agriculture!$B$5:$AH$5,0))</f>
        <v>0</v>
      </c>
      <c r="K23" s="18">
        <f>INDEX([8]Agriculture!$B$5:$AH$16,MATCH($B23,[8]Agriculture!$B$5:$B$16,0),MATCH(K$4,[8]Agriculture!$B$5:$AH$5,0))</f>
        <v>0</v>
      </c>
      <c r="L23" s="18">
        <f>INDEX([8]Agriculture!$B$5:$AH$16,MATCH($B23,[8]Agriculture!$B$5:$B$16,0),MATCH(L$4,[8]Agriculture!$B$5:$AH$5,0))</f>
        <v>0</v>
      </c>
      <c r="M23" s="18">
        <f>INDEX([8]Agriculture!$B$5:$AH$16,MATCH($B23,[8]Agriculture!$B$5:$B$16,0),MATCH(M$4,[8]Agriculture!$B$5:$AH$5,0))</f>
        <v>0</v>
      </c>
      <c r="N23" s="18">
        <f>INDEX([8]Agriculture!$B$5:$AH$16,MATCH($B23,[8]Agriculture!$B$5:$B$16,0),MATCH(N$4,[8]Agriculture!$B$5:$AH$5,0))</f>
        <v>0</v>
      </c>
      <c r="O23" s="18">
        <f>INDEX([8]Agriculture!$B$5:$AH$16,MATCH($B23,[8]Agriculture!$B$5:$B$16,0),MATCH(O$4,[8]Agriculture!$B$5:$AH$5,0))</f>
        <v>0</v>
      </c>
      <c r="P23" s="18">
        <f>INDEX([8]Agriculture!$B$5:$AH$16,MATCH($B23,[8]Agriculture!$B$5:$B$16,0),MATCH(P$4,[8]Agriculture!$B$5:$AH$5,0))</f>
        <v>0</v>
      </c>
      <c r="Q23" s="18">
        <f>INDEX([8]Agriculture!$B$5:$AH$16,MATCH($B23,[8]Agriculture!$B$5:$B$16,0),MATCH(Q$4,[8]Agriculture!$B$5:$AH$5,0))</f>
        <v>0</v>
      </c>
      <c r="R23" s="18">
        <f>INDEX([8]Agriculture!$B$5:$AH$16,MATCH($B23,[8]Agriculture!$B$5:$B$16,0),MATCH(R$4,[8]Agriculture!$B$5:$AH$5,0))</f>
        <v>0</v>
      </c>
      <c r="S23" s="18">
        <f>INDEX([8]Agriculture!$B$5:$AH$16,MATCH($B23,[8]Agriculture!$B$5:$B$16,0),MATCH(S$4,[8]Agriculture!$B$5:$AH$5,0))</f>
        <v>0</v>
      </c>
      <c r="T23" s="18">
        <f>INDEX([8]Agriculture!$B$5:$AH$16,MATCH($B23,[8]Agriculture!$B$5:$B$16,0),MATCH(T$4,[8]Agriculture!$B$5:$AH$5,0))</f>
        <v>0</v>
      </c>
      <c r="U23" s="18">
        <f>INDEX([8]Agriculture!$B$5:$AH$16,MATCH($B23,[8]Agriculture!$B$5:$B$16,0),MATCH(U$4,[8]Agriculture!$B$5:$AH$5,0))</f>
        <v>0</v>
      </c>
      <c r="V23" s="18">
        <f>INDEX([8]Agriculture!$B$5:$AH$16,MATCH($B23,[8]Agriculture!$B$5:$B$16,0),MATCH(V$4,[8]Agriculture!$B$5:$AH$5,0))</f>
        <v>0</v>
      </c>
      <c r="W23" s="18">
        <f>INDEX([8]Agriculture!$B$5:$AH$16,MATCH($B23,[8]Agriculture!$B$5:$B$16,0),MATCH(W$4,[8]Agriculture!$B$5:$AH$5,0))</f>
        <v>0</v>
      </c>
      <c r="X23" s="18">
        <f>INDEX([8]Agriculture!$B$5:$AH$16,MATCH($B23,[8]Agriculture!$B$5:$B$16,0),MATCH(X$4,[8]Agriculture!$B$5:$AH$5,0))</f>
        <v>0</v>
      </c>
      <c r="Y23" s="18">
        <f>INDEX([8]Agriculture!$B$5:$AH$16,MATCH($B23,[8]Agriculture!$B$5:$B$16,0),MATCH(Y$4,[8]Agriculture!$B$5:$AH$5,0))</f>
        <v>0</v>
      </c>
      <c r="Z23" s="18">
        <f>INDEX([8]Agriculture!$B$5:$AH$16,MATCH($B23,[8]Agriculture!$B$5:$B$16,0),MATCH(Z$4,[8]Agriculture!$B$5:$AH$5,0))</f>
        <v>0</v>
      </c>
      <c r="AA23" s="18">
        <f>INDEX([8]Agriculture!$B$5:$AH$16,MATCH($B23,[8]Agriculture!$B$5:$B$16,0),MATCH(AA$4,[8]Agriculture!$B$5:$AH$5,0))</f>
        <v>0</v>
      </c>
      <c r="AB23" s="18">
        <f>INDEX([8]Agriculture!$B$5:$AH$16,MATCH($B23,[8]Agriculture!$B$5:$B$16,0),MATCH(AB$4,[8]Agriculture!$B$5:$AH$5,0))</f>
        <v>0</v>
      </c>
      <c r="AC23" s="18">
        <f>INDEX([8]Agriculture!$B$5:$AH$16,MATCH($B23,[8]Agriculture!$B$5:$B$16,0),MATCH(AC$4,[8]Agriculture!$B$5:$AH$5,0))</f>
        <v>0</v>
      </c>
      <c r="AD23" s="18">
        <f>INDEX([8]Agriculture!$B$5:$AH$16,MATCH($B23,[8]Agriculture!$B$5:$B$16,0),MATCH(AD$4,[8]Agriculture!$B$5:$AH$5,0))</f>
        <v>0</v>
      </c>
      <c r="AE23" s="18">
        <f>INDEX([8]Agriculture!$B$5:$AH$16,MATCH($B23,[8]Agriculture!$B$5:$B$16,0),MATCH(AE$4,[8]Agriculture!$B$5:$AH$5,0))</f>
        <v>0</v>
      </c>
      <c r="AF23" s="18">
        <f>INDEX([8]Agriculture!$B$5:$AH$16,MATCH($B23,[8]Agriculture!$B$5:$B$16,0),MATCH(AF$4,[8]Agriculture!$B$5:$AH$5,0))</f>
        <v>0</v>
      </c>
      <c r="AG23" s="18">
        <f>INDEX([8]Agriculture!$B$5:$AH$16,MATCH($B23,[8]Agriculture!$B$5:$B$16,0),MATCH(AG$4,[8]Agriculture!$B$5:$AH$5,0))</f>
        <v>0</v>
      </c>
      <c r="AH23" s="18">
        <f>INDEX([8]Agriculture!$B$5:$AH$16,MATCH($B23,[8]Agriculture!$B$5:$B$16,0),MATCH(AH$4,[8]Agriculture!$B$5:$AH$5,0))</f>
        <v>0</v>
      </c>
    </row>
    <row r="24" spans="2:34" ht="15" x14ac:dyDescent="0.25">
      <c r="B24" s="17" t="s">
        <v>218</v>
      </c>
      <c r="C24" s="18">
        <f>INDEX([8]Agriculture!$B$5:$AH$16,MATCH($B24,[8]Agriculture!$B$5:$B$16,0),MATCH(C$4,[8]Agriculture!$B$5:$AH$5,0))</f>
        <v>0</v>
      </c>
      <c r="D24" s="18">
        <f>INDEX([8]Agriculture!$B$5:$AH$16,MATCH($B24,[8]Agriculture!$B$5:$B$16,0),MATCH(D$4,[8]Agriculture!$B$5:$AH$5,0))</f>
        <v>0</v>
      </c>
      <c r="E24" s="18">
        <f>INDEX([8]Agriculture!$B$5:$AH$16,MATCH($B24,[8]Agriculture!$B$5:$B$16,0),MATCH(E$4,[8]Agriculture!$B$5:$AH$5,0))</f>
        <v>0</v>
      </c>
      <c r="F24" s="18">
        <f>INDEX([8]Agriculture!$B$5:$AH$16,MATCH($B24,[8]Agriculture!$B$5:$B$16,0),MATCH(F$4,[8]Agriculture!$B$5:$AH$5,0))</f>
        <v>0</v>
      </c>
      <c r="G24" s="18">
        <f>INDEX([8]Agriculture!$B$5:$AH$16,MATCH($B24,[8]Agriculture!$B$5:$B$16,0),MATCH(G$4,[8]Agriculture!$B$5:$AH$5,0))</f>
        <v>0</v>
      </c>
      <c r="H24" s="18">
        <f>INDEX([8]Agriculture!$B$5:$AH$16,MATCH($B24,[8]Agriculture!$B$5:$B$16,0),MATCH(H$4,[8]Agriculture!$B$5:$AH$5,0))</f>
        <v>0</v>
      </c>
      <c r="I24" s="18">
        <f>INDEX([8]Agriculture!$B$5:$AH$16,MATCH($B24,[8]Agriculture!$B$5:$B$16,0),MATCH(I$4,[8]Agriculture!$B$5:$AH$5,0))</f>
        <v>0</v>
      </c>
      <c r="J24" s="18">
        <f>INDEX([8]Agriculture!$B$5:$AH$16,MATCH($B24,[8]Agriculture!$B$5:$B$16,0),MATCH(J$4,[8]Agriculture!$B$5:$AH$5,0))</f>
        <v>0</v>
      </c>
      <c r="K24" s="18">
        <f>INDEX([8]Agriculture!$B$5:$AH$16,MATCH($B24,[8]Agriculture!$B$5:$B$16,0),MATCH(K$4,[8]Agriculture!$B$5:$AH$5,0))</f>
        <v>0</v>
      </c>
      <c r="L24" s="18">
        <f>INDEX([8]Agriculture!$B$5:$AH$16,MATCH($B24,[8]Agriculture!$B$5:$B$16,0),MATCH(L$4,[8]Agriculture!$B$5:$AH$5,0))</f>
        <v>0</v>
      </c>
      <c r="M24" s="18">
        <f>INDEX([8]Agriculture!$B$5:$AH$16,MATCH($B24,[8]Agriculture!$B$5:$B$16,0),MATCH(M$4,[8]Agriculture!$B$5:$AH$5,0))</f>
        <v>0</v>
      </c>
      <c r="N24" s="18">
        <f>INDEX([8]Agriculture!$B$5:$AH$16,MATCH($B24,[8]Agriculture!$B$5:$B$16,0),MATCH(N$4,[8]Agriculture!$B$5:$AH$5,0))</f>
        <v>0</v>
      </c>
      <c r="O24" s="18">
        <f>INDEX([8]Agriculture!$B$5:$AH$16,MATCH($B24,[8]Agriculture!$B$5:$B$16,0),MATCH(O$4,[8]Agriculture!$B$5:$AH$5,0))</f>
        <v>5.6331277821936483E-2</v>
      </c>
      <c r="P24" s="18">
        <f>INDEX([8]Agriculture!$B$5:$AH$16,MATCH($B24,[8]Agriculture!$B$5:$B$16,0),MATCH(P$4,[8]Agriculture!$B$5:$AH$5,0))</f>
        <v>0</v>
      </c>
      <c r="Q24" s="18">
        <f>INDEX([8]Agriculture!$B$5:$AH$16,MATCH($B24,[8]Agriculture!$B$5:$B$16,0),MATCH(Q$4,[8]Agriculture!$B$5:$AH$5,0))</f>
        <v>0</v>
      </c>
      <c r="R24" s="18">
        <f>INDEX([8]Agriculture!$B$5:$AH$16,MATCH($B24,[8]Agriculture!$B$5:$B$16,0),MATCH(R$4,[8]Agriculture!$B$5:$AH$5,0))</f>
        <v>0</v>
      </c>
      <c r="S24" s="18">
        <f>INDEX([8]Agriculture!$B$5:$AH$16,MATCH($B24,[8]Agriculture!$B$5:$B$16,0),MATCH(S$4,[8]Agriculture!$B$5:$AH$5,0))</f>
        <v>0</v>
      </c>
      <c r="T24" s="18">
        <f>INDEX([8]Agriculture!$B$5:$AH$16,MATCH($B24,[8]Agriculture!$B$5:$B$16,0),MATCH(T$4,[8]Agriculture!$B$5:$AH$5,0))</f>
        <v>0</v>
      </c>
      <c r="U24" s="18">
        <f>INDEX([8]Agriculture!$B$5:$AH$16,MATCH($B24,[8]Agriculture!$B$5:$B$16,0),MATCH(U$4,[8]Agriculture!$B$5:$AH$5,0))</f>
        <v>0</v>
      </c>
      <c r="V24" s="18">
        <f>INDEX([8]Agriculture!$B$5:$AH$16,MATCH($B24,[8]Agriculture!$B$5:$B$16,0),MATCH(V$4,[8]Agriculture!$B$5:$AH$5,0))</f>
        <v>0</v>
      </c>
      <c r="W24" s="18">
        <f>INDEX([8]Agriculture!$B$5:$AH$16,MATCH($B24,[8]Agriculture!$B$5:$B$16,0),MATCH(W$4,[8]Agriculture!$B$5:$AH$5,0))</f>
        <v>0</v>
      </c>
      <c r="X24" s="18">
        <f>INDEX([8]Agriculture!$B$5:$AH$16,MATCH($B24,[8]Agriculture!$B$5:$B$16,0),MATCH(X$4,[8]Agriculture!$B$5:$AH$5,0))</f>
        <v>0</v>
      </c>
      <c r="Y24" s="18">
        <f>INDEX([8]Agriculture!$B$5:$AH$16,MATCH($B24,[8]Agriculture!$B$5:$B$16,0),MATCH(Y$4,[8]Agriculture!$B$5:$AH$5,0))</f>
        <v>0</v>
      </c>
      <c r="Z24" s="18">
        <f>INDEX([8]Agriculture!$B$5:$AH$16,MATCH($B24,[8]Agriculture!$B$5:$B$16,0),MATCH(Z$4,[8]Agriculture!$B$5:$AH$5,0))</f>
        <v>0</v>
      </c>
      <c r="AA24" s="18">
        <f>INDEX([8]Agriculture!$B$5:$AH$16,MATCH($B24,[8]Agriculture!$B$5:$B$16,0),MATCH(AA$4,[8]Agriculture!$B$5:$AH$5,0))</f>
        <v>0</v>
      </c>
      <c r="AB24" s="18">
        <f>INDEX([8]Agriculture!$B$5:$AH$16,MATCH($B24,[8]Agriculture!$B$5:$B$16,0),MATCH(AB$4,[8]Agriculture!$B$5:$AH$5,0))</f>
        <v>0</v>
      </c>
      <c r="AC24" s="18">
        <f>INDEX([8]Agriculture!$B$5:$AH$16,MATCH($B24,[8]Agriculture!$B$5:$B$16,0),MATCH(AC$4,[8]Agriculture!$B$5:$AH$5,0))</f>
        <v>0</v>
      </c>
      <c r="AD24" s="18">
        <f>INDEX([8]Agriculture!$B$5:$AH$16,MATCH($B24,[8]Agriculture!$B$5:$B$16,0),MATCH(AD$4,[8]Agriculture!$B$5:$AH$5,0))</f>
        <v>0</v>
      </c>
      <c r="AE24" s="18">
        <f>INDEX([8]Agriculture!$B$5:$AH$16,MATCH($B24,[8]Agriculture!$B$5:$B$16,0),MATCH(AE$4,[8]Agriculture!$B$5:$AH$5,0))</f>
        <v>2.7227245250278653E-2</v>
      </c>
      <c r="AF24" s="18">
        <f>INDEX([8]Agriculture!$B$5:$AH$16,MATCH($B24,[8]Agriculture!$B$5:$B$16,0),MATCH(AF$4,[8]Agriculture!$B$5:$AH$5,0))</f>
        <v>0</v>
      </c>
      <c r="AG24" s="18">
        <f>INDEX([8]Agriculture!$B$5:$AH$16,MATCH($B24,[8]Agriculture!$B$5:$B$16,0),MATCH(AG$4,[8]Agriculture!$B$5:$AH$5,0))</f>
        <v>0</v>
      </c>
      <c r="AH24" s="18">
        <f>INDEX([8]Agriculture!$B$5:$AH$16,MATCH($B24,[8]Agriculture!$B$5:$B$16,0),MATCH(AH$4,[8]Agriculture!$B$5:$AH$5,0))</f>
        <v>0</v>
      </c>
    </row>
    <row r="25" spans="2:34" ht="15" x14ac:dyDescent="0.25">
      <c r="B25" s="17" t="s">
        <v>260</v>
      </c>
      <c r="C25" s="18">
        <f>INDEX([8]Agriculture!$B$5:$AH$16,MATCH($B25,[8]Agriculture!$B$5:$B$16,0),MATCH(C$4,[8]Agriculture!$B$5:$AH$5,0))</f>
        <v>1.7488739302670172E-3</v>
      </c>
      <c r="D25" s="18">
        <f>INDEX([8]Agriculture!$B$5:$AH$16,MATCH($B25,[8]Agriculture!$B$5:$B$16,0),MATCH(D$4,[8]Agriculture!$B$5:$AH$5,0))</f>
        <v>1.7315767637364296E-3</v>
      </c>
      <c r="E25" s="18">
        <f>INDEX([8]Agriculture!$B$5:$AH$16,MATCH($B25,[8]Agriculture!$B$5:$B$16,0),MATCH(E$4,[8]Agriculture!$B$5:$AH$5,0))</f>
        <v>1.7140440896307723E-3</v>
      </c>
      <c r="F25" s="18">
        <f>INDEX([8]Agriculture!$B$5:$AH$16,MATCH($B25,[8]Agriculture!$B$5:$B$16,0),MATCH(F$4,[8]Agriculture!$B$5:$AH$5,0))</f>
        <v>1.7144512383198767E-3</v>
      </c>
      <c r="G25" s="18">
        <f>INDEX([8]Agriculture!$B$5:$AH$16,MATCH($B25,[8]Agriculture!$B$5:$B$16,0),MATCH(G$4,[8]Agriculture!$B$5:$AH$5,0))</f>
        <v>1.7057534246575341E-3</v>
      </c>
      <c r="H25" s="18">
        <f>INDEX([8]Agriculture!$B$5:$AH$16,MATCH($B25,[8]Agriculture!$B$5:$B$16,0),MATCH(H$4,[8]Agriculture!$B$5:$AH$5,0))</f>
        <v>1.6498835767637362E-3</v>
      </c>
      <c r="I25" s="18">
        <f>INDEX([8]Agriculture!$B$5:$AH$16,MATCH($B25,[8]Agriculture!$B$5:$B$16,0),MATCH(I$4,[8]Agriculture!$B$5:$AH$5,0))</f>
        <v>1.6498835767637362E-3</v>
      </c>
      <c r="J25" s="18">
        <f>INDEX([8]Agriculture!$B$5:$AH$16,MATCH($B25,[8]Agriculture!$B$5:$B$16,0),MATCH(J$4,[8]Agriculture!$B$5:$AH$5,0))</f>
        <v>1.6673111373189391E-3</v>
      </c>
      <c r="K25" s="18">
        <f>INDEX([8]Agriculture!$B$5:$AH$16,MATCH($B25,[8]Agriculture!$B$5:$B$16,0),MATCH(K$4,[8]Agriculture!$B$5:$AH$5,0))</f>
        <v>1.6209254588889902E-3</v>
      </c>
      <c r="L25" s="18">
        <f>INDEX([8]Agriculture!$B$5:$AH$16,MATCH($B25,[8]Agriculture!$B$5:$B$16,0),MATCH(L$4,[8]Agriculture!$B$5:$AH$5,0))</f>
        <v>1.4349090689165082E-3</v>
      </c>
      <c r="M25" s="18">
        <f>INDEX([8]Agriculture!$B$5:$AH$16,MATCH($B25,[8]Agriculture!$B$5:$B$16,0),MATCH(M$4,[8]Agriculture!$B$5:$AH$5,0))</f>
        <v>1.3558317457437478E-3</v>
      </c>
      <c r="N25" s="18">
        <f>INDEX([8]Agriculture!$B$5:$AH$16,MATCH($B25,[8]Agriculture!$B$5:$B$16,0),MATCH(N$4,[8]Agriculture!$B$5:$AH$5,0))</f>
        <v>1.3558317457437478E-3</v>
      </c>
      <c r="O25" s="18">
        <f>INDEX([8]Agriculture!$B$5:$AH$16,MATCH($B25,[8]Agriculture!$B$5:$B$16,0),MATCH(O$4,[8]Agriculture!$B$5:$AH$5,0))</f>
        <v>1.3558317457437478E-3</v>
      </c>
      <c r="P25" s="18">
        <f>INDEX([8]Agriculture!$B$5:$AH$16,MATCH($B25,[8]Agriculture!$B$5:$B$16,0),MATCH(P$4,[8]Agriculture!$B$5:$AH$5,0))</f>
        <v>1.3558317457437478E-3</v>
      </c>
      <c r="Q25" s="18">
        <f>INDEX([8]Agriculture!$B$5:$AH$16,MATCH($B25,[8]Agriculture!$B$5:$B$16,0),MATCH(Q$4,[8]Agriculture!$B$5:$AH$5,0))</f>
        <v>1.3558317457437478E-3</v>
      </c>
      <c r="R25" s="18">
        <f>INDEX([8]Agriculture!$B$5:$AH$16,MATCH($B25,[8]Agriculture!$B$5:$B$16,0),MATCH(R$4,[8]Agriculture!$B$5:$AH$5,0))</f>
        <v>1.3558317457437478E-3</v>
      </c>
      <c r="S25" s="18">
        <f>INDEX([8]Agriculture!$B$5:$AH$16,MATCH($B25,[8]Agriculture!$B$5:$B$16,0),MATCH(S$4,[8]Agriculture!$B$5:$AH$5,0))</f>
        <v>1.3558317457437478E-3</v>
      </c>
      <c r="T25" s="18">
        <f>INDEX([8]Agriculture!$B$5:$AH$16,MATCH($B25,[8]Agriculture!$B$5:$B$16,0),MATCH(T$4,[8]Agriculture!$B$5:$AH$5,0))</f>
        <v>1.3558317457437478E-3</v>
      </c>
      <c r="U25" s="18">
        <f>INDEX([8]Agriculture!$B$5:$AH$16,MATCH($B25,[8]Agriculture!$B$5:$B$16,0),MATCH(U$4,[8]Agriculture!$B$5:$AH$5,0))</f>
        <v>1.3223896700837643E-3</v>
      </c>
      <c r="V25" s="18">
        <f>INDEX([8]Agriculture!$B$5:$AH$16,MATCH($B25,[8]Agriculture!$B$5:$B$16,0),MATCH(V$4,[8]Agriculture!$B$5:$AH$5,0))</f>
        <v>1.286326408418761E-3</v>
      </c>
      <c r="W25" s="18">
        <f>INDEX([8]Agriculture!$B$5:$AH$16,MATCH($B25,[8]Agriculture!$B$5:$B$16,0),MATCH(W$4,[8]Agriculture!$B$5:$AH$5,0))</f>
        <v>1.3535485197617104E-3</v>
      </c>
      <c r="X25" s="18">
        <f>INDEX([8]Agriculture!$B$5:$AH$16,MATCH($B25,[8]Agriculture!$B$5:$B$16,0),MATCH(X$4,[8]Agriculture!$B$5:$AH$5,0))</f>
        <v>1.4192285221808947E-3</v>
      </c>
      <c r="Y25" s="18">
        <f>INDEX([8]Agriculture!$B$5:$AH$16,MATCH($B25,[8]Agriculture!$B$5:$B$16,0),MATCH(Y$4,[8]Agriculture!$B$5:$AH$5,0))</f>
        <v>1.4655197314705616E-3</v>
      </c>
      <c r="Z25" s="18">
        <f>INDEX([8]Agriculture!$B$5:$AH$16,MATCH($B25,[8]Agriculture!$B$5:$B$16,0),MATCH(Z$4,[8]Agriculture!$B$5:$AH$5,0))</f>
        <v>1.4549338655538422E-3</v>
      </c>
      <c r="AA25" s="18">
        <f>INDEX([8]Agriculture!$B$5:$AH$16,MATCH($B25,[8]Agriculture!$B$5:$B$16,0),MATCH(AA$4,[8]Agriculture!$B$5:$AH$5,0))</f>
        <v>1.4299594181862172E-3</v>
      </c>
      <c r="AB25" s="18">
        <f>INDEX([8]Agriculture!$B$5:$AH$16,MATCH($B25,[8]Agriculture!$B$5:$B$16,0),MATCH(AB$4,[8]Agriculture!$B$5:$AH$5,0))</f>
        <v>1.417879343191509E-3</v>
      </c>
      <c r="AC25" s="18">
        <f>INDEX([8]Agriculture!$B$5:$AH$16,MATCH($B25,[8]Agriculture!$B$5:$B$16,0),MATCH(AC$4,[8]Agriculture!$B$5:$AH$5,0))</f>
        <v>1.4355237836039798E-3</v>
      </c>
      <c r="AD25" s="18">
        <f>INDEX([8]Agriculture!$B$5:$AH$16,MATCH($B25,[8]Agriculture!$B$5:$B$16,0),MATCH(AD$4,[8]Agriculture!$B$5:$AH$5,0))</f>
        <v>1.4502128641803926E-3</v>
      </c>
      <c r="AE25" s="18">
        <f>INDEX([8]Agriculture!$B$5:$AH$16,MATCH($B25,[8]Agriculture!$B$5:$B$16,0),MATCH(AE$4,[8]Agriculture!$B$5:$AH$5,0))</f>
        <v>1.4293143086330407E-3</v>
      </c>
      <c r="AF25" s="18">
        <f>INDEX([8]Agriculture!$B$5:$AH$16,MATCH($B25,[8]Agriculture!$B$5:$B$16,0),MATCH(AF$4,[8]Agriculture!$B$5:$AH$5,0))</f>
        <v>1.4247072788158934E-3</v>
      </c>
      <c r="AG25" s="18">
        <f>INDEX([8]Agriculture!$B$5:$AH$16,MATCH($B25,[8]Agriculture!$B$5:$B$16,0),MATCH(AG$4,[8]Agriculture!$B$5:$AH$5,0))</f>
        <v>1.4201002489987458E-3</v>
      </c>
      <c r="AH25" s="18">
        <f>INDEX([8]Agriculture!$B$5:$AH$16,MATCH($B25,[8]Agriculture!$B$5:$B$16,0),MATCH(AH$4,[8]Agriculture!$B$5:$AH$5,0))</f>
        <v>1.4154932191815977E-3</v>
      </c>
    </row>
    <row r="26" spans="2:34" ht="15" x14ac:dyDescent="0.25">
      <c r="B26" s="10" t="s">
        <v>258</v>
      </c>
      <c r="C26" s="18">
        <f>INDEX([8]Agriculture!$B$5:$AH$16,MATCH($B26,[8]Agriculture!$B$5:$B$16,0),MATCH(C$4,[8]Agriculture!$B$5:$AH$5,0))</f>
        <v>0</v>
      </c>
      <c r="D26" s="18">
        <f>INDEX([8]Agriculture!$B$5:$AH$16,MATCH($B26,[8]Agriculture!$B$5:$B$16,0),MATCH(D$4,[8]Agriculture!$B$5:$AH$5,0))</f>
        <v>0</v>
      </c>
      <c r="E26" s="18">
        <f>INDEX([8]Agriculture!$B$5:$AH$16,MATCH($B26,[8]Agriculture!$B$5:$B$16,0),MATCH(E$4,[8]Agriculture!$B$5:$AH$5,0))</f>
        <v>0</v>
      </c>
      <c r="F26" s="18">
        <f>INDEX([8]Agriculture!$B$5:$AH$16,MATCH($B26,[8]Agriculture!$B$5:$B$16,0),MATCH(F$4,[8]Agriculture!$B$5:$AH$5,0))</f>
        <v>0</v>
      </c>
      <c r="G26" s="18">
        <f>INDEX([8]Agriculture!$B$5:$AH$16,MATCH($B26,[8]Agriculture!$B$5:$B$16,0),MATCH(G$4,[8]Agriculture!$B$5:$AH$5,0))</f>
        <v>0</v>
      </c>
      <c r="H26" s="18">
        <f>INDEX([8]Agriculture!$B$5:$AH$16,MATCH($B26,[8]Agriculture!$B$5:$B$16,0),MATCH(H$4,[8]Agriculture!$B$5:$AH$5,0))</f>
        <v>0</v>
      </c>
      <c r="I26" s="18">
        <f>INDEX([8]Agriculture!$B$5:$AH$16,MATCH($B26,[8]Agriculture!$B$5:$B$16,0),MATCH(I$4,[8]Agriculture!$B$5:$AH$5,0))</f>
        <v>0</v>
      </c>
      <c r="J26" s="18">
        <f>INDEX([8]Agriculture!$B$5:$AH$16,MATCH($B26,[8]Agriculture!$B$5:$B$16,0),MATCH(J$4,[8]Agriculture!$B$5:$AH$5,0))</f>
        <v>0</v>
      </c>
      <c r="K26" s="18">
        <f>INDEX([8]Agriculture!$B$5:$AH$16,MATCH($B26,[8]Agriculture!$B$5:$B$16,0),MATCH(K$4,[8]Agriculture!$B$5:$AH$5,0))</f>
        <v>0</v>
      </c>
      <c r="L26" s="18">
        <f>INDEX([8]Agriculture!$B$5:$AH$16,MATCH($B26,[8]Agriculture!$B$5:$B$16,0),MATCH(L$4,[8]Agriculture!$B$5:$AH$5,0))</f>
        <v>0</v>
      </c>
      <c r="M26" s="18">
        <f>INDEX([8]Agriculture!$B$5:$AH$16,MATCH($B26,[8]Agriculture!$B$5:$B$16,0),MATCH(M$4,[8]Agriculture!$B$5:$AH$5,0))</f>
        <v>0</v>
      </c>
      <c r="N26" s="18">
        <f>INDEX([8]Agriculture!$B$5:$AH$16,MATCH($B26,[8]Agriculture!$B$5:$B$16,0),MATCH(N$4,[8]Agriculture!$B$5:$AH$5,0))</f>
        <v>0</v>
      </c>
      <c r="O26" s="18">
        <f>INDEX([8]Agriculture!$B$5:$AH$16,MATCH($B26,[8]Agriculture!$B$5:$B$16,0),MATCH(O$4,[8]Agriculture!$B$5:$AH$5,0))</f>
        <v>0</v>
      </c>
      <c r="P26" s="18">
        <f>INDEX([8]Agriculture!$B$5:$AH$16,MATCH($B26,[8]Agriculture!$B$5:$B$16,0),MATCH(P$4,[8]Agriculture!$B$5:$AH$5,0))</f>
        <v>0</v>
      </c>
      <c r="Q26" s="18">
        <f>INDEX([8]Agriculture!$B$5:$AH$16,MATCH($B26,[8]Agriculture!$B$5:$B$16,0),MATCH(Q$4,[8]Agriculture!$B$5:$AH$5,0))</f>
        <v>0</v>
      </c>
      <c r="R26" s="18">
        <f>INDEX([8]Agriculture!$B$5:$AH$16,MATCH($B26,[8]Agriculture!$B$5:$B$16,0),MATCH(R$4,[8]Agriculture!$B$5:$AH$5,0))</f>
        <v>0</v>
      </c>
      <c r="S26" s="18">
        <f>INDEX([8]Agriculture!$B$5:$AH$16,MATCH($B26,[8]Agriculture!$B$5:$B$16,0),MATCH(S$4,[8]Agriculture!$B$5:$AH$5,0))</f>
        <v>0</v>
      </c>
      <c r="T26" s="18">
        <f>INDEX([8]Agriculture!$B$5:$AH$16,MATCH($B26,[8]Agriculture!$B$5:$B$16,0),MATCH(T$4,[8]Agriculture!$B$5:$AH$5,0))</f>
        <v>0</v>
      </c>
      <c r="U26" s="18">
        <f>INDEX([8]Agriculture!$B$5:$AH$16,MATCH($B26,[8]Agriculture!$B$5:$B$16,0),MATCH(U$4,[8]Agriculture!$B$5:$AH$5,0))</f>
        <v>0</v>
      </c>
      <c r="V26" s="18">
        <f>INDEX([8]Agriculture!$B$5:$AH$16,MATCH($B26,[8]Agriculture!$B$5:$B$16,0),MATCH(V$4,[8]Agriculture!$B$5:$AH$5,0))</f>
        <v>0</v>
      </c>
      <c r="W26" s="18">
        <f>INDEX([8]Agriculture!$B$5:$AH$16,MATCH($B26,[8]Agriculture!$B$5:$B$16,0),MATCH(W$4,[8]Agriculture!$B$5:$AH$5,0))</f>
        <v>0</v>
      </c>
      <c r="X26" s="18">
        <f>INDEX([8]Agriculture!$B$5:$AH$16,MATCH($B26,[8]Agriculture!$B$5:$B$16,0),MATCH(X$4,[8]Agriculture!$B$5:$AH$5,0))</f>
        <v>0</v>
      </c>
      <c r="Y26" s="18">
        <f>INDEX([8]Agriculture!$B$5:$AH$16,MATCH($B26,[8]Agriculture!$B$5:$B$16,0),MATCH(Y$4,[8]Agriculture!$B$5:$AH$5,0))</f>
        <v>0</v>
      </c>
      <c r="Z26" s="18">
        <f>INDEX([8]Agriculture!$B$5:$AH$16,MATCH($B26,[8]Agriculture!$B$5:$B$16,0),MATCH(Z$4,[8]Agriculture!$B$5:$AH$5,0))</f>
        <v>0</v>
      </c>
      <c r="AA26" s="18">
        <f>INDEX([8]Agriculture!$B$5:$AH$16,MATCH($B26,[8]Agriculture!$B$5:$B$16,0),MATCH(AA$4,[8]Agriculture!$B$5:$AH$5,0))</f>
        <v>0</v>
      </c>
      <c r="AB26" s="18">
        <f>INDEX([8]Agriculture!$B$5:$AH$16,MATCH($B26,[8]Agriculture!$B$5:$B$16,0),MATCH(AB$4,[8]Agriculture!$B$5:$AH$5,0))</f>
        <v>0</v>
      </c>
      <c r="AC26" s="18">
        <f>INDEX([8]Agriculture!$B$5:$AH$16,MATCH($B26,[8]Agriculture!$B$5:$B$16,0),MATCH(AC$4,[8]Agriculture!$B$5:$AH$5,0))</f>
        <v>0</v>
      </c>
      <c r="AD26" s="18">
        <f>INDEX([8]Agriculture!$B$5:$AH$16,MATCH($B26,[8]Agriculture!$B$5:$B$16,0),MATCH(AD$4,[8]Agriculture!$B$5:$AH$5,0))</f>
        <v>0</v>
      </c>
      <c r="AE26" s="18">
        <f>INDEX([8]Agriculture!$B$5:$AH$16,MATCH($B26,[8]Agriculture!$B$5:$B$16,0),MATCH(AE$4,[8]Agriculture!$B$5:$AH$5,0))</f>
        <v>0</v>
      </c>
      <c r="AF26" s="18">
        <f>INDEX([8]Agriculture!$B$5:$AH$16,MATCH($B26,[8]Agriculture!$B$5:$B$16,0),MATCH(AF$4,[8]Agriculture!$B$5:$AH$5,0))</f>
        <v>0</v>
      </c>
      <c r="AG26" s="18">
        <f>INDEX([8]Agriculture!$B$5:$AH$16,MATCH($B26,[8]Agriculture!$B$5:$B$16,0),MATCH(AG$4,[8]Agriculture!$B$5:$AH$5,0))</f>
        <v>0</v>
      </c>
      <c r="AH26" s="18">
        <f>INDEX([8]Agriculture!$B$5:$AH$16,MATCH($B26,[8]Agriculture!$B$5:$B$16,0),MATCH(AH$4,[8]Agriculture!$B$5:$AH$5,0))</f>
        <v>0</v>
      </c>
    </row>
    <row r="27" spans="2:34" ht="15" x14ac:dyDescent="0.25">
      <c r="B27" s="23" t="s">
        <v>317</v>
      </c>
      <c r="C27" s="24">
        <f>SUM(C28,C50,C51,C56,C59,C60)</f>
        <v>0.21843677563010566</v>
      </c>
      <c r="D27" s="24">
        <f t="shared" ref="D27:AG27" si="0">SUM(D28,D50,D51,D56,D59,D60)</f>
        <v>0.18928816709323859</v>
      </c>
      <c r="E27" s="24">
        <f t="shared" si="0"/>
        <v>0.14655730285747259</v>
      </c>
      <c r="F27" s="24">
        <f t="shared" si="0"/>
        <v>7.080567375252711E-2</v>
      </c>
      <c r="G27" s="24">
        <f t="shared" si="0"/>
        <v>-0.10157805178191004</v>
      </c>
      <c r="H27" s="24">
        <f t="shared" si="0"/>
        <v>-0.12176073188529773</v>
      </c>
      <c r="I27" s="24">
        <f t="shared" si="0"/>
        <v>-0.12874071011191851</v>
      </c>
      <c r="J27" s="24">
        <f t="shared" si="0"/>
        <v>-0.15871477802212602</v>
      </c>
      <c r="K27" s="24">
        <f t="shared" si="0"/>
        <v>-8.8796016643798215E-2</v>
      </c>
      <c r="L27" s="24">
        <f t="shared" si="0"/>
        <v>-2.6023635703627646E-2</v>
      </c>
      <c r="M27" s="24">
        <f t="shared" si="0"/>
        <v>2.389298428040576E-2</v>
      </c>
      <c r="N27" s="24">
        <f t="shared" si="0"/>
        <v>5.6299030325590249E-2</v>
      </c>
      <c r="O27" s="24">
        <f t="shared" si="0"/>
        <v>2.7468481881854911E-2</v>
      </c>
      <c r="P27" s="24">
        <f t="shared" si="0"/>
        <v>4.54126321285514E-2</v>
      </c>
      <c r="Q27" s="24">
        <f t="shared" si="0"/>
        <v>3.5383619005137423E-2</v>
      </c>
      <c r="R27" s="24">
        <f t="shared" si="0"/>
        <v>2.9961497633539613E-2</v>
      </c>
      <c r="S27" s="24">
        <f t="shared" si="0"/>
        <v>1.9543696745895622E-2</v>
      </c>
      <c r="T27" s="24">
        <f t="shared" si="0"/>
        <v>1.174728904594835E-2</v>
      </c>
      <c r="U27" s="24">
        <f t="shared" si="0"/>
        <v>6.5518416960872905E-2</v>
      </c>
      <c r="V27" s="24">
        <f t="shared" si="0"/>
        <v>7.0311251463258007E-2</v>
      </c>
      <c r="W27" s="24">
        <f t="shared" si="0"/>
        <v>7.9179458903331668E-2</v>
      </c>
      <c r="X27" s="24">
        <f t="shared" si="0"/>
        <v>0.11013228009573439</v>
      </c>
      <c r="Y27" s="24">
        <f t="shared" si="0"/>
        <v>0.12664692601196248</v>
      </c>
      <c r="Z27" s="24">
        <f t="shared" si="0"/>
        <v>0.12322694298151116</v>
      </c>
      <c r="AA27" s="24">
        <f t="shared" si="0"/>
        <v>0.12164346729036679</v>
      </c>
      <c r="AB27" s="24">
        <f t="shared" si="0"/>
        <v>0.10231361744321354</v>
      </c>
      <c r="AC27" s="24">
        <f t="shared" si="0"/>
        <v>9.9953314216556066E-2</v>
      </c>
      <c r="AD27" s="24">
        <f t="shared" si="0"/>
        <v>0.10053763717048247</v>
      </c>
      <c r="AE27" s="24">
        <f t="shared" si="0"/>
        <v>8.1737859361189713E-2</v>
      </c>
      <c r="AF27" s="24">
        <f t="shared" si="0"/>
        <v>7.4866495940883349E-2</v>
      </c>
      <c r="AG27" s="24">
        <f t="shared" si="0"/>
        <v>0.2774045944440573</v>
      </c>
      <c r="AH27" s="24">
        <f t="shared" ref="AH27" si="1">SUM(AH28,AH50,AH51,AH56,AH59,AH60)</f>
        <v>0.13265814916126906</v>
      </c>
    </row>
    <row r="28" spans="2:34" ht="15" x14ac:dyDescent="0.25">
      <c r="B28" s="11" t="s">
        <v>265</v>
      </c>
      <c r="C28" s="32">
        <f>INDEX('[8]Forest Management'!$B$9:$AH$28,MATCH($B28,'[8]Forest Management'!$B$9:$B$28,0),MATCH(C$4,'[8]Forest Management'!$B$9:$AH$9,0))</f>
        <v>0</v>
      </c>
      <c r="D28" s="32">
        <f>INDEX('[8]Forest Management'!$B$9:$AH$28,MATCH($B28,'[8]Forest Management'!$B$9:$B$28,0),MATCH(D$4,'[8]Forest Management'!$B$9:$AH$9,0))</f>
        <v>0</v>
      </c>
      <c r="E28" s="32">
        <f>INDEX('[8]Forest Management'!$B$9:$AH$28,MATCH($B28,'[8]Forest Management'!$B$9:$B$28,0),MATCH(E$4,'[8]Forest Management'!$B$9:$AH$9,0))</f>
        <v>0</v>
      </c>
      <c r="F28" s="32">
        <f>INDEX('[8]Forest Management'!$B$9:$AH$28,MATCH($B28,'[8]Forest Management'!$B$9:$B$28,0),MATCH(F$4,'[8]Forest Management'!$B$9:$AH$9,0))</f>
        <v>0</v>
      </c>
      <c r="G28" s="32">
        <f>INDEX('[8]Forest Management'!$B$9:$AH$28,MATCH($B28,'[8]Forest Management'!$B$9:$B$28,0),MATCH(G$4,'[8]Forest Management'!$B$9:$AH$9,0))</f>
        <v>0</v>
      </c>
      <c r="H28" s="32">
        <f>INDEX('[8]Forest Management'!$B$9:$AH$28,MATCH($B28,'[8]Forest Management'!$B$9:$B$28,0),MATCH(H$4,'[8]Forest Management'!$B$9:$AH$9,0))</f>
        <v>0</v>
      </c>
      <c r="I28" s="32">
        <f>INDEX('[8]Forest Management'!$B$9:$AH$28,MATCH($B28,'[8]Forest Management'!$B$9:$B$28,0),MATCH(I$4,'[8]Forest Management'!$B$9:$AH$9,0))</f>
        <v>0</v>
      </c>
      <c r="J28" s="32">
        <f>INDEX('[8]Forest Management'!$B$9:$AH$28,MATCH($B28,'[8]Forest Management'!$B$9:$B$28,0),MATCH(J$4,'[8]Forest Management'!$B$9:$AH$9,0))</f>
        <v>0</v>
      </c>
      <c r="K28" s="32">
        <f>INDEX('[8]Forest Management'!$B$9:$AH$28,MATCH($B28,'[8]Forest Management'!$B$9:$B$28,0),MATCH(K$4,'[8]Forest Management'!$B$9:$AH$9,0))</f>
        <v>0</v>
      </c>
      <c r="L28" s="32">
        <f>INDEX('[8]Forest Management'!$B$9:$AH$28,MATCH($B28,'[8]Forest Management'!$B$9:$B$28,0),MATCH(L$4,'[8]Forest Management'!$B$9:$AH$9,0))</f>
        <v>0</v>
      </c>
      <c r="M28" s="32">
        <f>INDEX('[8]Forest Management'!$B$9:$AH$28,MATCH($B28,'[8]Forest Management'!$B$9:$B$28,0),MATCH(M$4,'[8]Forest Management'!$B$9:$AH$9,0))</f>
        <v>0</v>
      </c>
      <c r="N28" s="32">
        <f>INDEX('[8]Forest Management'!$B$9:$AH$28,MATCH($B28,'[8]Forest Management'!$B$9:$B$28,0),MATCH(N$4,'[8]Forest Management'!$B$9:$AH$9,0))</f>
        <v>0</v>
      </c>
      <c r="O28" s="32">
        <f>INDEX('[8]Forest Management'!$B$9:$AH$28,MATCH($B28,'[8]Forest Management'!$B$9:$B$28,0),MATCH(O$4,'[8]Forest Management'!$B$9:$AH$9,0))</f>
        <v>0</v>
      </c>
      <c r="P28" s="32">
        <f>INDEX('[8]Forest Management'!$B$9:$AH$28,MATCH($B28,'[8]Forest Management'!$B$9:$B$28,0),MATCH(P$4,'[8]Forest Management'!$B$9:$AH$9,0))</f>
        <v>0</v>
      </c>
      <c r="Q28" s="32">
        <f>INDEX('[8]Forest Management'!$B$9:$AH$28,MATCH($B28,'[8]Forest Management'!$B$9:$B$28,0),MATCH(Q$4,'[8]Forest Management'!$B$9:$AH$9,0))</f>
        <v>0</v>
      </c>
      <c r="R28" s="32">
        <f>INDEX('[8]Forest Management'!$B$9:$AH$28,MATCH($B28,'[8]Forest Management'!$B$9:$B$28,0),MATCH(R$4,'[8]Forest Management'!$B$9:$AH$9,0))</f>
        <v>0</v>
      </c>
      <c r="S28" s="32">
        <f>INDEX('[8]Forest Management'!$B$9:$AH$28,MATCH($B28,'[8]Forest Management'!$B$9:$B$28,0),MATCH(S$4,'[8]Forest Management'!$B$9:$AH$9,0))</f>
        <v>0</v>
      </c>
      <c r="T28" s="32">
        <f>INDEX('[8]Forest Management'!$B$9:$AH$28,MATCH($B28,'[8]Forest Management'!$B$9:$B$28,0),MATCH(T$4,'[8]Forest Management'!$B$9:$AH$9,0))</f>
        <v>0</v>
      </c>
      <c r="U28" s="32">
        <f>INDEX('[8]Forest Management'!$B$9:$AH$28,MATCH($B28,'[8]Forest Management'!$B$9:$B$28,0),MATCH(U$4,'[8]Forest Management'!$B$9:$AH$9,0))</f>
        <v>0</v>
      </c>
      <c r="V28" s="32">
        <f>INDEX('[8]Forest Management'!$B$9:$AH$28,MATCH($B28,'[8]Forest Management'!$B$9:$B$28,0),MATCH(V$4,'[8]Forest Management'!$B$9:$AH$9,0))</f>
        <v>0</v>
      </c>
      <c r="W28" s="32">
        <f>INDEX('[8]Forest Management'!$B$9:$AH$28,MATCH($B28,'[8]Forest Management'!$B$9:$B$28,0),MATCH(W$4,'[8]Forest Management'!$B$9:$AH$9,0))</f>
        <v>0</v>
      </c>
      <c r="X28" s="32">
        <f>INDEX('[8]Forest Management'!$B$9:$AH$28,MATCH($B28,'[8]Forest Management'!$B$9:$B$28,0),MATCH(X$4,'[8]Forest Management'!$B$9:$AH$9,0))</f>
        <v>0</v>
      </c>
      <c r="Y28" s="32">
        <f>INDEX('[8]Forest Management'!$B$9:$AH$28,MATCH($B28,'[8]Forest Management'!$B$9:$B$28,0),MATCH(Y$4,'[8]Forest Management'!$B$9:$AH$9,0))</f>
        <v>0</v>
      </c>
      <c r="Z28" s="32">
        <f>INDEX('[8]Forest Management'!$B$9:$AH$28,MATCH($B28,'[8]Forest Management'!$B$9:$B$28,0),MATCH(Z$4,'[8]Forest Management'!$B$9:$AH$9,0))</f>
        <v>0</v>
      </c>
      <c r="AA28" s="32">
        <f>INDEX('[8]Forest Management'!$B$9:$AH$28,MATCH($B28,'[8]Forest Management'!$B$9:$B$28,0),MATCH(AA$4,'[8]Forest Management'!$B$9:$AH$9,0))</f>
        <v>0</v>
      </c>
      <c r="AB28" s="32">
        <f>INDEX('[8]Forest Management'!$B$9:$AH$28,MATCH($B28,'[8]Forest Management'!$B$9:$B$28,0),MATCH(AB$4,'[8]Forest Management'!$B$9:$AH$9,0))</f>
        <v>0</v>
      </c>
      <c r="AC28" s="32">
        <f>INDEX('[8]Forest Management'!$B$9:$AH$28,MATCH($B28,'[8]Forest Management'!$B$9:$B$28,0),MATCH(AC$4,'[8]Forest Management'!$B$9:$AH$9,0))</f>
        <v>0</v>
      </c>
      <c r="AD28" s="32">
        <f>INDEX('[8]Forest Management'!$B$9:$AH$28,MATCH($B28,'[8]Forest Management'!$B$9:$B$28,0),MATCH(AD$4,'[8]Forest Management'!$B$9:$AH$9,0))</f>
        <v>0</v>
      </c>
      <c r="AE28" s="32">
        <f>INDEX('[8]Forest Management'!$B$9:$AH$28,MATCH($B28,'[8]Forest Management'!$B$9:$B$28,0),MATCH(AE$4,'[8]Forest Management'!$B$9:$AH$9,0))</f>
        <v>0</v>
      </c>
      <c r="AF28" s="32">
        <f>INDEX('[8]Forest Management'!$B$9:$AH$28,MATCH($B28,'[8]Forest Management'!$B$9:$B$28,0),MATCH(AF$4,'[8]Forest Management'!$B$9:$AH$9,0))</f>
        <v>0</v>
      </c>
      <c r="AG28" s="32">
        <f>INDEX('[8]Forest Management'!$B$9:$AH$28,MATCH($B28,'[8]Forest Management'!$B$9:$B$28,0),MATCH(AG$4,'[8]Forest Management'!$B$9:$AH$9,0))</f>
        <v>0</v>
      </c>
      <c r="AH28" s="32">
        <f>INDEX('[8]Forest Management'!$B$9:$AH$28,MATCH($B28,'[8]Forest Management'!$B$9:$B$28,0),MATCH(AH$4,'[8]Forest Management'!$B$9:$AH$9,0))</f>
        <v>0</v>
      </c>
    </row>
    <row r="29" spans="2:34" ht="15" x14ac:dyDescent="0.25">
      <c r="B29" s="17" t="s">
        <v>318</v>
      </c>
      <c r="C29" s="32">
        <f>INDEX('[8]Forest Management'!$B$9:$AH$27,MATCH($B29,'[8]Forest Management'!$B$9:$B$27,0),MATCH(C$4,'[8]Forest Management'!$B$9:$AH$9,0))</f>
        <v>0</v>
      </c>
      <c r="D29" s="32">
        <f>INDEX('[8]Forest Management'!$B$9:$AH$27,MATCH($B29,'[8]Forest Management'!$B$9:$B$27,0),MATCH(D$4,'[8]Forest Management'!$B$9:$AH$9,0))</f>
        <v>0</v>
      </c>
      <c r="E29" s="32">
        <f>INDEX('[8]Forest Management'!$B$9:$AH$27,MATCH($B29,'[8]Forest Management'!$B$9:$B$27,0),MATCH(E$4,'[8]Forest Management'!$B$9:$AH$9,0))</f>
        <v>0</v>
      </c>
      <c r="F29" s="32">
        <f>INDEX('[8]Forest Management'!$B$9:$AH$27,MATCH($B29,'[8]Forest Management'!$B$9:$B$27,0),MATCH(F$4,'[8]Forest Management'!$B$9:$AH$9,0))</f>
        <v>0</v>
      </c>
      <c r="G29" s="32">
        <f>INDEX('[8]Forest Management'!$B$9:$AH$27,MATCH($B29,'[8]Forest Management'!$B$9:$B$27,0),MATCH(G$4,'[8]Forest Management'!$B$9:$AH$9,0))</f>
        <v>0</v>
      </c>
      <c r="H29" s="32">
        <f>INDEX('[8]Forest Management'!$B$9:$AH$27,MATCH($B29,'[8]Forest Management'!$B$9:$B$27,0),MATCH(H$4,'[8]Forest Management'!$B$9:$AH$9,0))</f>
        <v>0</v>
      </c>
      <c r="I29" s="32">
        <f>INDEX('[8]Forest Management'!$B$9:$AH$27,MATCH($B29,'[8]Forest Management'!$B$9:$B$27,0),MATCH(I$4,'[8]Forest Management'!$B$9:$AH$9,0))</f>
        <v>0</v>
      </c>
      <c r="J29" s="32">
        <f>INDEX('[8]Forest Management'!$B$9:$AH$27,MATCH($B29,'[8]Forest Management'!$B$9:$B$27,0),MATCH(J$4,'[8]Forest Management'!$B$9:$AH$9,0))</f>
        <v>0</v>
      </c>
      <c r="K29" s="32">
        <f>INDEX('[8]Forest Management'!$B$9:$AH$27,MATCH($B29,'[8]Forest Management'!$B$9:$B$27,0),MATCH(K$4,'[8]Forest Management'!$B$9:$AH$9,0))</f>
        <v>0</v>
      </c>
      <c r="L29" s="32">
        <f>INDEX('[8]Forest Management'!$B$9:$AH$27,MATCH($B29,'[8]Forest Management'!$B$9:$B$27,0),MATCH(L$4,'[8]Forest Management'!$B$9:$AH$9,0))</f>
        <v>0</v>
      </c>
      <c r="M29" s="32">
        <f>INDEX('[8]Forest Management'!$B$9:$AH$27,MATCH($B29,'[8]Forest Management'!$B$9:$B$27,0),MATCH(M$4,'[8]Forest Management'!$B$9:$AH$9,0))</f>
        <v>0</v>
      </c>
      <c r="N29" s="32">
        <f>INDEX('[8]Forest Management'!$B$9:$AH$27,MATCH($B29,'[8]Forest Management'!$B$9:$B$27,0),MATCH(N$4,'[8]Forest Management'!$B$9:$AH$9,0))</f>
        <v>0</v>
      </c>
      <c r="O29" s="32">
        <f>INDEX('[8]Forest Management'!$B$9:$AH$27,MATCH($B29,'[8]Forest Management'!$B$9:$B$27,0),MATCH(O$4,'[8]Forest Management'!$B$9:$AH$9,0))</f>
        <v>0</v>
      </c>
      <c r="P29" s="32">
        <f>INDEX('[8]Forest Management'!$B$9:$AH$27,MATCH($B29,'[8]Forest Management'!$B$9:$B$27,0),MATCH(P$4,'[8]Forest Management'!$B$9:$AH$9,0))</f>
        <v>0</v>
      </c>
      <c r="Q29" s="32">
        <f>INDEX('[8]Forest Management'!$B$9:$AH$27,MATCH($B29,'[8]Forest Management'!$B$9:$B$27,0),MATCH(Q$4,'[8]Forest Management'!$B$9:$AH$9,0))</f>
        <v>0</v>
      </c>
      <c r="R29" s="32">
        <f>INDEX('[8]Forest Management'!$B$9:$AH$27,MATCH($B29,'[8]Forest Management'!$B$9:$B$27,0),MATCH(R$4,'[8]Forest Management'!$B$9:$AH$9,0))</f>
        <v>0</v>
      </c>
      <c r="S29" s="32">
        <f>INDEX('[8]Forest Management'!$B$9:$AH$27,MATCH($B29,'[8]Forest Management'!$B$9:$B$27,0),MATCH(S$4,'[8]Forest Management'!$B$9:$AH$9,0))</f>
        <v>0</v>
      </c>
      <c r="T29" s="32">
        <f>INDEX('[8]Forest Management'!$B$9:$AH$27,MATCH($B29,'[8]Forest Management'!$B$9:$B$27,0),MATCH(T$4,'[8]Forest Management'!$B$9:$AH$9,0))</f>
        <v>0</v>
      </c>
      <c r="U29" s="32">
        <f>INDEX('[8]Forest Management'!$B$9:$AH$27,MATCH($B29,'[8]Forest Management'!$B$9:$B$27,0),MATCH(U$4,'[8]Forest Management'!$B$9:$AH$9,0))</f>
        <v>0</v>
      </c>
      <c r="V29" s="32">
        <f>INDEX('[8]Forest Management'!$B$9:$AH$27,MATCH($B29,'[8]Forest Management'!$B$9:$B$27,0),MATCH(V$4,'[8]Forest Management'!$B$9:$AH$9,0))</f>
        <v>0</v>
      </c>
      <c r="W29" s="32">
        <f>INDEX('[8]Forest Management'!$B$9:$AH$27,MATCH($B29,'[8]Forest Management'!$B$9:$B$27,0),MATCH(W$4,'[8]Forest Management'!$B$9:$AH$9,0))</f>
        <v>0</v>
      </c>
      <c r="X29" s="32">
        <f>INDEX('[8]Forest Management'!$B$9:$AH$27,MATCH($B29,'[8]Forest Management'!$B$9:$B$27,0),MATCH(X$4,'[8]Forest Management'!$B$9:$AH$9,0))</f>
        <v>0</v>
      </c>
      <c r="Y29" s="32">
        <f>INDEX('[8]Forest Management'!$B$9:$AH$27,MATCH($B29,'[8]Forest Management'!$B$9:$B$27,0),MATCH(Y$4,'[8]Forest Management'!$B$9:$AH$9,0))</f>
        <v>0</v>
      </c>
      <c r="Z29" s="32">
        <f>INDEX('[8]Forest Management'!$B$9:$AH$27,MATCH($B29,'[8]Forest Management'!$B$9:$B$27,0),MATCH(Z$4,'[8]Forest Management'!$B$9:$AH$9,0))</f>
        <v>0</v>
      </c>
      <c r="AA29" s="32">
        <f>INDEX('[8]Forest Management'!$B$9:$AH$27,MATCH($B29,'[8]Forest Management'!$B$9:$B$27,0),MATCH(AA$4,'[8]Forest Management'!$B$9:$AH$9,0))</f>
        <v>0</v>
      </c>
      <c r="AB29" s="32">
        <f>INDEX('[8]Forest Management'!$B$9:$AH$27,MATCH($B29,'[8]Forest Management'!$B$9:$B$27,0),MATCH(AB$4,'[8]Forest Management'!$B$9:$AH$9,0))</f>
        <v>0</v>
      </c>
      <c r="AC29" s="32">
        <f>INDEX('[8]Forest Management'!$B$9:$AH$27,MATCH($B29,'[8]Forest Management'!$B$9:$B$27,0),MATCH(AC$4,'[8]Forest Management'!$B$9:$AH$9,0))</f>
        <v>0</v>
      </c>
      <c r="AD29" s="32">
        <f>INDEX('[8]Forest Management'!$B$9:$AH$27,MATCH($B29,'[8]Forest Management'!$B$9:$B$27,0),MATCH(AD$4,'[8]Forest Management'!$B$9:$AH$9,0))</f>
        <v>0</v>
      </c>
      <c r="AE29" s="32">
        <f>INDEX('[8]Forest Management'!$B$9:$AH$27,MATCH($B29,'[8]Forest Management'!$B$9:$B$27,0),MATCH(AE$4,'[8]Forest Management'!$B$9:$AH$9,0))</f>
        <v>0</v>
      </c>
      <c r="AF29" s="32">
        <f>INDEX('[8]Forest Management'!$B$9:$AH$27,MATCH($B29,'[8]Forest Management'!$B$9:$B$27,0),MATCH(AF$4,'[8]Forest Management'!$B$9:$AH$9,0))</f>
        <v>0</v>
      </c>
      <c r="AG29" s="32">
        <f>INDEX('[8]Forest Management'!$B$9:$AH$27,MATCH($B29,'[8]Forest Management'!$B$9:$B$27,0),MATCH(AG$4,'[8]Forest Management'!$B$9:$AH$9,0))</f>
        <v>0</v>
      </c>
      <c r="AH29" s="32">
        <f>INDEX('[8]Forest Management'!$B$9:$AH$27,MATCH($B29,'[8]Forest Management'!$B$9:$B$27,0),MATCH(AH$4,'[8]Forest Management'!$B$9:$AH$9,0))</f>
        <v>0</v>
      </c>
    </row>
    <row r="30" spans="2:34" ht="15.75" x14ac:dyDescent="0.3">
      <c r="B30" s="188" t="s">
        <v>319</v>
      </c>
      <c r="C30" s="32">
        <f>INDEX('[8]Forest Management'!$B$9:$AH$27,MATCH($B30,'[8]Forest Management'!$B$9:$B$27,0),MATCH(C$4,'[8]Forest Management'!$B$9:$AH$9,0))</f>
        <v>0</v>
      </c>
      <c r="D30" s="32">
        <f>INDEX('[8]Forest Management'!$B$9:$AH$27,MATCH($B30,'[8]Forest Management'!$B$9:$B$27,0),MATCH(D$4,'[8]Forest Management'!$B$9:$AH$9,0))</f>
        <v>0</v>
      </c>
      <c r="E30" s="32">
        <f>INDEX('[8]Forest Management'!$B$9:$AH$27,MATCH($B30,'[8]Forest Management'!$B$9:$B$27,0),MATCH(E$4,'[8]Forest Management'!$B$9:$AH$9,0))</f>
        <v>0</v>
      </c>
      <c r="F30" s="32">
        <f>INDEX('[8]Forest Management'!$B$9:$AH$27,MATCH($B30,'[8]Forest Management'!$B$9:$B$27,0),MATCH(F$4,'[8]Forest Management'!$B$9:$AH$9,0))</f>
        <v>0</v>
      </c>
      <c r="G30" s="32">
        <f>INDEX('[8]Forest Management'!$B$9:$AH$27,MATCH($B30,'[8]Forest Management'!$B$9:$B$27,0),MATCH(G$4,'[8]Forest Management'!$B$9:$AH$9,0))</f>
        <v>0</v>
      </c>
      <c r="H30" s="32">
        <f>INDEX('[8]Forest Management'!$B$9:$AH$27,MATCH($B30,'[8]Forest Management'!$B$9:$B$27,0),MATCH(H$4,'[8]Forest Management'!$B$9:$AH$9,0))</f>
        <v>0</v>
      </c>
      <c r="I30" s="32">
        <f>INDEX('[8]Forest Management'!$B$9:$AH$27,MATCH($B30,'[8]Forest Management'!$B$9:$B$27,0),MATCH(I$4,'[8]Forest Management'!$B$9:$AH$9,0))</f>
        <v>0</v>
      </c>
      <c r="J30" s="32">
        <f>INDEX('[8]Forest Management'!$B$9:$AH$27,MATCH($B30,'[8]Forest Management'!$B$9:$B$27,0),MATCH(J$4,'[8]Forest Management'!$B$9:$AH$9,0))</f>
        <v>0</v>
      </c>
      <c r="K30" s="32">
        <f>INDEX('[8]Forest Management'!$B$9:$AH$27,MATCH($B30,'[8]Forest Management'!$B$9:$B$27,0),MATCH(K$4,'[8]Forest Management'!$B$9:$AH$9,0))</f>
        <v>0</v>
      </c>
      <c r="L30" s="32">
        <f>INDEX('[8]Forest Management'!$B$9:$AH$27,MATCH($B30,'[8]Forest Management'!$B$9:$B$27,0),MATCH(L$4,'[8]Forest Management'!$B$9:$AH$9,0))</f>
        <v>0</v>
      </c>
      <c r="M30" s="32">
        <f>INDEX('[8]Forest Management'!$B$9:$AH$27,MATCH($B30,'[8]Forest Management'!$B$9:$B$27,0),MATCH(M$4,'[8]Forest Management'!$B$9:$AH$9,0))</f>
        <v>0</v>
      </c>
      <c r="N30" s="32">
        <f>INDEX('[8]Forest Management'!$B$9:$AH$27,MATCH($B30,'[8]Forest Management'!$B$9:$B$27,0),MATCH(N$4,'[8]Forest Management'!$B$9:$AH$9,0))</f>
        <v>0</v>
      </c>
      <c r="O30" s="32">
        <f>INDEX('[8]Forest Management'!$B$9:$AH$27,MATCH($B30,'[8]Forest Management'!$B$9:$B$27,0),MATCH(O$4,'[8]Forest Management'!$B$9:$AH$9,0))</f>
        <v>0</v>
      </c>
      <c r="P30" s="32">
        <f>INDEX('[8]Forest Management'!$B$9:$AH$27,MATCH($B30,'[8]Forest Management'!$B$9:$B$27,0),MATCH(P$4,'[8]Forest Management'!$B$9:$AH$9,0))</f>
        <v>0</v>
      </c>
      <c r="Q30" s="32">
        <f>INDEX('[8]Forest Management'!$B$9:$AH$27,MATCH($B30,'[8]Forest Management'!$B$9:$B$27,0),MATCH(Q$4,'[8]Forest Management'!$B$9:$AH$9,0))</f>
        <v>0</v>
      </c>
      <c r="R30" s="32">
        <f>INDEX('[8]Forest Management'!$B$9:$AH$27,MATCH($B30,'[8]Forest Management'!$B$9:$B$27,0),MATCH(R$4,'[8]Forest Management'!$B$9:$AH$9,0))</f>
        <v>0</v>
      </c>
      <c r="S30" s="32">
        <f>INDEX('[8]Forest Management'!$B$9:$AH$27,MATCH($B30,'[8]Forest Management'!$B$9:$B$27,0),MATCH(S$4,'[8]Forest Management'!$B$9:$AH$9,0))</f>
        <v>0</v>
      </c>
      <c r="T30" s="32">
        <f>INDEX('[8]Forest Management'!$B$9:$AH$27,MATCH($B30,'[8]Forest Management'!$B$9:$B$27,0),MATCH(T$4,'[8]Forest Management'!$B$9:$AH$9,0))</f>
        <v>0</v>
      </c>
      <c r="U30" s="32">
        <f>INDEX('[8]Forest Management'!$B$9:$AH$27,MATCH($B30,'[8]Forest Management'!$B$9:$B$27,0),MATCH(U$4,'[8]Forest Management'!$B$9:$AH$9,0))</f>
        <v>0</v>
      </c>
      <c r="V30" s="32">
        <f>INDEX('[8]Forest Management'!$B$9:$AH$27,MATCH($B30,'[8]Forest Management'!$B$9:$B$27,0),MATCH(V$4,'[8]Forest Management'!$B$9:$AH$9,0))</f>
        <v>0</v>
      </c>
      <c r="W30" s="32">
        <f>INDEX('[8]Forest Management'!$B$9:$AH$27,MATCH($B30,'[8]Forest Management'!$B$9:$B$27,0),MATCH(W$4,'[8]Forest Management'!$B$9:$AH$9,0))</f>
        <v>0</v>
      </c>
      <c r="X30" s="32">
        <f>INDEX('[8]Forest Management'!$B$9:$AH$27,MATCH($B30,'[8]Forest Management'!$B$9:$B$27,0),MATCH(X$4,'[8]Forest Management'!$B$9:$AH$9,0))</f>
        <v>0</v>
      </c>
      <c r="Y30" s="32">
        <f>INDEX('[8]Forest Management'!$B$9:$AH$27,MATCH($B30,'[8]Forest Management'!$B$9:$B$27,0),MATCH(Y$4,'[8]Forest Management'!$B$9:$AH$9,0))</f>
        <v>0</v>
      </c>
      <c r="Z30" s="32">
        <f>INDEX('[8]Forest Management'!$B$9:$AH$27,MATCH($B30,'[8]Forest Management'!$B$9:$B$27,0),MATCH(Z$4,'[8]Forest Management'!$B$9:$AH$9,0))</f>
        <v>0</v>
      </c>
      <c r="AA30" s="32">
        <f>INDEX('[8]Forest Management'!$B$9:$AH$27,MATCH($B30,'[8]Forest Management'!$B$9:$B$27,0),MATCH(AA$4,'[8]Forest Management'!$B$9:$AH$9,0))</f>
        <v>0</v>
      </c>
      <c r="AB30" s="32">
        <f>INDEX('[8]Forest Management'!$B$9:$AH$27,MATCH($B30,'[8]Forest Management'!$B$9:$B$27,0),MATCH(AB$4,'[8]Forest Management'!$B$9:$AH$9,0))</f>
        <v>0</v>
      </c>
      <c r="AC30" s="32">
        <f>INDEX('[8]Forest Management'!$B$9:$AH$27,MATCH($B30,'[8]Forest Management'!$B$9:$B$27,0),MATCH(AC$4,'[8]Forest Management'!$B$9:$AH$9,0))</f>
        <v>0</v>
      </c>
      <c r="AD30" s="32">
        <f>INDEX('[8]Forest Management'!$B$9:$AH$27,MATCH($B30,'[8]Forest Management'!$B$9:$B$27,0),MATCH(AD$4,'[8]Forest Management'!$B$9:$AH$9,0))</f>
        <v>0</v>
      </c>
      <c r="AE30" s="32">
        <f>INDEX('[8]Forest Management'!$B$9:$AH$27,MATCH($B30,'[8]Forest Management'!$B$9:$B$27,0),MATCH(AE$4,'[8]Forest Management'!$B$9:$AH$9,0))</f>
        <v>0</v>
      </c>
      <c r="AF30" s="32">
        <f>INDEX('[8]Forest Management'!$B$9:$AH$27,MATCH($B30,'[8]Forest Management'!$B$9:$B$27,0),MATCH(AF$4,'[8]Forest Management'!$B$9:$AH$9,0))</f>
        <v>0</v>
      </c>
      <c r="AG30" s="32">
        <f>INDEX('[8]Forest Management'!$B$9:$AH$27,MATCH($B30,'[8]Forest Management'!$B$9:$B$27,0),MATCH(AG$4,'[8]Forest Management'!$B$9:$AH$9,0))</f>
        <v>0</v>
      </c>
      <c r="AH30" s="32">
        <f>INDEX('[8]Forest Management'!$B$9:$AH$27,MATCH($B30,'[8]Forest Management'!$B$9:$B$27,0),MATCH(AH$4,'[8]Forest Management'!$B$9:$AH$9,0))</f>
        <v>0</v>
      </c>
    </row>
    <row r="31" spans="2:34" ht="15.75" x14ac:dyDescent="0.3">
      <c r="B31" s="188" t="s">
        <v>320</v>
      </c>
      <c r="C31" s="32">
        <f>INDEX('[8]Forest Management'!$B$9:$AH$27,MATCH($B31,'[8]Forest Management'!$B$9:$B$27,0),MATCH(C$4,'[8]Forest Management'!$B$9:$AH$9,0))</f>
        <v>0</v>
      </c>
      <c r="D31" s="32">
        <f>INDEX('[8]Forest Management'!$B$9:$AH$27,MATCH($B31,'[8]Forest Management'!$B$9:$B$27,0),MATCH(D$4,'[8]Forest Management'!$B$9:$AH$9,0))</f>
        <v>0</v>
      </c>
      <c r="E31" s="32">
        <f>INDEX('[8]Forest Management'!$B$9:$AH$27,MATCH($B31,'[8]Forest Management'!$B$9:$B$27,0),MATCH(E$4,'[8]Forest Management'!$B$9:$AH$9,0))</f>
        <v>0</v>
      </c>
      <c r="F31" s="32">
        <f>INDEX('[8]Forest Management'!$B$9:$AH$27,MATCH($B31,'[8]Forest Management'!$B$9:$B$27,0),MATCH(F$4,'[8]Forest Management'!$B$9:$AH$9,0))</f>
        <v>0</v>
      </c>
      <c r="G31" s="32">
        <f>INDEX('[8]Forest Management'!$B$9:$AH$27,MATCH($B31,'[8]Forest Management'!$B$9:$B$27,0),MATCH(G$4,'[8]Forest Management'!$B$9:$AH$9,0))</f>
        <v>0</v>
      </c>
      <c r="H31" s="32">
        <f>INDEX('[8]Forest Management'!$B$9:$AH$27,MATCH($B31,'[8]Forest Management'!$B$9:$B$27,0),MATCH(H$4,'[8]Forest Management'!$B$9:$AH$9,0))</f>
        <v>0</v>
      </c>
      <c r="I31" s="32">
        <f>INDEX('[8]Forest Management'!$B$9:$AH$27,MATCH($B31,'[8]Forest Management'!$B$9:$B$27,0),MATCH(I$4,'[8]Forest Management'!$B$9:$AH$9,0))</f>
        <v>0</v>
      </c>
      <c r="J31" s="32">
        <f>INDEX('[8]Forest Management'!$B$9:$AH$27,MATCH($B31,'[8]Forest Management'!$B$9:$B$27,0),MATCH(J$4,'[8]Forest Management'!$B$9:$AH$9,0))</f>
        <v>0</v>
      </c>
      <c r="K31" s="32">
        <f>INDEX('[8]Forest Management'!$B$9:$AH$27,MATCH($B31,'[8]Forest Management'!$B$9:$B$27,0),MATCH(K$4,'[8]Forest Management'!$B$9:$AH$9,0))</f>
        <v>0</v>
      </c>
      <c r="L31" s="32">
        <f>INDEX('[8]Forest Management'!$B$9:$AH$27,MATCH($B31,'[8]Forest Management'!$B$9:$B$27,0),MATCH(L$4,'[8]Forest Management'!$B$9:$AH$9,0))</f>
        <v>0</v>
      </c>
      <c r="M31" s="32">
        <f>INDEX('[8]Forest Management'!$B$9:$AH$27,MATCH($B31,'[8]Forest Management'!$B$9:$B$27,0),MATCH(M$4,'[8]Forest Management'!$B$9:$AH$9,0))</f>
        <v>0</v>
      </c>
      <c r="N31" s="32">
        <f>INDEX('[8]Forest Management'!$B$9:$AH$27,MATCH($B31,'[8]Forest Management'!$B$9:$B$27,0),MATCH(N$4,'[8]Forest Management'!$B$9:$AH$9,0))</f>
        <v>0</v>
      </c>
      <c r="O31" s="32">
        <f>INDEX('[8]Forest Management'!$B$9:$AH$27,MATCH($B31,'[8]Forest Management'!$B$9:$B$27,0),MATCH(O$4,'[8]Forest Management'!$B$9:$AH$9,0))</f>
        <v>0</v>
      </c>
      <c r="P31" s="32">
        <f>INDEX('[8]Forest Management'!$B$9:$AH$27,MATCH($B31,'[8]Forest Management'!$B$9:$B$27,0),MATCH(P$4,'[8]Forest Management'!$B$9:$AH$9,0))</f>
        <v>0</v>
      </c>
      <c r="Q31" s="32">
        <f>INDEX('[8]Forest Management'!$B$9:$AH$27,MATCH($B31,'[8]Forest Management'!$B$9:$B$27,0),MATCH(Q$4,'[8]Forest Management'!$B$9:$AH$9,0))</f>
        <v>0</v>
      </c>
      <c r="R31" s="32">
        <f>INDEX('[8]Forest Management'!$B$9:$AH$27,MATCH($B31,'[8]Forest Management'!$B$9:$B$27,0),MATCH(R$4,'[8]Forest Management'!$B$9:$AH$9,0))</f>
        <v>0</v>
      </c>
      <c r="S31" s="32">
        <f>INDEX('[8]Forest Management'!$B$9:$AH$27,MATCH($B31,'[8]Forest Management'!$B$9:$B$27,0),MATCH(S$4,'[8]Forest Management'!$B$9:$AH$9,0))</f>
        <v>0</v>
      </c>
      <c r="T31" s="32">
        <f>INDEX('[8]Forest Management'!$B$9:$AH$27,MATCH($B31,'[8]Forest Management'!$B$9:$B$27,0),MATCH(T$4,'[8]Forest Management'!$B$9:$AH$9,0))</f>
        <v>0</v>
      </c>
      <c r="U31" s="32">
        <f>INDEX('[8]Forest Management'!$B$9:$AH$27,MATCH($B31,'[8]Forest Management'!$B$9:$B$27,0),MATCH(U$4,'[8]Forest Management'!$B$9:$AH$9,0))</f>
        <v>0</v>
      </c>
      <c r="V31" s="32">
        <f>INDEX('[8]Forest Management'!$B$9:$AH$27,MATCH($B31,'[8]Forest Management'!$B$9:$B$27,0),MATCH(V$4,'[8]Forest Management'!$B$9:$AH$9,0))</f>
        <v>0</v>
      </c>
      <c r="W31" s="32">
        <f>INDEX('[8]Forest Management'!$B$9:$AH$27,MATCH($B31,'[8]Forest Management'!$B$9:$B$27,0),MATCH(W$4,'[8]Forest Management'!$B$9:$AH$9,0))</f>
        <v>0</v>
      </c>
      <c r="X31" s="32">
        <f>INDEX('[8]Forest Management'!$B$9:$AH$27,MATCH($B31,'[8]Forest Management'!$B$9:$B$27,0),MATCH(X$4,'[8]Forest Management'!$B$9:$AH$9,0))</f>
        <v>0</v>
      </c>
      <c r="Y31" s="32">
        <f>INDEX('[8]Forest Management'!$B$9:$AH$27,MATCH($B31,'[8]Forest Management'!$B$9:$B$27,0),MATCH(Y$4,'[8]Forest Management'!$B$9:$AH$9,0))</f>
        <v>0</v>
      </c>
      <c r="Z31" s="32">
        <f>INDEX('[8]Forest Management'!$B$9:$AH$27,MATCH($B31,'[8]Forest Management'!$B$9:$B$27,0),MATCH(Z$4,'[8]Forest Management'!$B$9:$AH$9,0))</f>
        <v>0</v>
      </c>
      <c r="AA31" s="32">
        <f>INDEX('[8]Forest Management'!$B$9:$AH$27,MATCH($B31,'[8]Forest Management'!$B$9:$B$27,0),MATCH(AA$4,'[8]Forest Management'!$B$9:$AH$9,0))</f>
        <v>0</v>
      </c>
      <c r="AB31" s="32">
        <f>INDEX('[8]Forest Management'!$B$9:$AH$27,MATCH($B31,'[8]Forest Management'!$B$9:$B$27,0),MATCH(AB$4,'[8]Forest Management'!$B$9:$AH$9,0))</f>
        <v>0</v>
      </c>
      <c r="AC31" s="32">
        <f>INDEX('[8]Forest Management'!$B$9:$AH$27,MATCH($B31,'[8]Forest Management'!$B$9:$B$27,0),MATCH(AC$4,'[8]Forest Management'!$B$9:$AH$9,0))</f>
        <v>0</v>
      </c>
      <c r="AD31" s="32">
        <f>INDEX('[8]Forest Management'!$B$9:$AH$27,MATCH($B31,'[8]Forest Management'!$B$9:$B$27,0),MATCH(AD$4,'[8]Forest Management'!$B$9:$AH$9,0))</f>
        <v>0</v>
      </c>
      <c r="AE31" s="32">
        <f>INDEX('[8]Forest Management'!$B$9:$AH$27,MATCH($B31,'[8]Forest Management'!$B$9:$B$27,0),MATCH(AE$4,'[8]Forest Management'!$B$9:$AH$9,0))</f>
        <v>0</v>
      </c>
      <c r="AF31" s="32">
        <f>INDEX('[8]Forest Management'!$B$9:$AH$27,MATCH($B31,'[8]Forest Management'!$B$9:$B$27,0),MATCH(AF$4,'[8]Forest Management'!$B$9:$AH$9,0))</f>
        <v>0</v>
      </c>
      <c r="AG31" s="32">
        <f>INDEX('[8]Forest Management'!$B$9:$AH$27,MATCH($B31,'[8]Forest Management'!$B$9:$B$27,0),MATCH(AG$4,'[8]Forest Management'!$B$9:$AH$9,0))</f>
        <v>0</v>
      </c>
      <c r="AH31" s="32">
        <f>INDEX('[8]Forest Management'!$B$9:$AH$27,MATCH($B31,'[8]Forest Management'!$B$9:$B$27,0),MATCH(AH$4,'[8]Forest Management'!$B$9:$AH$9,0))</f>
        <v>0</v>
      </c>
    </row>
    <row r="32" spans="2:34" ht="15.75" x14ac:dyDescent="0.3">
      <c r="B32" s="188" t="s">
        <v>321</v>
      </c>
      <c r="C32" s="32" t="str">
        <f>INDEX('[8]Forest Management'!$B$9:$AH$27,MATCH($B32,'[8]Forest Management'!$B$9:$B$27,0),MATCH(C$4,'[8]Forest Management'!$B$9:$AH$9,0))</f>
        <v/>
      </c>
      <c r="D32" s="32" t="str">
        <f>INDEX('[8]Forest Management'!$B$9:$AH$27,MATCH($B32,'[8]Forest Management'!$B$9:$B$27,0),MATCH(D$4,'[8]Forest Management'!$B$9:$AH$9,0))</f>
        <v/>
      </c>
      <c r="E32" s="32" t="str">
        <f>INDEX('[8]Forest Management'!$B$9:$AH$27,MATCH($B32,'[8]Forest Management'!$B$9:$B$27,0),MATCH(E$4,'[8]Forest Management'!$B$9:$AH$9,0))</f>
        <v/>
      </c>
      <c r="F32" s="32" t="str">
        <f>INDEX('[8]Forest Management'!$B$9:$AH$27,MATCH($B32,'[8]Forest Management'!$B$9:$B$27,0),MATCH(F$4,'[8]Forest Management'!$B$9:$AH$9,0))</f>
        <v/>
      </c>
      <c r="G32" s="32" t="str">
        <f>INDEX('[8]Forest Management'!$B$9:$AH$27,MATCH($B32,'[8]Forest Management'!$B$9:$B$27,0),MATCH(G$4,'[8]Forest Management'!$B$9:$AH$9,0))</f>
        <v/>
      </c>
      <c r="H32" s="32" t="str">
        <f>INDEX('[8]Forest Management'!$B$9:$AH$27,MATCH($B32,'[8]Forest Management'!$B$9:$B$27,0),MATCH(H$4,'[8]Forest Management'!$B$9:$AH$9,0))</f>
        <v/>
      </c>
      <c r="I32" s="32" t="str">
        <f>INDEX('[8]Forest Management'!$B$9:$AH$27,MATCH($B32,'[8]Forest Management'!$B$9:$B$27,0),MATCH(I$4,'[8]Forest Management'!$B$9:$AH$9,0))</f>
        <v/>
      </c>
      <c r="J32" s="32" t="str">
        <f>INDEX('[8]Forest Management'!$B$9:$AH$27,MATCH($B32,'[8]Forest Management'!$B$9:$B$27,0),MATCH(J$4,'[8]Forest Management'!$B$9:$AH$9,0))</f>
        <v/>
      </c>
      <c r="K32" s="32" t="str">
        <f>INDEX('[8]Forest Management'!$B$9:$AH$27,MATCH($B32,'[8]Forest Management'!$B$9:$B$27,0),MATCH(K$4,'[8]Forest Management'!$B$9:$AH$9,0))</f>
        <v/>
      </c>
      <c r="L32" s="32" t="str">
        <f>INDEX('[8]Forest Management'!$B$9:$AH$27,MATCH($B32,'[8]Forest Management'!$B$9:$B$27,0),MATCH(L$4,'[8]Forest Management'!$B$9:$AH$9,0))</f>
        <v/>
      </c>
      <c r="M32" s="32" t="str">
        <f>INDEX('[8]Forest Management'!$B$9:$AH$27,MATCH($B32,'[8]Forest Management'!$B$9:$B$27,0),MATCH(M$4,'[8]Forest Management'!$B$9:$AH$9,0))</f>
        <v/>
      </c>
      <c r="N32" s="32" t="str">
        <f>INDEX('[8]Forest Management'!$B$9:$AH$27,MATCH($B32,'[8]Forest Management'!$B$9:$B$27,0),MATCH(N$4,'[8]Forest Management'!$B$9:$AH$9,0))</f>
        <v/>
      </c>
      <c r="O32" s="32" t="str">
        <f>INDEX('[8]Forest Management'!$B$9:$AH$27,MATCH($B32,'[8]Forest Management'!$B$9:$B$27,0),MATCH(O$4,'[8]Forest Management'!$B$9:$AH$9,0))</f>
        <v/>
      </c>
      <c r="P32" s="32" t="str">
        <f>INDEX('[8]Forest Management'!$B$9:$AH$27,MATCH($B32,'[8]Forest Management'!$B$9:$B$27,0),MATCH(P$4,'[8]Forest Management'!$B$9:$AH$9,0))</f>
        <v/>
      </c>
      <c r="Q32" s="32" t="str">
        <f>INDEX('[8]Forest Management'!$B$9:$AH$27,MATCH($B32,'[8]Forest Management'!$B$9:$B$27,0),MATCH(Q$4,'[8]Forest Management'!$B$9:$AH$9,0))</f>
        <v/>
      </c>
      <c r="R32" s="32" t="str">
        <f>INDEX('[8]Forest Management'!$B$9:$AH$27,MATCH($B32,'[8]Forest Management'!$B$9:$B$27,0),MATCH(R$4,'[8]Forest Management'!$B$9:$AH$9,0))</f>
        <v/>
      </c>
      <c r="S32" s="32" t="str">
        <f>INDEX('[8]Forest Management'!$B$9:$AH$27,MATCH($B32,'[8]Forest Management'!$B$9:$B$27,0),MATCH(S$4,'[8]Forest Management'!$B$9:$AH$9,0))</f>
        <v/>
      </c>
      <c r="T32" s="32" t="str">
        <f>INDEX('[8]Forest Management'!$B$9:$AH$27,MATCH($B32,'[8]Forest Management'!$B$9:$B$27,0),MATCH(T$4,'[8]Forest Management'!$B$9:$AH$9,0))</f>
        <v/>
      </c>
      <c r="U32" s="32" t="str">
        <f>INDEX('[8]Forest Management'!$B$9:$AH$27,MATCH($B32,'[8]Forest Management'!$B$9:$B$27,0),MATCH(U$4,'[8]Forest Management'!$B$9:$AH$9,0))</f>
        <v/>
      </c>
      <c r="V32" s="32" t="str">
        <f>INDEX('[8]Forest Management'!$B$9:$AH$27,MATCH($B32,'[8]Forest Management'!$B$9:$B$27,0),MATCH(V$4,'[8]Forest Management'!$B$9:$AH$9,0))</f>
        <v/>
      </c>
      <c r="W32" s="32" t="str">
        <f>INDEX('[8]Forest Management'!$B$9:$AH$27,MATCH($B32,'[8]Forest Management'!$B$9:$B$27,0),MATCH(W$4,'[8]Forest Management'!$B$9:$AH$9,0))</f>
        <v/>
      </c>
      <c r="X32" s="32" t="str">
        <f>INDEX('[8]Forest Management'!$B$9:$AH$27,MATCH($B32,'[8]Forest Management'!$B$9:$B$27,0),MATCH(X$4,'[8]Forest Management'!$B$9:$AH$9,0))</f>
        <v/>
      </c>
      <c r="Y32" s="32" t="str">
        <f>INDEX('[8]Forest Management'!$B$9:$AH$27,MATCH($B32,'[8]Forest Management'!$B$9:$B$27,0),MATCH(Y$4,'[8]Forest Management'!$B$9:$AH$9,0))</f>
        <v/>
      </c>
      <c r="Z32" s="32" t="str">
        <f>INDEX('[8]Forest Management'!$B$9:$AH$27,MATCH($B32,'[8]Forest Management'!$B$9:$B$27,0),MATCH(Z$4,'[8]Forest Management'!$B$9:$AH$9,0))</f>
        <v/>
      </c>
      <c r="AA32" s="32" t="str">
        <f>INDEX('[8]Forest Management'!$B$9:$AH$27,MATCH($B32,'[8]Forest Management'!$B$9:$B$27,0),MATCH(AA$4,'[8]Forest Management'!$B$9:$AH$9,0))</f>
        <v/>
      </c>
      <c r="AB32" s="32" t="str">
        <f>INDEX('[8]Forest Management'!$B$9:$AH$27,MATCH($B32,'[8]Forest Management'!$B$9:$B$27,0),MATCH(AB$4,'[8]Forest Management'!$B$9:$AH$9,0))</f>
        <v/>
      </c>
      <c r="AC32" s="32" t="str">
        <f>INDEX('[8]Forest Management'!$B$9:$AH$27,MATCH($B32,'[8]Forest Management'!$B$9:$B$27,0),MATCH(AC$4,'[8]Forest Management'!$B$9:$AH$9,0))</f>
        <v/>
      </c>
      <c r="AD32" s="32" t="str">
        <f>INDEX('[8]Forest Management'!$B$9:$AH$27,MATCH($B32,'[8]Forest Management'!$B$9:$B$27,0),MATCH(AD$4,'[8]Forest Management'!$B$9:$AH$9,0))</f>
        <v/>
      </c>
      <c r="AE32" s="32" t="str">
        <f>INDEX('[8]Forest Management'!$B$9:$AH$27,MATCH($B32,'[8]Forest Management'!$B$9:$B$27,0),MATCH(AE$4,'[8]Forest Management'!$B$9:$AH$9,0))</f>
        <v/>
      </c>
      <c r="AF32" s="32" t="str">
        <f>INDEX('[8]Forest Management'!$B$9:$AH$27,MATCH($B32,'[8]Forest Management'!$B$9:$B$27,0),MATCH(AF$4,'[8]Forest Management'!$B$9:$AH$9,0))</f>
        <v/>
      </c>
      <c r="AG32" s="32" t="str">
        <f>INDEX('[8]Forest Management'!$B$9:$AH$27,MATCH($B32,'[8]Forest Management'!$B$9:$B$27,0),MATCH(AG$4,'[8]Forest Management'!$B$9:$AH$9,0))</f>
        <v/>
      </c>
      <c r="AH32" s="32" t="str">
        <f>INDEX('[8]Forest Management'!$B$9:$AH$27,MATCH($B32,'[8]Forest Management'!$B$9:$B$27,0),MATCH(AH$4,'[8]Forest Management'!$B$9:$AH$9,0))</f>
        <v/>
      </c>
    </row>
    <row r="33" spans="2:34" ht="15.75" x14ac:dyDescent="0.3">
      <c r="B33" s="188" t="s">
        <v>322</v>
      </c>
      <c r="C33" s="32">
        <f>INDEX('[8]Forest Management'!$B$9:$AH$27,MATCH($B33,'[8]Forest Management'!$B$9:$B$27,0),MATCH(C$4,'[8]Forest Management'!$B$9:$AH$9,0))</f>
        <v>0</v>
      </c>
      <c r="D33" s="32">
        <f>INDEX('[8]Forest Management'!$B$9:$AH$27,MATCH($B33,'[8]Forest Management'!$B$9:$B$27,0),MATCH(D$4,'[8]Forest Management'!$B$9:$AH$9,0))</f>
        <v>0</v>
      </c>
      <c r="E33" s="32">
        <f>INDEX('[8]Forest Management'!$B$9:$AH$27,MATCH($B33,'[8]Forest Management'!$B$9:$B$27,0),MATCH(E$4,'[8]Forest Management'!$B$9:$AH$9,0))</f>
        <v>0</v>
      </c>
      <c r="F33" s="32">
        <f>INDEX('[8]Forest Management'!$B$9:$AH$27,MATCH($B33,'[8]Forest Management'!$B$9:$B$27,0),MATCH(F$4,'[8]Forest Management'!$B$9:$AH$9,0))</f>
        <v>0</v>
      </c>
      <c r="G33" s="32">
        <f>INDEX('[8]Forest Management'!$B$9:$AH$27,MATCH($B33,'[8]Forest Management'!$B$9:$B$27,0),MATCH(G$4,'[8]Forest Management'!$B$9:$AH$9,0))</f>
        <v>0</v>
      </c>
      <c r="H33" s="32">
        <f>INDEX('[8]Forest Management'!$B$9:$AH$27,MATCH($B33,'[8]Forest Management'!$B$9:$B$27,0),MATCH(H$4,'[8]Forest Management'!$B$9:$AH$9,0))</f>
        <v>0</v>
      </c>
      <c r="I33" s="32">
        <f>INDEX('[8]Forest Management'!$B$9:$AH$27,MATCH($B33,'[8]Forest Management'!$B$9:$B$27,0),MATCH(I$4,'[8]Forest Management'!$B$9:$AH$9,0))</f>
        <v>0</v>
      </c>
      <c r="J33" s="32">
        <f>INDEX('[8]Forest Management'!$B$9:$AH$27,MATCH($B33,'[8]Forest Management'!$B$9:$B$27,0),MATCH(J$4,'[8]Forest Management'!$B$9:$AH$9,0))</f>
        <v>0</v>
      </c>
      <c r="K33" s="32">
        <f>INDEX('[8]Forest Management'!$B$9:$AH$27,MATCH($B33,'[8]Forest Management'!$B$9:$B$27,0),MATCH(K$4,'[8]Forest Management'!$B$9:$AH$9,0))</f>
        <v>0</v>
      </c>
      <c r="L33" s="32">
        <f>INDEX('[8]Forest Management'!$B$9:$AH$27,MATCH($B33,'[8]Forest Management'!$B$9:$B$27,0),MATCH(L$4,'[8]Forest Management'!$B$9:$AH$9,0))</f>
        <v>0</v>
      </c>
      <c r="M33" s="32">
        <f>INDEX('[8]Forest Management'!$B$9:$AH$27,MATCH($B33,'[8]Forest Management'!$B$9:$B$27,0),MATCH(M$4,'[8]Forest Management'!$B$9:$AH$9,0))</f>
        <v>0</v>
      </c>
      <c r="N33" s="32">
        <f>INDEX('[8]Forest Management'!$B$9:$AH$27,MATCH($B33,'[8]Forest Management'!$B$9:$B$27,0),MATCH(N$4,'[8]Forest Management'!$B$9:$AH$9,0))</f>
        <v>0</v>
      </c>
      <c r="O33" s="32">
        <f>INDEX('[8]Forest Management'!$B$9:$AH$27,MATCH($B33,'[8]Forest Management'!$B$9:$B$27,0),MATCH(O$4,'[8]Forest Management'!$B$9:$AH$9,0))</f>
        <v>0</v>
      </c>
      <c r="P33" s="32">
        <f>INDEX('[8]Forest Management'!$B$9:$AH$27,MATCH($B33,'[8]Forest Management'!$B$9:$B$27,0),MATCH(P$4,'[8]Forest Management'!$B$9:$AH$9,0))</f>
        <v>0</v>
      </c>
      <c r="Q33" s="32">
        <f>INDEX('[8]Forest Management'!$B$9:$AH$27,MATCH($B33,'[8]Forest Management'!$B$9:$B$27,0),MATCH(Q$4,'[8]Forest Management'!$B$9:$AH$9,0))</f>
        <v>0</v>
      </c>
      <c r="R33" s="32">
        <f>INDEX('[8]Forest Management'!$B$9:$AH$27,MATCH($B33,'[8]Forest Management'!$B$9:$B$27,0),MATCH(R$4,'[8]Forest Management'!$B$9:$AH$9,0))</f>
        <v>0</v>
      </c>
      <c r="S33" s="32">
        <f>INDEX('[8]Forest Management'!$B$9:$AH$27,MATCH($B33,'[8]Forest Management'!$B$9:$B$27,0),MATCH(S$4,'[8]Forest Management'!$B$9:$AH$9,0))</f>
        <v>0</v>
      </c>
      <c r="T33" s="32">
        <f>INDEX('[8]Forest Management'!$B$9:$AH$27,MATCH($B33,'[8]Forest Management'!$B$9:$B$27,0),MATCH(T$4,'[8]Forest Management'!$B$9:$AH$9,0))</f>
        <v>0</v>
      </c>
      <c r="U33" s="32">
        <f>INDEX('[8]Forest Management'!$B$9:$AH$27,MATCH($B33,'[8]Forest Management'!$B$9:$B$27,0),MATCH(U$4,'[8]Forest Management'!$B$9:$AH$9,0))</f>
        <v>0</v>
      </c>
      <c r="V33" s="32">
        <f>INDEX('[8]Forest Management'!$B$9:$AH$27,MATCH($B33,'[8]Forest Management'!$B$9:$B$27,0),MATCH(V$4,'[8]Forest Management'!$B$9:$AH$9,0))</f>
        <v>0</v>
      </c>
      <c r="W33" s="32">
        <f>INDEX('[8]Forest Management'!$B$9:$AH$27,MATCH($B33,'[8]Forest Management'!$B$9:$B$27,0),MATCH(W$4,'[8]Forest Management'!$B$9:$AH$9,0))</f>
        <v>0</v>
      </c>
      <c r="X33" s="32">
        <f>INDEX('[8]Forest Management'!$B$9:$AH$27,MATCH($B33,'[8]Forest Management'!$B$9:$B$27,0),MATCH(X$4,'[8]Forest Management'!$B$9:$AH$9,0))</f>
        <v>0</v>
      </c>
      <c r="Y33" s="32">
        <f>INDEX('[8]Forest Management'!$B$9:$AH$27,MATCH($B33,'[8]Forest Management'!$B$9:$B$27,0),MATCH(Y$4,'[8]Forest Management'!$B$9:$AH$9,0))</f>
        <v>0</v>
      </c>
      <c r="Z33" s="32">
        <f>INDEX('[8]Forest Management'!$B$9:$AH$27,MATCH($B33,'[8]Forest Management'!$B$9:$B$27,0),MATCH(Z$4,'[8]Forest Management'!$B$9:$AH$9,0))</f>
        <v>0</v>
      </c>
      <c r="AA33" s="32">
        <f>INDEX('[8]Forest Management'!$B$9:$AH$27,MATCH($B33,'[8]Forest Management'!$B$9:$B$27,0),MATCH(AA$4,'[8]Forest Management'!$B$9:$AH$9,0))</f>
        <v>0</v>
      </c>
      <c r="AB33" s="32">
        <f>INDEX('[8]Forest Management'!$B$9:$AH$27,MATCH($B33,'[8]Forest Management'!$B$9:$B$27,0),MATCH(AB$4,'[8]Forest Management'!$B$9:$AH$9,0))</f>
        <v>0</v>
      </c>
      <c r="AC33" s="32">
        <f>INDEX('[8]Forest Management'!$B$9:$AH$27,MATCH($B33,'[8]Forest Management'!$B$9:$B$27,0),MATCH(AC$4,'[8]Forest Management'!$B$9:$AH$9,0))</f>
        <v>0</v>
      </c>
      <c r="AD33" s="32">
        <f>INDEX('[8]Forest Management'!$B$9:$AH$27,MATCH($B33,'[8]Forest Management'!$B$9:$B$27,0),MATCH(AD$4,'[8]Forest Management'!$B$9:$AH$9,0))</f>
        <v>0</v>
      </c>
      <c r="AE33" s="32">
        <f>INDEX('[8]Forest Management'!$B$9:$AH$27,MATCH($B33,'[8]Forest Management'!$B$9:$B$27,0),MATCH(AE$4,'[8]Forest Management'!$B$9:$AH$9,0))</f>
        <v>0</v>
      </c>
      <c r="AF33" s="32">
        <f>INDEX('[8]Forest Management'!$B$9:$AH$27,MATCH($B33,'[8]Forest Management'!$B$9:$B$27,0),MATCH(AF$4,'[8]Forest Management'!$B$9:$AH$9,0))</f>
        <v>0</v>
      </c>
      <c r="AG33" s="32">
        <f>INDEX('[8]Forest Management'!$B$9:$AH$27,MATCH($B33,'[8]Forest Management'!$B$9:$B$27,0),MATCH(AG$4,'[8]Forest Management'!$B$9:$AH$9,0))</f>
        <v>0</v>
      </c>
      <c r="AH33" s="32">
        <f>INDEX('[8]Forest Management'!$B$9:$AH$27,MATCH($B33,'[8]Forest Management'!$B$9:$B$27,0),MATCH(AH$4,'[8]Forest Management'!$B$9:$AH$9,0))</f>
        <v>0</v>
      </c>
    </row>
    <row r="34" spans="2:34" ht="15.75" x14ac:dyDescent="0.3">
      <c r="B34" s="188" t="s">
        <v>323</v>
      </c>
      <c r="C34" s="32">
        <f>INDEX('[8]Forest Management'!$B$9:$AH$27,MATCH($B34,'[8]Forest Management'!$B$9:$B$27,0),MATCH(C$4,'[8]Forest Management'!$B$9:$AH$9,0))</f>
        <v>0</v>
      </c>
      <c r="D34" s="32">
        <f>INDEX('[8]Forest Management'!$B$9:$AH$27,MATCH($B34,'[8]Forest Management'!$B$9:$B$27,0),MATCH(D$4,'[8]Forest Management'!$B$9:$AH$9,0))</f>
        <v>0</v>
      </c>
      <c r="E34" s="32">
        <f>INDEX('[8]Forest Management'!$B$9:$AH$27,MATCH($B34,'[8]Forest Management'!$B$9:$B$27,0),MATCH(E$4,'[8]Forest Management'!$B$9:$AH$9,0))</f>
        <v>0</v>
      </c>
      <c r="F34" s="32">
        <f>INDEX('[8]Forest Management'!$B$9:$AH$27,MATCH($B34,'[8]Forest Management'!$B$9:$B$27,0),MATCH(F$4,'[8]Forest Management'!$B$9:$AH$9,0))</f>
        <v>0</v>
      </c>
      <c r="G34" s="32">
        <f>INDEX('[8]Forest Management'!$B$9:$AH$27,MATCH($B34,'[8]Forest Management'!$B$9:$B$27,0),MATCH(G$4,'[8]Forest Management'!$B$9:$AH$9,0))</f>
        <v>0</v>
      </c>
      <c r="H34" s="32">
        <f>INDEX('[8]Forest Management'!$B$9:$AH$27,MATCH($B34,'[8]Forest Management'!$B$9:$B$27,0),MATCH(H$4,'[8]Forest Management'!$B$9:$AH$9,0))</f>
        <v>0</v>
      </c>
      <c r="I34" s="32">
        <f>INDEX('[8]Forest Management'!$B$9:$AH$27,MATCH($B34,'[8]Forest Management'!$B$9:$B$27,0),MATCH(I$4,'[8]Forest Management'!$B$9:$AH$9,0))</f>
        <v>0</v>
      </c>
      <c r="J34" s="32">
        <f>INDEX('[8]Forest Management'!$B$9:$AH$27,MATCH($B34,'[8]Forest Management'!$B$9:$B$27,0),MATCH(J$4,'[8]Forest Management'!$B$9:$AH$9,0))</f>
        <v>0</v>
      </c>
      <c r="K34" s="32">
        <f>INDEX('[8]Forest Management'!$B$9:$AH$27,MATCH($B34,'[8]Forest Management'!$B$9:$B$27,0),MATCH(K$4,'[8]Forest Management'!$B$9:$AH$9,0))</f>
        <v>0</v>
      </c>
      <c r="L34" s="32">
        <f>INDEX('[8]Forest Management'!$B$9:$AH$27,MATCH($B34,'[8]Forest Management'!$B$9:$B$27,0),MATCH(L$4,'[8]Forest Management'!$B$9:$AH$9,0))</f>
        <v>0</v>
      </c>
      <c r="M34" s="32">
        <f>INDEX('[8]Forest Management'!$B$9:$AH$27,MATCH($B34,'[8]Forest Management'!$B$9:$B$27,0),MATCH(M$4,'[8]Forest Management'!$B$9:$AH$9,0))</f>
        <v>0</v>
      </c>
      <c r="N34" s="32">
        <f>INDEX('[8]Forest Management'!$B$9:$AH$27,MATCH($B34,'[8]Forest Management'!$B$9:$B$27,0),MATCH(N$4,'[8]Forest Management'!$B$9:$AH$9,0))</f>
        <v>0</v>
      </c>
      <c r="O34" s="32">
        <f>INDEX('[8]Forest Management'!$B$9:$AH$27,MATCH($B34,'[8]Forest Management'!$B$9:$B$27,0),MATCH(O$4,'[8]Forest Management'!$B$9:$AH$9,0))</f>
        <v>0</v>
      </c>
      <c r="P34" s="32">
        <f>INDEX('[8]Forest Management'!$B$9:$AH$27,MATCH($B34,'[8]Forest Management'!$B$9:$B$27,0),MATCH(P$4,'[8]Forest Management'!$B$9:$AH$9,0))</f>
        <v>0</v>
      </c>
      <c r="Q34" s="32">
        <f>INDEX('[8]Forest Management'!$B$9:$AH$27,MATCH($B34,'[8]Forest Management'!$B$9:$B$27,0),MATCH(Q$4,'[8]Forest Management'!$B$9:$AH$9,0))</f>
        <v>0</v>
      </c>
      <c r="R34" s="32">
        <f>INDEX('[8]Forest Management'!$B$9:$AH$27,MATCH($B34,'[8]Forest Management'!$B$9:$B$27,0),MATCH(R$4,'[8]Forest Management'!$B$9:$AH$9,0))</f>
        <v>0</v>
      </c>
      <c r="S34" s="32">
        <f>INDEX('[8]Forest Management'!$B$9:$AH$27,MATCH($B34,'[8]Forest Management'!$B$9:$B$27,0),MATCH(S$4,'[8]Forest Management'!$B$9:$AH$9,0))</f>
        <v>0</v>
      </c>
      <c r="T34" s="32">
        <f>INDEX('[8]Forest Management'!$B$9:$AH$27,MATCH($B34,'[8]Forest Management'!$B$9:$B$27,0),MATCH(T$4,'[8]Forest Management'!$B$9:$AH$9,0))</f>
        <v>0</v>
      </c>
      <c r="U34" s="32">
        <f>INDEX('[8]Forest Management'!$B$9:$AH$27,MATCH($B34,'[8]Forest Management'!$B$9:$B$27,0),MATCH(U$4,'[8]Forest Management'!$B$9:$AH$9,0))</f>
        <v>0</v>
      </c>
      <c r="V34" s="32">
        <f>INDEX('[8]Forest Management'!$B$9:$AH$27,MATCH($B34,'[8]Forest Management'!$B$9:$B$27,0),MATCH(V$4,'[8]Forest Management'!$B$9:$AH$9,0))</f>
        <v>0</v>
      </c>
      <c r="W34" s="32">
        <f>INDEX('[8]Forest Management'!$B$9:$AH$27,MATCH($B34,'[8]Forest Management'!$B$9:$B$27,0),MATCH(W$4,'[8]Forest Management'!$B$9:$AH$9,0))</f>
        <v>0</v>
      </c>
      <c r="X34" s="32">
        <f>INDEX('[8]Forest Management'!$B$9:$AH$27,MATCH($B34,'[8]Forest Management'!$B$9:$B$27,0),MATCH(X$4,'[8]Forest Management'!$B$9:$AH$9,0))</f>
        <v>0</v>
      </c>
      <c r="Y34" s="32">
        <f>INDEX('[8]Forest Management'!$B$9:$AH$27,MATCH($B34,'[8]Forest Management'!$B$9:$B$27,0),MATCH(Y$4,'[8]Forest Management'!$B$9:$AH$9,0))</f>
        <v>0</v>
      </c>
      <c r="Z34" s="32">
        <f>INDEX('[8]Forest Management'!$B$9:$AH$27,MATCH($B34,'[8]Forest Management'!$B$9:$B$27,0),MATCH(Z$4,'[8]Forest Management'!$B$9:$AH$9,0))</f>
        <v>0</v>
      </c>
      <c r="AA34" s="32">
        <f>INDEX('[8]Forest Management'!$B$9:$AH$27,MATCH($B34,'[8]Forest Management'!$B$9:$B$27,0),MATCH(AA$4,'[8]Forest Management'!$B$9:$AH$9,0))</f>
        <v>0</v>
      </c>
      <c r="AB34" s="32">
        <f>INDEX('[8]Forest Management'!$B$9:$AH$27,MATCH($B34,'[8]Forest Management'!$B$9:$B$27,0),MATCH(AB$4,'[8]Forest Management'!$B$9:$AH$9,0))</f>
        <v>0</v>
      </c>
      <c r="AC34" s="32">
        <f>INDEX('[8]Forest Management'!$B$9:$AH$27,MATCH($B34,'[8]Forest Management'!$B$9:$B$27,0),MATCH(AC$4,'[8]Forest Management'!$B$9:$AH$9,0))</f>
        <v>0</v>
      </c>
      <c r="AD34" s="32">
        <f>INDEX('[8]Forest Management'!$B$9:$AH$27,MATCH($B34,'[8]Forest Management'!$B$9:$B$27,0),MATCH(AD$4,'[8]Forest Management'!$B$9:$AH$9,0))</f>
        <v>0</v>
      </c>
      <c r="AE34" s="32">
        <f>INDEX('[8]Forest Management'!$B$9:$AH$27,MATCH($B34,'[8]Forest Management'!$B$9:$B$27,0),MATCH(AE$4,'[8]Forest Management'!$B$9:$AH$9,0))</f>
        <v>0</v>
      </c>
      <c r="AF34" s="32">
        <f>INDEX('[8]Forest Management'!$B$9:$AH$27,MATCH($B34,'[8]Forest Management'!$B$9:$B$27,0),MATCH(AF$4,'[8]Forest Management'!$B$9:$AH$9,0))</f>
        <v>0</v>
      </c>
      <c r="AG34" s="32">
        <f>INDEX('[8]Forest Management'!$B$9:$AH$27,MATCH($B34,'[8]Forest Management'!$B$9:$B$27,0),MATCH(AG$4,'[8]Forest Management'!$B$9:$AH$9,0))</f>
        <v>0</v>
      </c>
      <c r="AH34" s="32">
        <f>INDEX('[8]Forest Management'!$B$9:$AH$27,MATCH($B34,'[8]Forest Management'!$B$9:$B$27,0),MATCH(AH$4,'[8]Forest Management'!$B$9:$AH$9,0))</f>
        <v>0</v>
      </c>
    </row>
    <row r="35" spans="2:34" ht="15.75" x14ac:dyDescent="0.3">
      <c r="B35" s="188" t="s">
        <v>324</v>
      </c>
      <c r="C35" s="32">
        <f>INDEX('[8]Forest Management'!$B$9:$AH$27,MATCH($B35,'[8]Forest Management'!$B$9:$B$27,0),MATCH(C$4,'[8]Forest Management'!$B$9:$AH$9,0))</f>
        <v>0</v>
      </c>
      <c r="D35" s="32">
        <f>INDEX('[8]Forest Management'!$B$9:$AH$27,MATCH($B35,'[8]Forest Management'!$B$9:$B$27,0),MATCH(D$4,'[8]Forest Management'!$B$9:$AH$9,0))</f>
        <v>0</v>
      </c>
      <c r="E35" s="32">
        <f>INDEX('[8]Forest Management'!$B$9:$AH$27,MATCH($B35,'[8]Forest Management'!$B$9:$B$27,0),MATCH(E$4,'[8]Forest Management'!$B$9:$AH$9,0))</f>
        <v>0</v>
      </c>
      <c r="F35" s="32">
        <f>INDEX('[8]Forest Management'!$B$9:$AH$27,MATCH($B35,'[8]Forest Management'!$B$9:$B$27,0),MATCH(F$4,'[8]Forest Management'!$B$9:$AH$9,0))</f>
        <v>0</v>
      </c>
      <c r="G35" s="32">
        <f>INDEX('[8]Forest Management'!$B$9:$AH$27,MATCH($B35,'[8]Forest Management'!$B$9:$B$27,0),MATCH(G$4,'[8]Forest Management'!$B$9:$AH$9,0))</f>
        <v>0</v>
      </c>
      <c r="H35" s="32">
        <f>INDEX('[8]Forest Management'!$B$9:$AH$27,MATCH($B35,'[8]Forest Management'!$B$9:$B$27,0),MATCH(H$4,'[8]Forest Management'!$B$9:$AH$9,0))</f>
        <v>0</v>
      </c>
      <c r="I35" s="32">
        <f>INDEX('[8]Forest Management'!$B$9:$AH$27,MATCH($B35,'[8]Forest Management'!$B$9:$B$27,0),MATCH(I$4,'[8]Forest Management'!$B$9:$AH$9,0))</f>
        <v>0</v>
      </c>
      <c r="J35" s="32">
        <f>INDEX('[8]Forest Management'!$B$9:$AH$27,MATCH($B35,'[8]Forest Management'!$B$9:$B$27,0),MATCH(J$4,'[8]Forest Management'!$B$9:$AH$9,0))</f>
        <v>0</v>
      </c>
      <c r="K35" s="32">
        <f>INDEX('[8]Forest Management'!$B$9:$AH$27,MATCH($B35,'[8]Forest Management'!$B$9:$B$27,0),MATCH(K$4,'[8]Forest Management'!$B$9:$AH$9,0))</f>
        <v>0</v>
      </c>
      <c r="L35" s="32">
        <f>INDEX('[8]Forest Management'!$B$9:$AH$27,MATCH($B35,'[8]Forest Management'!$B$9:$B$27,0),MATCH(L$4,'[8]Forest Management'!$B$9:$AH$9,0))</f>
        <v>0</v>
      </c>
      <c r="M35" s="32">
        <f>INDEX('[8]Forest Management'!$B$9:$AH$27,MATCH($B35,'[8]Forest Management'!$B$9:$B$27,0),MATCH(M$4,'[8]Forest Management'!$B$9:$AH$9,0))</f>
        <v>0</v>
      </c>
      <c r="N35" s="32">
        <f>INDEX('[8]Forest Management'!$B$9:$AH$27,MATCH($B35,'[8]Forest Management'!$B$9:$B$27,0),MATCH(N$4,'[8]Forest Management'!$B$9:$AH$9,0))</f>
        <v>0</v>
      </c>
      <c r="O35" s="32">
        <f>INDEX('[8]Forest Management'!$B$9:$AH$27,MATCH($B35,'[8]Forest Management'!$B$9:$B$27,0),MATCH(O$4,'[8]Forest Management'!$B$9:$AH$9,0))</f>
        <v>0</v>
      </c>
      <c r="P35" s="32">
        <f>INDEX('[8]Forest Management'!$B$9:$AH$27,MATCH($B35,'[8]Forest Management'!$B$9:$B$27,0),MATCH(P$4,'[8]Forest Management'!$B$9:$AH$9,0))</f>
        <v>0</v>
      </c>
      <c r="Q35" s="32">
        <f>INDEX('[8]Forest Management'!$B$9:$AH$27,MATCH($B35,'[8]Forest Management'!$B$9:$B$27,0),MATCH(Q$4,'[8]Forest Management'!$B$9:$AH$9,0))</f>
        <v>0</v>
      </c>
      <c r="R35" s="32">
        <f>INDEX('[8]Forest Management'!$B$9:$AH$27,MATCH($B35,'[8]Forest Management'!$B$9:$B$27,0),MATCH(R$4,'[8]Forest Management'!$B$9:$AH$9,0))</f>
        <v>0</v>
      </c>
      <c r="S35" s="32">
        <f>INDEX('[8]Forest Management'!$B$9:$AH$27,MATCH($B35,'[8]Forest Management'!$B$9:$B$27,0),MATCH(S$4,'[8]Forest Management'!$B$9:$AH$9,0))</f>
        <v>0</v>
      </c>
      <c r="T35" s="32">
        <f>INDEX('[8]Forest Management'!$B$9:$AH$27,MATCH($B35,'[8]Forest Management'!$B$9:$B$27,0),MATCH(T$4,'[8]Forest Management'!$B$9:$AH$9,0))</f>
        <v>0</v>
      </c>
      <c r="U35" s="32">
        <f>INDEX('[8]Forest Management'!$B$9:$AH$27,MATCH($B35,'[8]Forest Management'!$B$9:$B$27,0),MATCH(U$4,'[8]Forest Management'!$B$9:$AH$9,0))</f>
        <v>0</v>
      </c>
      <c r="V35" s="32">
        <f>INDEX('[8]Forest Management'!$B$9:$AH$27,MATCH($B35,'[8]Forest Management'!$B$9:$B$27,0),MATCH(V$4,'[8]Forest Management'!$B$9:$AH$9,0))</f>
        <v>0</v>
      </c>
      <c r="W35" s="32">
        <f>INDEX('[8]Forest Management'!$B$9:$AH$27,MATCH($B35,'[8]Forest Management'!$B$9:$B$27,0),MATCH(W$4,'[8]Forest Management'!$B$9:$AH$9,0))</f>
        <v>0</v>
      </c>
      <c r="X35" s="32">
        <f>INDEX('[8]Forest Management'!$B$9:$AH$27,MATCH($B35,'[8]Forest Management'!$B$9:$B$27,0),MATCH(X$4,'[8]Forest Management'!$B$9:$AH$9,0))</f>
        <v>0</v>
      </c>
      <c r="Y35" s="32">
        <f>INDEX('[8]Forest Management'!$B$9:$AH$27,MATCH($B35,'[8]Forest Management'!$B$9:$B$27,0),MATCH(Y$4,'[8]Forest Management'!$B$9:$AH$9,0))</f>
        <v>0</v>
      </c>
      <c r="Z35" s="32">
        <f>INDEX('[8]Forest Management'!$B$9:$AH$27,MATCH($B35,'[8]Forest Management'!$B$9:$B$27,0),MATCH(Z$4,'[8]Forest Management'!$B$9:$AH$9,0))</f>
        <v>0</v>
      </c>
      <c r="AA35" s="32">
        <f>INDEX('[8]Forest Management'!$B$9:$AH$27,MATCH($B35,'[8]Forest Management'!$B$9:$B$27,0),MATCH(AA$4,'[8]Forest Management'!$B$9:$AH$9,0))</f>
        <v>0</v>
      </c>
      <c r="AB35" s="32">
        <f>INDEX('[8]Forest Management'!$B$9:$AH$27,MATCH($B35,'[8]Forest Management'!$B$9:$B$27,0),MATCH(AB$4,'[8]Forest Management'!$B$9:$AH$9,0))</f>
        <v>0</v>
      </c>
      <c r="AC35" s="32">
        <f>INDEX('[8]Forest Management'!$B$9:$AH$27,MATCH($B35,'[8]Forest Management'!$B$9:$B$27,0),MATCH(AC$4,'[8]Forest Management'!$B$9:$AH$9,0))</f>
        <v>0</v>
      </c>
      <c r="AD35" s="32">
        <f>INDEX('[8]Forest Management'!$B$9:$AH$27,MATCH($B35,'[8]Forest Management'!$B$9:$B$27,0),MATCH(AD$4,'[8]Forest Management'!$B$9:$AH$9,0))</f>
        <v>0</v>
      </c>
      <c r="AE35" s="32">
        <f>INDEX('[8]Forest Management'!$B$9:$AH$27,MATCH($B35,'[8]Forest Management'!$B$9:$B$27,0),MATCH(AE$4,'[8]Forest Management'!$B$9:$AH$9,0))</f>
        <v>0</v>
      </c>
      <c r="AF35" s="32">
        <f>INDEX('[8]Forest Management'!$B$9:$AH$27,MATCH($B35,'[8]Forest Management'!$B$9:$B$27,0),MATCH(AF$4,'[8]Forest Management'!$B$9:$AH$9,0))</f>
        <v>0</v>
      </c>
      <c r="AG35" s="32">
        <f>INDEX('[8]Forest Management'!$B$9:$AH$27,MATCH($B35,'[8]Forest Management'!$B$9:$B$27,0),MATCH(AG$4,'[8]Forest Management'!$B$9:$AH$9,0))</f>
        <v>0</v>
      </c>
      <c r="AH35" s="32">
        <f>INDEX('[8]Forest Management'!$B$9:$AH$27,MATCH($B35,'[8]Forest Management'!$B$9:$B$27,0),MATCH(AH$4,'[8]Forest Management'!$B$9:$AH$9,0))</f>
        <v>0</v>
      </c>
    </row>
    <row r="36" spans="2:34" ht="15.75" x14ac:dyDescent="0.3">
      <c r="B36" s="188" t="s">
        <v>325</v>
      </c>
      <c r="C36" s="32">
        <f>INDEX('[8]Forest Management'!$B$9:$AH$27,MATCH($B36,'[8]Forest Management'!$B$9:$B$27,0),MATCH(C$4,'[8]Forest Management'!$B$9:$AH$9,0))</f>
        <v>0</v>
      </c>
      <c r="D36" s="32">
        <f>INDEX('[8]Forest Management'!$B$9:$AH$27,MATCH($B36,'[8]Forest Management'!$B$9:$B$27,0),MATCH(D$4,'[8]Forest Management'!$B$9:$AH$9,0))</f>
        <v>0</v>
      </c>
      <c r="E36" s="32">
        <f>INDEX('[8]Forest Management'!$B$9:$AH$27,MATCH($B36,'[8]Forest Management'!$B$9:$B$27,0),MATCH(E$4,'[8]Forest Management'!$B$9:$AH$9,0))</f>
        <v>0</v>
      </c>
      <c r="F36" s="32">
        <f>INDEX('[8]Forest Management'!$B$9:$AH$27,MATCH($B36,'[8]Forest Management'!$B$9:$B$27,0),MATCH(F$4,'[8]Forest Management'!$B$9:$AH$9,0))</f>
        <v>0</v>
      </c>
      <c r="G36" s="32">
        <f>INDEX('[8]Forest Management'!$B$9:$AH$27,MATCH($B36,'[8]Forest Management'!$B$9:$B$27,0),MATCH(G$4,'[8]Forest Management'!$B$9:$AH$9,0))</f>
        <v>0</v>
      </c>
      <c r="H36" s="32">
        <f>INDEX('[8]Forest Management'!$B$9:$AH$27,MATCH($B36,'[8]Forest Management'!$B$9:$B$27,0),MATCH(H$4,'[8]Forest Management'!$B$9:$AH$9,0))</f>
        <v>0</v>
      </c>
      <c r="I36" s="32">
        <f>INDEX('[8]Forest Management'!$B$9:$AH$27,MATCH($B36,'[8]Forest Management'!$B$9:$B$27,0),MATCH(I$4,'[8]Forest Management'!$B$9:$AH$9,0))</f>
        <v>0</v>
      </c>
      <c r="J36" s="32">
        <f>INDEX('[8]Forest Management'!$B$9:$AH$27,MATCH($B36,'[8]Forest Management'!$B$9:$B$27,0),MATCH(J$4,'[8]Forest Management'!$B$9:$AH$9,0))</f>
        <v>0</v>
      </c>
      <c r="K36" s="32">
        <f>INDEX('[8]Forest Management'!$B$9:$AH$27,MATCH($B36,'[8]Forest Management'!$B$9:$B$27,0),MATCH(K$4,'[8]Forest Management'!$B$9:$AH$9,0))</f>
        <v>0</v>
      </c>
      <c r="L36" s="32">
        <f>INDEX('[8]Forest Management'!$B$9:$AH$27,MATCH($B36,'[8]Forest Management'!$B$9:$B$27,0),MATCH(L$4,'[8]Forest Management'!$B$9:$AH$9,0))</f>
        <v>0</v>
      </c>
      <c r="M36" s="32">
        <f>INDEX('[8]Forest Management'!$B$9:$AH$27,MATCH($B36,'[8]Forest Management'!$B$9:$B$27,0),MATCH(M$4,'[8]Forest Management'!$B$9:$AH$9,0))</f>
        <v>0</v>
      </c>
      <c r="N36" s="32">
        <f>INDEX('[8]Forest Management'!$B$9:$AH$27,MATCH($B36,'[8]Forest Management'!$B$9:$B$27,0),MATCH(N$4,'[8]Forest Management'!$B$9:$AH$9,0))</f>
        <v>0</v>
      </c>
      <c r="O36" s="32">
        <f>INDEX('[8]Forest Management'!$B$9:$AH$27,MATCH($B36,'[8]Forest Management'!$B$9:$B$27,0),MATCH(O$4,'[8]Forest Management'!$B$9:$AH$9,0))</f>
        <v>0</v>
      </c>
      <c r="P36" s="32">
        <f>INDEX('[8]Forest Management'!$B$9:$AH$27,MATCH($B36,'[8]Forest Management'!$B$9:$B$27,0),MATCH(P$4,'[8]Forest Management'!$B$9:$AH$9,0))</f>
        <v>0</v>
      </c>
      <c r="Q36" s="32">
        <f>INDEX('[8]Forest Management'!$B$9:$AH$27,MATCH($B36,'[8]Forest Management'!$B$9:$B$27,0),MATCH(Q$4,'[8]Forest Management'!$B$9:$AH$9,0))</f>
        <v>0</v>
      </c>
      <c r="R36" s="32">
        <f>INDEX('[8]Forest Management'!$B$9:$AH$27,MATCH($B36,'[8]Forest Management'!$B$9:$B$27,0),MATCH(R$4,'[8]Forest Management'!$B$9:$AH$9,0))</f>
        <v>0</v>
      </c>
      <c r="S36" s="32">
        <f>INDEX('[8]Forest Management'!$B$9:$AH$27,MATCH($B36,'[8]Forest Management'!$B$9:$B$27,0),MATCH(S$4,'[8]Forest Management'!$B$9:$AH$9,0))</f>
        <v>0</v>
      </c>
      <c r="T36" s="32">
        <f>INDEX('[8]Forest Management'!$B$9:$AH$27,MATCH($B36,'[8]Forest Management'!$B$9:$B$27,0),MATCH(T$4,'[8]Forest Management'!$B$9:$AH$9,0))</f>
        <v>0</v>
      </c>
      <c r="U36" s="32">
        <f>INDEX('[8]Forest Management'!$B$9:$AH$27,MATCH($B36,'[8]Forest Management'!$B$9:$B$27,0),MATCH(U$4,'[8]Forest Management'!$B$9:$AH$9,0))</f>
        <v>0</v>
      </c>
      <c r="V36" s="32">
        <f>INDEX('[8]Forest Management'!$B$9:$AH$27,MATCH($B36,'[8]Forest Management'!$B$9:$B$27,0),MATCH(V$4,'[8]Forest Management'!$B$9:$AH$9,0))</f>
        <v>0</v>
      </c>
      <c r="W36" s="32">
        <f>INDEX('[8]Forest Management'!$B$9:$AH$27,MATCH($B36,'[8]Forest Management'!$B$9:$B$27,0),MATCH(W$4,'[8]Forest Management'!$B$9:$AH$9,0))</f>
        <v>0</v>
      </c>
      <c r="X36" s="32">
        <f>INDEX('[8]Forest Management'!$B$9:$AH$27,MATCH($B36,'[8]Forest Management'!$B$9:$B$27,0),MATCH(X$4,'[8]Forest Management'!$B$9:$AH$9,0))</f>
        <v>0</v>
      </c>
      <c r="Y36" s="32">
        <f>INDEX('[8]Forest Management'!$B$9:$AH$27,MATCH($B36,'[8]Forest Management'!$B$9:$B$27,0),MATCH(Y$4,'[8]Forest Management'!$B$9:$AH$9,0))</f>
        <v>0</v>
      </c>
      <c r="Z36" s="32">
        <f>INDEX('[8]Forest Management'!$B$9:$AH$27,MATCH($B36,'[8]Forest Management'!$B$9:$B$27,0),MATCH(Z$4,'[8]Forest Management'!$B$9:$AH$9,0))</f>
        <v>0</v>
      </c>
      <c r="AA36" s="32">
        <f>INDEX('[8]Forest Management'!$B$9:$AH$27,MATCH($B36,'[8]Forest Management'!$B$9:$B$27,0),MATCH(AA$4,'[8]Forest Management'!$B$9:$AH$9,0))</f>
        <v>0</v>
      </c>
      <c r="AB36" s="32">
        <f>INDEX('[8]Forest Management'!$B$9:$AH$27,MATCH($B36,'[8]Forest Management'!$B$9:$B$27,0),MATCH(AB$4,'[8]Forest Management'!$B$9:$AH$9,0))</f>
        <v>0</v>
      </c>
      <c r="AC36" s="32">
        <f>INDEX('[8]Forest Management'!$B$9:$AH$27,MATCH($B36,'[8]Forest Management'!$B$9:$B$27,0),MATCH(AC$4,'[8]Forest Management'!$B$9:$AH$9,0))</f>
        <v>0</v>
      </c>
      <c r="AD36" s="32">
        <f>INDEX('[8]Forest Management'!$B$9:$AH$27,MATCH($B36,'[8]Forest Management'!$B$9:$B$27,0),MATCH(AD$4,'[8]Forest Management'!$B$9:$AH$9,0))</f>
        <v>0</v>
      </c>
      <c r="AE36" s="32">
        <f>INDEX('[8]Forest Management'!$B$9:$AH$27,MATCH($B36,'[8]Forest Management'!$B$9:$B$27,0),MATCH(AE$4,'[8]Forest Management'!$B$9:$AH$9,0))</f>
        <v>0</v>
      </c>
      <c r="AF36" s="32">
        <f>INDEX('[8]Forest Management'!$B$9:$AH$27,MATCH($B36,'[8]Forest Management'!$B$9:$B$27,0),MATCH(AF$4,'[8]Forest Management'!$B$9:$AH$9,0))</f>
        <v>0</v>
      </c>
      <c r="AG36" s="32">
        <f>INDEX('[8]Forest Management'!$B$9:$AH$27,MATCH($B36,'[8]Forest Management'!$B$9:$B$27,0),MATCH(AG$4,'[8]Forest Management'!$B$9:$AH$9,0))</f>
        <v>0</v>
      </c>
      <c r="AH36" s="32">
        <f>INDEX('[8]Forest Management'!$B$9:$AH$27,MATCH($B36,'[8]Forest Management'!$B$9:$B$27,0),MATCH(AH$4,'[8]Forest Management'!$B$9:$AH$9,0))</f>
        <v>0</v>
      </c>
    </row>
    <row r="37" spans="2:34" ht="15.75" x14ac:dyDescent="0.3">
      <c r="B37" s="189" t="s">
        <v>326</v>
      </c>
      <c r="C37" s="32">
        <f>INDEX('[8]Forest Management'!$B$9:$AH$27,MATCH($B37,'[8]Forest Management'!$B$9:$B$27,0),MATCH(C$4,'[8]Forest Management'!$B$9:$AH$9,0))</f>
        <v>0</v>
      </c>
      <c r="D37" s="32">
        <f>INDEX('[8]Forest Management'!$B$9:$AH$27,MATCH($B37,'[8]Forest Management'!$B$9:$B$27,0),MATCH(D$4,'[8]Forest Management'!$B$9:$AH$9,0))</f>
        <v>0</v>
      </c>
      <c r="E37" s="32">
        <f>INDEX('[8]Forest Management'!$B$9:$AH$27,MATCH($B37,'[8]Forest Management'!$B$9:$B$27,0),MATCH(E$4,'[8]Forest Management'!$B$9:$AH$9,0))</f>
        <v>0</v>
      </c>
      <c r="F37" s="32">
        <f>INDEX('[8]Forest Management'!$B$9:$AH$27,MATCH($B37,'[8]Forest Management'!$B$9:$B$27,0),MATCH(F$4,'[8]Forest Management'!$B$9:$AH$9,0))</f>
        <v>0</v>
      </c>
      <c r="G37" s="32">
        <f>INDEX('[8]Forest Management'!$B$9:$AH$27,MATCH($B37,'[8]Forest Management'!$B$9:$B$27,0),MATCH(G$4,'[8]Forest Management'!$B$9:$AH$9,0))</f>
        <v>0</v>
      </c>
      <c r="H37" s="32">
        <f>INDEX('[8]Forest Management'!$B$9:$AH$27,MATCH($B37,'[8]Forest Management'!$B$9:$B$27,0),MATCH(H$4,'[8]Forest Management'!$B$9:$AH$9,0))</f>
        <v>0</v>
      </c>
      <c r="I37" s="32">
        <f>INDEX('[8]Forest Management'!$B$9:$AH$27,MATCH($B37,'[8]Forest Management'!$B$9:$B$27,0),MATCH(I$4,'[8]Forest Management'!$B$9:$AH$9,0))</f>
        <v>0</v>
      </c>
      <c r="J37" s="32">
        <f>INDEX('[8]Forest Management'!$B$9:$AH$27,MATCH($B37,'[8]Forest Management'!$B$9:$B$27,0),MATCH(J$4,'[8]Forest Management'!$B$9:$AH$9,0))</f>
        <v>0</v>
      </c>
      <c r="K37" s="32">
        <f>INDEX('[8]Forest Management'!$B$9:$AH$27,MATCH($B37,'[8]Forest Management'!$B$9:$B$27,0),MATCH(K$4,'[8]Forest Management'!$B$9:$AH$9,0))</f>
        <v>0</v>
      </c>
      <c r="L37" s="32">
        <f>INDEX('[8]Forest Management'!$B$9:$AH$27,MATCH($B37,'[8]Forest Management'!$B$9:$B$27,0),MATCH(L$4,'[8]Forest Management'!$B$9:$AH$9,0))</f>
        <v>0</v>
      </c>
      <c r="M37" s="32">
        <f>INDEX('[8]Forest Management'!$B$9:$AH$27,MATCH($B37,'[8]Forest Management'!$B$9:$B$27,0),MATCH(M$4,'[8]Forest Management'!$B$9:$AH$9,0))</f>
        <v>0</v>
      </c>
      <c r="N37" s="32">
        <f>INDEX('[8]Forest Management'!$B$9:$AH$27,MATCH($B37,'[8]Forest Management'!$B$9:$B$27,0),MATCH(N$4,'[8]Forest Management'!$B$9:$AH$9,0))</f>
        <v>0</v>
      </c>
      <c r="O37" s="32">
        <f>INDEX('[8]Forest Management'!$B$9:$AH$27,MATCH($B37,'[8]Forest Management'!$B$9:$B$27,0),MATCH(O$4,'[8]Forest Management'!$B$9:$AH$9,0))</f>
        <v>0</v>
      </c>
      <c r="P37" s="32">
        <f>INDEX('[8]Forest Management'!$B$9:$AH$27,MATCH($B37,'[8]Forest Management'!$B$9:$B$27,0),MATCH(P$4,'[8]Forest Management'!$B$9:$AH$9,0))</f>
        <v>0</v>
      </c>
      <c r="Q37" s="32">
        <f>INDEX('[8]Forest Management'!$B$9:$AH$27,MATCH($B37,'[8]Forest Management'!$B$9:$B$27,0),MATCH(Q$4,'[8]Forest Management'!$B$9:$AH$9,0))</f>
        <v>0</v>
      </c>
      <c r="R37" s="32">
        <f>INDEX('[8]Forest Management'!$B$9:$AH$27,MATCH($B37,'[8]Forest Management'!$B$9:$B$27,0),MATCH(R$4,'[8]Forest Management'!$B$9:$AH$9,0))</f>
        <v>0</v>
      </c>
      <c r="S37" s="32">
        <f>INDEX('[8]Forest Management'!$B$9:$AH$27,MATCH($B37,'[8]Forest Management'!$B$9:$B$27,0),MATCH(S$4,'[8]Forest Management'!$B$9:$AH$9,0))</f>
        <v>0</v>
      </c>
      <c r="T37" s="32">
        <f>INDEX('[8]Forest Management'!$B$9:$AH$27,MATCH($B37,'[8]Forest Management'!$B$9:$B$27,0),MATCH(T$4,'[8]Forest Management'!$B$9:$AH$9,0))</f>
        <v>0</v>
      </c>
      <c r="U37" s="32">
        <f>INDEX('[8]Forest Management'!$B$9:$AH$27,MATCH($B37,'[8]Forest Management'!$B$9:$B$27,0),MATCH(U$4,'[8]Forest Management'!$B$9:$AH$9,0))</f>
        <v>0</v>
      </c>
      <c r="V37" s="32">
        <f>INDEX('[8]Forest Management'!$B$9:$AH$27,MATCH($B37,'[8]Forest Management'!$B$9:$B$27,0),MATCH(V$4,'[8]Forest Management'!$B$9:$AH$9,0))</f>
        <v>0</v>
      </c>
      <c r="W37" s="32">
        <f>INDEX('[8]Forest Management'!$B$9:$AH$27,MATCH($B37,'[8]Forest Management'!$B$9:$B$27,0),MATCH(W$4,'[8]Forest Management'!$B$9:$AH$9,0))</f>
        <v>0</v>
      </c>
      <c r="X37" s="32">
        <f>INDEX('[8]Forest Management'!$B$9:$AH$27,MATCH($B37,'[8]Forest Management'!$B$9:$B$27,0),MATCH(X$4,'[8]Forest Management'!$B$9:$AH$9,0))</f>
        <v>0</v>
      </c>
      <c r="Y37" s="32">
        <f>INDEX('[8]Forest Management'!$B$9:$AH$27,MATCH($B37,'[8]Forest Management'!$B$9:$B$27,0),MATCH(Y$4,'[8]Forest Management'!$B$9:$AH$9,0))</f>
        <v>0</v>
      </c>
      <c r="Z37" s="32">
        <f>INDEX('[8]Forest Management'!$B$9:$AH$27,MATCH($B37,'[8]Forest Management'!$B$9:$B$27,0),MATCH(Z$4,'[8]Forest Management'!$B$9:$AH$9,0))</f>
        <v>0</v>
      </c>
      <c r="AA37" s="32">
        <f>INDEX('[8]Forest Management'!$B$9:$AH$27,MATCH($B37,'[8]Forest Management'!$B$9:$B$27,0),MATCH(AA$4,'[8]Forest Management'!$B$9:$AH$9,0))</f>
        <v>0</v>
      </c>
      <c r="AB37" s="32">
        <f>INDEX('[8]Forest Management'!$B$9:$AH$27,MATCH($B37,'[8]Forest Management'!$B$9:$B$27,0),MATCH(AB$4,'[8]Forest Management'!$B$9:$AH$9,0))</f>
        <v>0</v>
      </c>
      <c r="AC37" s="32">
        <f>INDEX('[8]Forest Management'!$B$9:$AH$27,MATCH($B37,'[8]Forest Management'!$B$9:$B$27,0),MATCH(AC$4,'[8]Forest Management'!$B$9:$AH$9,0))</f>
        <v>0</v>
      </c>
      <c r="AD37" s="32">
        <f>INDEX('[8]Forest Management'!$B$9:$AH$27,MATCH($B37,'[8]Forest Management'!$B$9:$B$27,0),MATCH(AD$4,'[8]Forest Management'!$B$9:$AH$9,0))</f>
        <v>0</v>
      </c>
      <c r="AE37" s="32">
        <f>INDEX('[8]Forest Management'!$B$9:$AH$27,MATCH($B37,'[8]Forest Management'!$B$9:$B$27,0),MATCH(AE$4,'[8]Forest Management'!$B$9:$AH$9,0))</f>
        <v>0</v>
      </c>
      <c r="AF37" s="32">
        <f>INDEX('[8]Forest Management'!$B$9:$AH$27,MATCH($B37,'[8]Forest Management'!$B$9:$B$27,0),MATCH(AF$4,'[8]Forest Management'!$B$9:$AH$9,0))</f>
        <v>0</v>
      </c>
      <c r="AG37" s="32">
        <f>INDEX('[8]Forest Management'!$B$9:$AH$27,MATCH($B37,'[8]Forest Management'!$B$9:$B$27,0),MATCH(AG$4,'[8]Forest Management'!$B$9:$AH$9,0))</f>
        <v>0</v>
      </c>
      <c r="AH37" s="32">
        <f>INDEX('[8]Forest Management'!$B$9:$AH$27,MATCH($B37,'[8]Forest Management'!$B$9:$B$27,0),MATCH(AH$4,'[8]Forest Management'!$B$9:$AH$9,0))</f>
        <v>0</v>
      </c>
    </row>
    <row r="38" spans="2:34" ht="15" x14ac:dyDescent="0.25">
      <c r="B38" s="17" t="s">
        <v>327</v>
      </c>
      <c r="C38" s="32">
        <f>INDEX('[8]Forest Management'!$B$28:$AH$33,MATCH($B38,'[8]Forest Management'!$B$28:$B$33,0),MATCH(C$4,'[8]Forest Management'!$B$9:$AH$9,0))</f>
        <v>0</v>
      </c>
      <c r="D38" s="32">
        <f>INDEX('[8]Forest Management'!$B$28:$AH$33,MATCH($B38,'[8]Forest Management'!$B$28:$B$33,0),MATCH(D$4,'[8]Forest Management'!$B$9:$AH$9,0))</f>
        <v>0</v>
      </c>
      <c r="E38" s="32">
        <f>INDEX('[8]Forest Management'!$B$28:$AH$33,MATCH($B38,'[8]Forest Management'!$B$28:$B$33,0),MATCH(E$4,'[8]Forest Management'!$B$9:$AH$9,0))</f>
        <v>0</v>
      </c>
      <c r="F38" s="32">
        <f>INDEX('[8]Forest Management'!$B$28:$AH$33,MATCH($B38,'[8]Forest Management'!$B$28:$B$33,0),MATCH(F$4,'[8]Forest Management'!$B$9:$AH$9,0))</f>
        <v>0</v>
      </c>
      <c r="G38" s="32">
        <f>INDEX('[8]Forest Management'!$B$28:$AH$33,MATCH($B38,'[8]Forest Management'!$B$28:$B$33,0),MATCH(G$4,'[8]Forest Management'!$B$9:$AH$9,0))</f>
        <v>0</v>
      </c>
      <c r="H38" s="32">
        <f>INDEX('[8]Forest Management'!$B$28:$AH$33,MATCH($B38,'[8]Forest Management'!$B$28:$B$33,0),MATCH(H$4,'[8]Forest Management'!$B$9:$AH$9,0))</f>
        <v>0</v>
      </c>
      <c r="I38" s="32">
        <f>INDEX('[8]Forest Management'!$B$28:$AH$33,MATCH($B38,'[8]Forest Management'!$B$28:$B$33,0),MATCH(I$4,'[8]Forest Management'!$B$9:$AH$9,0))</f>
        <v>0</v>
      </c>
      <c r="J38" s="32">
        <f>INDEX('[8]Forest Management'!$B$28:$AH$33,MATCH($B38,'[8]Forest Management'!$B$28:$B$33,0),MATCH(J$4,'[8]Forest Management'!$B$9:$AH$9,0))</f>
        <v>0</v>
      </c>
      <c r="K38" s="32">
        <f>INDEX('[8]Forest Management'!$B$28:$AH$33,MATCH($B38,'[8]Forest Management'!$B$28:$B$33,0),MATCH(K$4,'[8]Forest Management'!$B$9:$AH$9,0))</f>
        <v>0</v>
      </c>
      <c r="L38" s="32">
        <f>INDEX('[8]Forest Management'!$B$28:$AH$33,MATCH($B38,'[8]Forest Management'!$B$28:$B$33,0),MATCH(L$4,'[8]Forest Management'!$B$9:$AH$9,0))</f>
        <v>0</v>
      </c>
      <c r="M38" s="32">
        <f>INDEX('[8]Forest Management'!$B$28:$AH$33,MATCH($B38,'[8]Forest Management'!$B$28:$B$33,0),MATCH(M$4,'[8]Forest Management'!$B$9:$AH$9,0))</f>
        <v>0</v>
      </c>
      <c r="N38" s="32">
        <f>INDEX('[8]Forest Management'!$B$28:$AH$33,MATCH($B38,'[8]Forest Management'!$B$28:$B$33,0),MATCH(N$4,'[8]Forest Management'!$B$9:$AH$9,0))</f>
        <v>0</v>
      </c>
      <c r="O38" s="32">
        <f>INDEX('[8]Forest Management'!$B$28:$AH$33,MATCH($B38,'[8]Forest Management'!$B$28:$B$33,0),MATCH(O$4,'[8]Forest Management'!$B$9:$AH$9,0))</f>
        <v>0</v>
      </c>
      <c r="P38" s="32">
        <f>INDEX('[8]Forest Management'!$B$28:$AH$33,MATCH($B38,'[8]Forest Management'!$B$28:$B$33,0),MATCH(P$4,'[8]Forest Management'!$B$9:$AH$9,0))</f>
        <v>0</v>
      </c>
      <c r="Q38" s="32">
        <f>INDEX('[8]Forest Management'!$B$28:$AH$33,MATCH($B38,'[8]Forest Management'!$B$28:$B$33,0),MATCH(Q$4,'[8]Forest Management'!$B$9:$AH$9,0))</f>
        <v>0</v>
      </c>
      <c r="R38" s="32">
        <f>INDEX('[8]Forest Management'!$B$28:$AH$33,MATCH($B38,'[8]Forest Management'!$B$28:$B$33,0),MATCH(R$4,'[8]Forest Management'!$B$9:$AH$9,0))</f>
        <v>0</v>
      </c>
      <c r="S38" s="32">
        <f>INDEX('[8]Forest Management'!$B$28:$AH$33,MATCH($B38,'[8]Forest Management'!$B$28:$B$33,0),MATCH(S$4,'[8]Forest Management'!$B$9:$AH$9,0))</f>
        <v>0</v>
      </c>
      <c r="T38" s="32">
        <f>INDEX('[8]Forest Management'!$B$28:$AH$33,MATCH($B38,'[8]Forest Management'!$B$28:$B$33,0),MATCH(T$4,'[8]Forest Management'!$B$9:$AH$9,0))</f>
        <v>0</v>
      </c>
      <c r="U38" s="32">
        <f>INDEX('[8]Forest Management'!$B$28:$AH$33,MATCH($B38,'[8]Forest Management'!$B$28:$B$33,0),MATCH(U$4,'[8]Forest Management'!$B$9:$AH$9,0))</f>
        <v>0</v>
      </c>
      <c r="V38" s="32">
        <f>INDEX('[8]Forest Management'!$B$28:$AH$33,MATCH($B38,'[8]Forest Management'!$B$28:$B$33,0),MATCH(V$4,'[8]Forest Management'!$B$9:$AH$9,0))</f>
        <v>0</v>
      </c>
      <c r="W38" s="32">
        <f>INDEX('[8]Forest Management'!$B$28:$AH$33,MATCH($B38,'[8]Forest Management'!$B$28:$B$33,0),MATCH(W$4,'[8]Forest Management'!$B$9:$AH$9,0))</f>
        <v>0</v>
      </c>
      <c r="X38" s="32">
        <f>INDEX('[8]Forest Management'!$B$28:$AH$33,MATCH($B38,'[8]Forest Management'!$B$28:$B$33,0),MATCH(X$4,'[8]Forest Management'!$B$9:$AH$9,0))</f>
        <v>0</v>
      </c>
      <c r="Y38" s="32">
        <f>INDEX('[8]Forest Management'!$B$28:$AH$33,MATCH($B38,'[8]Forest Management'!$B$28:$B$33,0),MATCH(Y$4,'[8]Forest Management'!$B$9:$AH$9,0))</f>
        <v>0</v>
      </c>
      <c r="Z38" s="32">
        <f>INDEX('[8]Forest Management'!$B$28:$AH$33,MATCH($B38,'[8]Forest Management'!$B$28:$B$33,0),MATCH(Z$4,'[8]Forest Management'!$B$9:$AH$9,0))</f>
        <v>0</v>
      </c>
      <c r="AA38" s="32">
        <f>INDEX('[8]Forest Management'!$B$28:$AH$33,MATCH($B38,'[8]Forest Management'!$B$28:$B$33,0),MATCH(AA$4,'[8]Forest Management'!$B$9:$AH$9,0))</f>
        <v>0</v>
      </c>
      <c r="AB38" s="32">
        <f>INDEX('[8]Forest Management'!$B$28:$AH$33,MATCH($B38,'[8]Forest Management'!$B$28:$B$33,0),MATCH(AB$4,'[8]Forest Management'!$B$9:$AH$9,0))</f>
        <v>0</v>
      </c>
      <c r="AC38" s="32">
        <f>INDEX('[8]Forest Management'!$B$28:$AH$33,MATCH($B38,'[8]Forest Management'!$B$28:$B$33,0),MATCH(AC$4,'[8]Forest Management'!$B$9:$AH$9,0))</f>
        <v>0</v>
      </c>
      <c r="AD38" s="32">
        <f>INDEX('[8]Forest Management'!$B$28:$AH$33,MATCH($B38,'[8]Forest Management'!$B$28:$B$33,0),MATCH(AD$4,'[8]Forest Management'!$B$9:$AH$9,0))</f>
        <v>0</v>
      </c>
      <c r="AE38" s="32">
        <f>INDEX('[8]Forest Management'!$B$28:$AH$33,MATCH($B38,'[8]Forest Management'!$B$28:$B$33,0),MATCH(AE$4,'[8]Forest Management'!$B$9:$AH$9,0))</f>
        <v>0</v>
      </c>
      <c r="AF38" s="32">
        <f>INDEX('[8]Forest Management'!$B$28:$AH$33,MATCH($B38,'[8]Forest Management'!$B$28:$B$33,0),MATCH(AF$4,'[8]Forest Management'!$B$9:$AH$9,0))</f>
        <v>0</v>
      </c>
      <c r="AG38" s="32">
        <f>INDEX('[8]Forest Management'!$B$28:$AH$33,MATCH($B38,'[8]Forest Management'!$B$28:$B$33,0),MATCH(AG$4,'[8]Forest Management'!$B$9:$AH$9,0))</f>
        <v>0</v>
      </c>
      <c r="AH38" s="32">
        <f>INDEX('[8]Forest Management'!$B$28:$AH$33,MATCH($B38,'[8]Forest Management'!$B$28:$B$33,0),MATCH(AH$4,'[8]Forest Management'!$B$9:$AH$9,0))</f>
        <v>0</v>
      </c>
    </row>
    <row r="39" spans="2:34" ht="15.75" x14ac:dyDescent="0.3">
      <c r="B39" s="189" t="s">
        <v>319</v>
      </c>
      <c r="C39" s="32">
        <f>INDEX('[8]Forest Management'!$B$28:$AH$33,MATCH($B39,'[8]Forest Management'!$B$28:$B$33,0),MATCH(C$4,'[8]Forest Management'!$B$9:$AH$9,0))</f>
        <v>0</v>
      </c>
      <c r="D39" s="32">
        <f>INDEX('[8]Forest Management'!$B$28:$AH$33,MATCH($B39,'[8]Forest Management'!$B$28:$B$33,0),MATCH(D$4,'[8]Forest Management'!$B$9:$AH$9,0))</f>
        <v>0</v>
      </c>
      <c r="E39" s="32">
        <f>INDEX('[8]Forest Management'!$B$28:$AH$33,MATCH($B39,'[8]Forest Management'!$B$28:$B$33,0),MATCH(E$4,'[8]Forest Management'!$B$9:$AH$9,0))</f>
        <v>0</v>
      </c>
      <c r="F39" s="32">
        <f>INDEX('[8]Forest Management'!$B$28:$AH$33,MATCH($B39,'[8]Forest Management'!$B$28:$B$33,0),MATCH(F$4,'[8]Forest Management'!$B$9:$AH$9,0))</f>
        <v>0</v>
      </c>
      <c r="G39" s="32">
        <f>INDEX('[8]Forest Management'!$B$28:$AH$33,MATCH($B39,'[8]Forest Management'!$B$28:$B$33,0),MATCH(G$4,'[8]Forest Management'!$B$9:$AH$9,0))</f>
        <v>0</v>
      </c>
      <c r="H39" s="32">
        <f>INDEX('[8]Forest Management'!$B$28:$AH$33,MATCH($B39,'[8]Forest Management'!$B$28:$B$33,0),MATCH(H$4,'[8]Forest Management'!$B$9:$AH$9,0))</f>
        <v>0</v>
      </c>
      <c r="I39" s="32">
        <f>INDEX('[8]Forest Management'!$B$28:$AH$33,MATCH($B39,'[8]Forest Management'!$B$28:$B$33,0),MATCH(I$4,'[8]Forest Management'!$B$9:$AH$9,0))</f>
        <v>0</v>
      </c>
      <c r="J39" s="32">
        <f>INDEX('[8]Forest Management'!$B$28:$AH$33,MATCH($B39,'[8]Forest Management'!$B$28:$B$33,0),MATCH(J$4,'[8]Forest Management'!$B$9:$AH$9,0))</f>
        <v>0</v>
      </c>
      <c r="K39" s="32">
        <f>INDEX('[8]Forest Management'!$B$28:$AH$33,MATCH($B39,'[8]Forest Management'!$B$28:$B$33,0),MATCH(K$4,'[8]Forest Management'!$B$9:$AH$9,0))</f>
        <v>0</v>
      </c>
      <c r="L39" s="32">
        <f>INDEX('[8]Forest Management'!$B$28:$AH$33,MATCH($B39,'[8]Forest Management'!$B$28:$B$33,0),MATCH(L$4,'[8]Forest Management'!$B$9:$AH$9,0))</f>
        <v>0</v>
      </c>
      <c r="M39" s="32">
        <f>INDEX('[8]Forest Management'!$B$28:$AH$33,MATCH($B39,'[8]Forest Management'!$B$28:$B$33,0),MATCH(M$4,'[8]Forest Management'!$B$9:$AH$9,0))</f>
        <v>0</v>
      </c>
      <c r="N39" s="32">
        <f>INDEX('[8]Forest Management'!$B$28:$AH$33,MATCH($B39,'[8]Forest Management'!$B$28:$B$33,0),MATCH(N$4,'[8]Forest Management'!$B$9:$AH$9,0))</f>
        <v>0</v>
      </c>
      <c r="O39" s="32">
        <f>INDEX('[8]Forest Management'!$B$28:$AH$33,MATCH($B39,'[8]Forest Management'!$B$28:$B$33,0),MATCH(O$4,'[8]Forest Management'!$B$9:$AH$9,0))</f>
        <v>0</v>
      </c>
      <c r="P39" s="32">
        <f>INDEX('[8]Forest Management'!$B$28:$AH$33,MATCH($B39,'[8]Forest Management'!$B$28:$B$33,0),MATCH(P$4,'[8]Forest Management'!$B$9:$AH$9,0))</f>
        <v>0</v>
      </c>
      <c r="Q39" s="32">
        <f>INDEX('[8]Forest Management'!$B$28:$AH$33,MATCH($B39,'[8]Forest Management'!$B$28:$B$33,0),MATCH(Q$4,'[8]Forest Management'!$B$9:$AH$9,0))</f>
        <v>0</v>
      </c>
      <c r="R39" s="32">
        <f>INDEX('[8]Forest Management'!$B$28:$AH$33,MATCH($B39,'[8]Forest Management'!$B$28:$B$33,0),MATCH(R$4,'[8]Forest Management'!$B$9:$AH$9,0))</f>
        <v>0</v>
      </c>
      <c r="S39" s="32">
        <f>INDEX('[8]Forest Management'!$B$28:$AH$33,MATCH($B39,'[8]Forest Management'!$B$28:$B$33,0),MATCH(S$4,'[8]Forest Management'!$B$9:$AH$9,0))</f>
        <v>0</v>
      </c>
      <c r="T39" s="32">
        <f>INDEX('[8]Forest Management'!$B$28:$AH$33,MATCH($B39,'[8]Forest Management'!$B$28:$B$33,0),MATCH(T$4,'[8]Forest Management'!$B$9:$AH$9,0))</f>
        <v>0</v>
      </c>
      <c r="U39" s="32">
        <f>INDEX('[8]Forest Management'!$B$28:$AH$33,MATCH($B39,'[8]Forest Management'!$B$28:$B$33,0),MATCH(U$4,'[8]Forest Management'!$B$9:$AH$9,0))</f>
        <v>0</v>
      </c>
      <c r="V39" s="32">
        <f>INDEX('[8]Forest Management'!$B$28:$AH$33,MATCH($B39,'[8]Forest Management'!$B$28:$B$33,0),MATCH(V$4,'[8]Forest Management'!$B$9:$AH$9,0))</f>
        <v>0</v>
      </c>
      <c r="W39" s="32">
        <f>INDEX('[8]Forest Management'!$B$28:$AH$33,MATCH($B39,'[8]Forest Management'!$B$28:$B$33,0),MATCH(W$4,'[8]Forest Management'!$B$9:$AH$9,0))</f>
        <v>0</v>
      </c>
      <c r="X39" s="32">
        <f>INDEX('[8]Forest Management'!$B$28:$AH$33,MATCH($B39,'[8]Forest Management'!$B$28:$B$33,0),MATCH(X$4,'[8]Forest Management'!$B$9:$AH$9,0))</f>
        <v>0</v>
      </c>
      <c r="Y39" s="32">
        <f>INDEX('[8]Forest Management'!$B$28:$AH$33,MATCH($B39,'[8]Forest Management'!$B$28:$B$33,0),MATCH(Y$4,'[8]Forest Management'!$B$9:$AH$9,0))</f>
        <v>0</v>
      </c>
      <c r="Z39" s="32">
        <f>INDEX('[8]Forest Management'!$B$28:$AH$33,MATCH($B39,'[8]Forest Management'!$B$28:$B$33,0),MATCH(Z$4,'[8]Forest Management'!$B$9:$AH$9,0))</f>
        <v>0</v>
      </c>
      <c r="AA39" s="32">
        <f>INDEX('[8]Forest Management'!$B$28:$AH$33,MATCH($B39,'[8]Forest Management'!$B$28:$B$33,0),MATCH(AA$4,'[8]Forest Management'!$B$9:$AH$9,0))</f>
        <v>0</v>
      </c>
      <c r="AB39" s="32">
        <f>INDEX('[8]Forest Management'!$B$28:$AH$33,MATCH($B39,'[8]Forest Management'!$B$28:$B$33,0),MATCH(AB$4,'[8]Forest Management'!$B$9:$AH$9,0))</f>
        <v>0</v>
      </c>
      <c r="AC39" s="32">
        <f>INDEX('[8]Forest Management'!$B$28:$AH$33,MATCH($B39,'[8]Forest Management'!$B$28:$B$33,0),MATCH(AC$4,'[8]Forest Management'!$B$9:$AH$9,0))</f>
        <v>0</v>
      </c>
      <c r="AD39" s="32">
        <f>INDEX('[8]Forest Management'!$B$28:$AH$33,MATCH($B39,'[8]Forest Management'!$B$28:$B$33,0),MATCH(AD$4,'[8]Forest Management'!$B$9:$AH$9,0))</f>
        <v>0</v>
      </c>
      <c r="AE39" s="32">
        <f>INDEX('[8]Forest Management'!$B$28:$AH$33,MATCH($B39,'[8]Forest Management'!$B$28:$B$33,0),MATCH(AE$4,'[8]Forest Management'!$B$9:$AH$9,0))</f>
        <v>0</v>
      </c>
      <c r="AF39" s="32">
        <f>INDEX('[8]Forest Management'!$B$28:$AH$33,MATCH($B39,'[8]Forest Management'!$B$28:$B$33,0),MATCH(AF$4,'[8]Forest Management'!$B$9:$AH$9,0))</f>
        <v>0</v>
      </c>
      <c r="AG39" s="32">
        <f>INDEX('[8]Forest Management'!$B$28:$AH$33,MATCH($B39,'[8]Forest Management'!$B$28:$B$33,0),MATCH(AG$4,'[8]Forest Management'!$B$9:$AH$9,0))</f>
        <v>0</v>
      </c>
      <c r="AH39" s="32">
        <f>INDEX('[8]Forest Management'!$B$28:$AH$33,MATCH($B39,'[8]Forest Management'!$B$28:$B$33,0),MATCH(AH$4,'[8]Forest Management'!$B$9:$AH$9,0))</f>
        <v>0</v>
      </c>
    </row>
    <row r="40" spans="2:34" ht="15.75" x14ac:dyDescent="0.3">
      <c r="B40" s="189" t="s">
        <v>320</v>
      </c>
      <c r="C40" s="32">
        <f>INDEX('[8]Forest Management'!$B$28:$AH$33,MATCH($B40,'[8]Forest Management'!$B$28:$B$33,0),MATCH(C$4,'[8]Forest Management'!$B$9:$AH$9,0))</f>
        <v>0</v>
      </c>
      <c r="D40" s="32">
        <f>INDEX('[8]Forest Management'!$B$28:$AH$33,MATCH($B40,'[8]Forest Management'!$B$28:$B$33,0),MATCH(D$4,'[8]Forest Management'!$B$9:$AH$9,0))</f>
        <v>0</v>
      </c>
      <c r="E40" s="32">
        <f>INDEX('[8]Forest Management'!$B$28:$AH$33,MATCH($B40,'[8]Forest Management'!$B$28:$B$33,0),MATCH(E$4,'[8]Forest Management'!$B$9:$AH$9,0))</f>
        <v>0</v>
      </c>
      <c r="F40" s="32">
        <f>INDEX('[8]Forest Management'!$B$28:$AH$33,MATCH($B40,'[8]Forest Management'!$B$28:$B$33,0),MATCH(F$4,'[8]Forest Management'!$B$9:$AH$9,0))</f>
        <v>0</v>
      </c>
      <c r="G40" s="32">
        <f>INDEX('[8]Forest Management'!$B$28:$AH$33,MATCH($B40,'[8]Forest Management'!$B$28:$B$33,0),MATCH(G$4,'[8]Forest Management'!$B$9:$AH$9,0))</f>
        <v>0</v>
      </c>
      <c r="H40" s="32">
        <f>INDEX('[8]Forest Management'!$B$28:$AH$33,MATCH($B40,'[8]Forest Management'!$B$28:$B$33,0),MATCH(H$4,'[8]Forest Management'!$B$9:$AH$9,0))</f>
        <v>0</v>
      </c>
      <c r="I40" s="32">
        <f>INDEX('[8]Forest Management'!$B$28:$AH$33,MATCH($B40,'[8]Forest Management'!$B$28:$B$33,0),MATCH(I$4,'[8]Forest Management'!$B$9:$AH$9,0))</f>
        <v>0</v>
      </c>
      <c r="J40" s="32">
        <f>INDEX('[8]Forest Management'!$B$28:$AH$33,MATCH($B40,'[8]Forest Management'!$B$28:$B$33,0),MATCH(J$4,'[8]Forest Management'!$B$9:$AH$9,0))</f>
        <v>0</v>
      </c>
      <c r="K40" s="32">
        <f>INDEX('[8]Forest Management'!$B$28:$AH$33,MATCH($B40,'[8]Forest Management'!$B$28:$B$33,0),MATCH(K$4,'[8]Forest Management'!$B$9:$AH$9,0))</f>
        <v>0</v>
      </c>
      <c r="L40" s="32">
        <f>INDEX('[8]Forest Management'!$B$28:$AH$33,MATCH($B40,'[8]Forest Management'!$B$28:$B$33,0),MATCH(L$4,'[8]Forest Management'!$B$9:$AH$9,0))</f>
        <v>0</v>
      </c>
      <c r="M40" s="32">
        <f>INDEX('[8]Forest Management'!$B$28:$AH$33,MATCH($B40,'[8]Forest Management'!$B$28:$B$33,0),MATCH(M$4,'[8]Forest Management'!$B$9:$AH$9,0))</f>
        <v>0</v>
      </c>
      <c r="N40" s="32">
        <f>INDEX('[8]Forest Management'!$B$28:$AH$33,MATCH($B40,'[8]Forest Management'!$B$28:$B$33,0),MATCH(N$4,'[8]Forest Management'!$B$9:$AH$9,0))</f>
        <v>0</v>
      </c>
      <c r="O40" s="32">
        <f>INDEX('[8]Forest Management'!$B$28:$AH$33,MATCH($B40,'[8]Forest Management'!$B$28:$B$33,0),MATCH(O$4,'[8]Forest Management'!$B$9:$AH$9,0))</f>
        <v>0</v>
      </c>
      <c r="P40" s="32">
        <f>INDEX('[8]Forest Management'!$B$28:$AH$33,MATCH($B40,'[8]Forest Management'!$B$28:$B$33,0),MATCH(P$4,'[8]Forest Management'!$B$9:$AH$9,0))</f>
        <v>0</v>
      </c>
      <c r="Q40" s="32">
        <f>INDEX('[8]Forest Management'!$B$28:$AH$33,MATCH($B40,'[8]Forest Management'!$B$28:$B$33,0),MATCH(Q$4,'[8]Forest Management'!$B$9:$AH$9,0))</f>
        <v>0</v>
      </c>
      <c r="R40" s="32">
        <f>INDEX('[8]Forest Management'!$B$28:$AH$33,MATCH($B40,'[8]Forest Management'!$B$28:$B$33,0),MATCH(R$4,'[8]Forest Management'!$B$9:$AH$9,0))</f>
        <v>0</v>
      </c>
      <c r="S40" s="32">
        <f>INDEX('[8]Forest Management'!$B$28:$AH$33,MATCH($B40,'[8]Forest Management'!$B$28:$B$33,0),MATCH(S$4,'[8]Forest Management'!$B$9:$AH$9,0))</f>
        <v>0</v>
      </c>
      <c r="T40" s="32">
        <f>INDEX('[8]Forest Management'!$B$28:$AH$33,MATCH($B40,'[8]Forest Management'!$B$28:$B$33,0),MATCH(T$4,'[8]Forest Management'!$B$9:$AH$9,0))</f>
        <v>0</v>
      </c>
      <c r="U40" s="32">
        <f>INDEX('[8]Forest Management'!$B$28:$AH$33,MATCH($B40,'[8]Forest Management'!$B$28:$B$33,0),MATCH(U$4,'[8]Forest Management'!$B$9:$AH$9,0))</f>
        <v>0</v>
      </c>
      <c r="V40" s="32">
        <f>INDEX('[8]Forest Management'!$B$28:$AH$33,MATCH($B40,'[8]Forest Management'!$B$28:$B$33,0),MATCH(V$4,'[8]Forest Management'!$B$9:$AH$9,0))</f>
        <v>0</v>
      </c>
      <c r="W40" s="32">
        <f>INDEX('[8]Forest Management'!$B$28:$AH$33,MATCH($B40,'[8]Forest Management'!$B$28:$B$33,0),MATCH(W$4,'[8]Forest Management'!$B$9:$AH$9,0))</f>
        <v>0</v>
      </c>
      <c r="X40" s="32">
        <f>INDEX('[8]Forest Management'!$B$28:$AH$33,MATCH($B40,'[8]Forest Management'!$B$28:$B$33,0),MATCH(X$4,'[8]Forest Management'!$B$9:$AH$9,0))</f>
        <v>0</v>
      </c>
      <c r="Y40" s="32">
        <f>INDEX('[8]Forest Management'!$B$28:$AH$33,MATCH($B40,'[8]Forest Management'!$B$28:$B$33,0),MATCH(Y$4,'[8]Forest Management'!$B$9:$AH$9,0))</f>
        <v>0</v>
      </c>
      <c r="Z40" s="32">
        <f>INDEX('[8]Forest Management'!$B$28:$AH$33,MATCH($B40,'[8]Forest Management'!$B$28:$B$33,0),MATCH(Z$4,'[8]Forest Management'!$B$9:$AH$9,0))</f>
        <v>0</v>
      </c>
      <c r="AA40" s="32">
        <f>INDEX('[8]Forest Management'!$B$28:$AH$33,MATCH($B40,'[8]Forest Management'!$B$28:$B$33,0),MATCH(AA$4,'[8]Forest Management'!$B$9:$AH$9,0))</f>
        <v>0</v>
      </c>
      <c r="AB40" s="32">
        <f>INDEX('[8]Forest Management'!$B$28:$AH$33,MATCH($B40,'[8]Forest Management'!$B$28:$B$33,0),MATCH(AB$4,'[8]Forest Management'!$B$9:$AH$9,0))</f>
        <v>0</v>
      </c>
      <c r="AC40" s="32">
        <f>INDEX('[8]Forest Management'!$B$28:$AH$33,MATCH($B40,'[8]Forest Management'!$B$28:$B$33,0),MATCH(AC$4,'[8]Forest Management'!$B$9:$AH$9,0))</f>
        <v>0</v>
      </c>
      <c r="AD40" s="32">
        <f>INDEX('[8]Forest Management'!$B$28:$AH$33,MATCH($B40,'[8]Forest Management'!$B$28:$B$33,0),MATCH(AD$4,'[8]Forest Management'!$B$9:$AH$9,0))</f>
        <v>0</v>
      </c>
      <c r="AE40" s="32">
        <f>INDEX('[8]Forest Management'!$B$28:$AH$33,MATCH($B40,'[8]Forest Management'!$B$28:$B$33,0),MATCH(AE$4,'[8]Forest Management'!$B$9:$AH$9,0))</f>
        <v>0</v>
      </c>
      <c r="AF40" s="32">
        <f>INDEX('[8]Forest Management'!$B$28:$AH$33,MATCH($B40,'[8]Forest Management'!$B$28:$B$33,0),MATCH(AF$4,'[8]Forest Management'!$B$9:$AH$9,0))</f>
        <v>0</v>
      </c>
      <c r="AG40" s="32">
        <f>INDEX('[8]Forest Management'!$B$28:$AH$33,MATCH($B40,'[8]Forest Management'!$B$28:$B$33,0),MATCH(AG$4,'[8]Forest Management'!$B$9:$AH$9,0))</f>
        <v>0</v>
      </c>
      <c r="AH40" s="32">
        <f>INDEX('[8]Forest Management'!$B$28:$AH$33,MATCH($B40,'[8]Forest Management'!$B$28:$B$33,0),MATCH(AH$4,'[8]Forest Management'!$B$9:$AH$9,0))</f>
        <v>0</v>
      </c>
    </row>
    <row r="41" spans="2:34" ht="15.75" x14ac:dyDescent="0.3">
      <c r="B41" s="189" t="s">
        <v>321</v>
      </c>
      <c r="C41" s="32">
        <f>INDEX('[8]Forest Management'!$B$28:$AH$33,MATCH($B41,'[8]Forest Management'!$B$28:$B$33,0),MATCH(C$4,'[8]Forest Management'!$B$9:$AH$9,0))</f>
        <v>0</v>
      </c>
      <c r="D41" s="32">
        <f>INDEX('[8]Forest Management'!$B$28:$AH$33,MATCH($B41,'[8]Forest Management'!$B$28:$B$33,0),MATCH(D$4,'[8]Forest Management'!$B$9:$AH$9,0))</f>
        <v>0</v>
      </c>
      <c r="E41" s="32">
        <f>INDEX('[8]Forest Management'!$B$28:$AH$33,MATCH($B41,'[8]Forest Management'!$B$28:$B$33,0),MATCH(E$4,'[8]Forest Management'!$B$9:$AH$9,0))</f>
        <v>0</v>
      </c>
      <c r="F41" s="32">
        <f>INDEX('[8]Forest Management'!$B$28:$AH$33,MATCH($B41,'[8]Forest Management'!$B$28:$B$33,0),MATCH(F$4,'[8]Forest Management'!$B$9:$AH$9,0))</f>
        <v>0</v>
      </c>
      <c r="G41" s="32">
        <f>INDEX('[8]Forest Management'!$B$28:$AH$33,MATCH($B41,'[8]Forest Management'!$B$28:$B$33,0),MATCH(G$4,'[8]Forest Management'!$B$9:$AH$9,0))</f>
        <v>0</v>
      </c>
      <c r="H41" s="32">
        <f>INDEX('[8]Forest Management'!$B$28:$AH$33,MATCH($B41,'[8]Forest Management'!$B$28:$B$33,0),MATCH(H$4,'[8]Forest Management'!$B$9:$AH$9,0))</f>
        <v>0</v>
      </c>
      <c r="I41" s="32">
        <f>INDEX('[8]Forest Management'!$B$28:$AH$33,MATCH($B41,'[8]Forest Management'!$B$28:$B$33,0),MATCH(I$4,'[8]Forest Management'!$B$9:$AH$9,0))</f>
        <v>0</v>
      </c>
      <c r="J41" s="32">
        <f>INDEX('[8]Forest Management'!$B$28:$AH$33,MATCH($B41,'[8]Forest Management'!$B$28:$B$33,0),MATCH(J$4,'[8]Forest Management'!$B$9:$AH$9,0))</f>
        <v>0</v>
      </c>
      <c r="K41" s="32">
        <f>INDEX('[8]Forest Management'!$B$28:$AH$33,MATCH($B41,'[8]Forest Management'!$B$28:$B$33,0),MATCH(K$4,'[8]Forest Management'!$B$9:$AH$9,0))</f>
        <v>0</v>
      </c>
      <c r="L41" s="32">
        <f>INDEX('[8]Forest Management'!$B$28:$AH$33,MATCH($B41,'[8]Forest Management'!$B$28:$B$33,0),MATCH(L$4,'[8]Forest Management'!$B$9:$AH$9,0))</f>
        <v>0</v>
      </c>
      <c r="M41" s="32">
        <f>INDEX('[8]Forest Management'!$B$28:$AH$33,MATCH($B41,'[8]Forest Management'!$B$28:$B$33,0),MATCH(M$4,'[8]Forest Management'!$B$9:$AH$9,0))</f>
        <v>0</v>
      </c>
      <c r="N41" s="32">
        <f>INDEX('[8]Forest Management'!$B$28:$AH$33,MATCH($B41,'[8]Forest Management'!$B$28:$B$33,0),MATCH(N$4,'[8]Forest Management'!$B$9:$AH$9,0))</f>
        <v>0</v>
      </c>
      <c r="O41" s="32">
        <f>INDEX('[8]Forest Management'!$B$28:$AH$33,MATCH($B41,'[8]Forest Management'!$B$28:$B$33,0),MATCH(O$4,'[8]Forest Management'!$B$9:$AH$9,0))</f>
        <v>0</v>
      </c>
      <c r="P41" s="32">
        <f>INDEX('[8]Forest Management'!$B$28:$AH$33,MATCH($B41,'[8]Forest Management'!$B$28:$B$33,0),MATCH(P$4,'[8]Forest Management'!$B$9:$AH$9,0))</f>
        <v>0</v>
      </c>
      <c r="Q41" s="32">
        <f>INDEX('[8]Forest Management'!$B$28:$AH$33,MATCH($B41,'[8]Forest Management'!$B$28:$B$33,0),MATCH(Q$4,'[8]Forest Management'!$B$9:$AH$9,0))</f>
        <v>0</v>
      </c>
      <c r="R41" s="32">
        <f>INDEX('[8]Forest Management'!$B$28:$AH$33,MATCH($B41,'[8]Forest Management'!$B$28:$B$33,0),MATCH(R$4,'[8]Forest Management'!$B$9:$AH$9,0))</f>
        <v>0</v>
      </c>
      <c r="S41" s="32">
        <f>INDEX('[8]Forest Management'!$B$28:$AH$33,MATCH($B41,'[8]Forest Management'!$B$28:$B$33,0),MATCH(S$4,'[8]Forest Management'!$B$9:$AH$9,0))</f>
        <v>0</v>
      </c>
      <c r="T41" s="32">
        <f>INDEX('[8]Forest Management'!$B$28:$AH$33,MATCH($B41,'[8]Forest Management'!$B$28:$B$33,0),MATCH(T$4,'[8]Forest Management'!$B$9:$AH$9,0))</f>
        <v>0</v>
      </c>
      <c r="U41" s="32">
        <f>INDEX('[8]Forest Management'!$B$28:$AH$33,MATCH($B41,'[8]Forest Management'!$B$28:$B$33,0),MATCH(U$4,'[8]Forest Management'!$B$9:$AH$9,0))</f>
        <v>0</v>
      </c>
      <c r="V41" s="32">
        <f>INDEX('[8]Forest Management'!$B$28:$AH$33,MATCH($B41,'[8]Forest Management'!$B$28:$B$33,0),MATCH(V$4,'[8]Forest Management'!$B$9:$AH$9,0))</f>
        <v>0</v>
      </c>
      <c r="W41" s="32">
        <f>INDEX('[8]Forest Management'!$B$28:$AH$33,MATCH($B41,'[8]Forest Management'!$B$28:$B$33,0),MATCH(W$4,'[8]Forest Management'!$B$9:$AH$9,0))</f>
        <v>0</v>
      </c>
      <c r="X41" s="32">
        <f>INDEX('[8]Forest Management'!$B$28:$AH$33,MATCH($B41,'[8]Forest Management'!$B$28:$B$33,0),MATCH(X$4,'[8]Forest Management'!$B$9:$AH$9,0))</f>
        <v>0</v>
      </c>
      <c r="Y41" s="32">
        <f>INDEX('[8]Forest Management'!$B$28:$AH$33,MATCH($B41,'[8]Forest Management'!$B$28:$B$33,0),MATCH(Y$4,'[8]Forest Management'!$B$9:$AH$9,0))</f>
        <v>0</v>
      </c>
      <c r="Z41" s="32">
        <f>INDEX('[8]Forest Management'!$B$28:$AH$33,MATCH($B41,'[8]Forest Management'!$B$28:$B$33,0),MATCH(Z$4,'[8]Forest Management'!$B$9:$AH$9,0))</f>
        <v>0</v>
      </c>
      <c r="AA41" s="32">
        <f>INDEX('[8]Forest Management'!$B$28:$AH$33,MATCH($B41,'[8]Forest Management'!$B$28:$B$33,0),MATCH(AA$4,'[8]Forest Management'!$B$9:$AH$9,0))</f>
        <v>0</v>
      </c>
      <c r="AB41" s="32">
        <f>INDEX('[8]Forest Management'!$B$28:$AH$33,MATCH($B41,'[8]Forest Management'!$B$28:$B$33,0),MATCH(AB$4,'[8]Forest Management'!$B$9:$AH$9,0))</f>
        <v>0</v>
      </c>
      <c r="AC41" s="32">
        <f>INDEX('[8]Forest Management'!$B$28:$AH$33,MATCH($B41,'[8]Forest Management'!$B$28:$B$33,0),MATCH(AC$4,'[8]Forest Management'!$B$9:$AH$9,0))</f>
        <v>0</v>
      </c>
      <c r="AD41" s="32">
        <f>INDEX('[8]Forest Management'!$B$28:$AH$33,MATCH($B41,'[8]Forest Management'!$B$28:$B$33,0),MATCH(AD$4,'[8]Forest Management'!$B$9:$AH$9,0))</f>
        <v>0</v>
      </c>
      <c r="AE41" s="32">
        <f>INDEX('[8]Forest Management'!$B$28:$AH$33,MATCH($B41,'[8]Forest Management'!$B$28:$B$33,0),MATCH(AE$4,'[8]Forest Management'!$B$9:$AH$9,0))</f>
        <v>0</v>
      </c>
      <c r="AF41" s="32">
        <f>INDEX('[8]Forest Management'!$B$28:$AH$33,MATCH($B41,'[8]Forest Management'!$B$28:$B$33,0),MATCH(AF$4,'[8]Forest Management'!$B$9:$AH$9,0))</f>
        <v>0</v>
      </c>
      <c r="AG41" s="32">
        <f>INDEX('[8]Forest Management'!$B$28:$AH$33,MATCH($B41,'[8]Forest Management'!$B$28:$B$33,0),MATCH(AG$4,'[8]Forest Management'!$B$9:$AH$9,0))</f>
        <v>0</v>
      </c>
      <c r="AH41" s="32">
        <f>INDEX('[8]Forest Management'!$B$28:$AH$33,MATCH($B41,'[8]Forest Management'!$B$28:$B$33,0),MATCH(AH$4,'[8]Forest Management'!$B$9:$AH$9,0))</f>
        <v>0</v>
      </c>
    </row>
    <row r="42" spans="2:34" ht="15.75" x14ac:dyDescent="0.3">
      <c r="B42" s="189" t="s">
        <v>322</v>
      </c>
      <c r="C42" s="32">
        <f>INDEX('[8]Forest Management'!$B$28:$AH$33,MATCH($B42,'[8]Forest Management'!$B$28:$B$33,0),MATCH(C$4,'[8]Forest Management'!$B$9:$AH$9,0))</f>
        <v>0</v>
      </c>
      <c r="D42" s="32">
        <f>INDEX('[8]Forest Management'!$B$28:$AH$33,MATCH($B42,'[8]Forest Management'!$B$28:$B$33,0),MATCH(D$4,'[8]Forest Management'!$B$9:$AH$9,0))</f>
        <v>0</v>
      </c>
      <c r="E42" s="32">
        <f>INDEX('[8]Forest Management'!$B$28:$AH$33,MATCH($B42,'[8]Forest Management'!$B$28:$B$33,0),MATCH(E$4,'[8]Forest Management'!$B$9:$AH$9,0))</f>
        <v>0</v>
      </c>
      <c r="F42" s="32">
        <f>INDEX('[8]Forest Management'!$B$28:$AH$33,MATCH($B42,'[8]Forest Management'!$B$28:$B$33,0),MATCH(F$4,'[8]Forest Management'!$B$9:$AH$9,0))</f>
        <v>0</v>
      </c>
      <c r="G42" s="32">
        <f>INDEX('[8]Forest Management'!$B$28:$AH$33,MATCH($B42,'[8]Forest Management'!$B$28:$B$33,0),MATCH(G$4,'[8]Forest Management'!$B$9:$AH$9,0))</f>
        <v>0</v>
      </c>
      <c r="H42" s="32">
        <f>INDEX('[8]Forest Management'!$B$28:$AH$33,MATCH($B42,'[8]Forest Management'!$B$28:$B$33,0),MATCH(H$4,'[8]Forest Management'!$B$9:$AH$9,0))</f>
        <v>0</v>
      </c>
      <c r="I42" s="32">
        <f>INDEX('[8]Forest Management'!$B$28:$AH$33,MATCH($B42,'[8]Forest Management'!$B$28:$B$33,0),MATCH(I$4,'[8]Forest Management'!$B$9:$AH$9,0))</f>
        <v>0</v>
      </c>
      <c r="J42" s="32">
        <f>INDEX('[8]Forest Management'!$B$28:$AH$33,MATCH($B42,'[8]Forest Management'!$B$28:$B$33,0),MATCH(J$4,'[8]Forest Management'!$B$9:$AH$9,0))</f>
        <v>0</v>
      </c>
      <c r="K42" s="32">
        <f>INDEX('[8]Forest Management'!$B$28:$AH$33,MATCH($B42,'[8]Forest Management'!$B$28:$B$33,0),MATCH(K$4,'[8]Forest Management'!$B$9:$AH$9,0))</f>
        <v>0</v>
      </c>
      <c r="L42" s="32">
        <f>INDEX('[8]Forest Management'!$B$28:$AH$33,MATCH($B42,'[8]Forest Management'!$B$28:$B$33,0),MATCH(L$4,'[8]Forest Management'!$B$9:$AH$9,0))</f>
        <v>0</v>
      </c>
      <c r="M42" s="32">
        <f>INDEX('[8]Forest Management'!$B$28:$AH$33,MATCH($B42,'[8]Forest Management'!$B$28:$B$33,0),MATCH(M$4,'[8]Forest Management'!$B$9:$AH$9,0))</f>
        <v>0</v>
      </c>
      <c r="N42" s="32">
        <f>INDEX('[8]Forest Management'!$B$28:$AH$33,MATCH($B42,'[8]Forest Management'!$B$28:$B$33,0),MATCH(N$4,'[8]Forest Management'!$B$9:$AH$9,0))</f>
        <v>0</v>
      </c>
      <c r="O42" s="32">
        <f>INDEX('[8]Forest Management'!$B$28:$AH$33,MATCH($B42,'[8]Forest Management'!$B$28:$B$33,0),MATCH(O$4,'[8]Forest Management'!$B$9:$AH$9,0))</f>
        <v>0</v>
      </c>
      <c r="P42" s="32">
        <f>INDEX('[8]Forest Management'!$B$28:$AH$33,MATCH($B42,'[8]Forest Management'!$B$28:$B$33,0),MATCH(P$4,'[8]Forest Management'!$B$9:$AH$9,0))</f>
        <v>0</v>
      </c>
      <c r="Q42" s="32">
        <f>INDEX('[8]Forest Management'!$B$28:$AH$33,MATCH($B42,'[8]Forest Management'!$B$28:$B$33,0),MATCH(Q$4,'[8]Forest Management'!$B$9:$AH$9,0))</f>
        <v>0</v>
      </c>
      <c r="R42" s="32">
        <f>INDEX('[8]Forest Management'!$B$28:$AH$33,MATCH($B42,'[8]Forest Management'!$B$28:$B$33,0),MATCH(R$4,'[8]Forest Management'!$B$9:$AH$9,0))</f>
        <v>0</v>
      </c>
      <c r="S42" s="32">
        <f>INDEX('[8]Forest Management'!$B$28:$AH$33,MATCH($B42,'[8]Forest Management'!$B$28:$B$33,0),MATCH(S$4,'[8]Forest Management'!$B$9:$AH$9,0))</f>
        <v>0</v>
      </c>
      <c r="T42" s="32">
        <f>INDEX('[8]Forest Management'!$B$28:$AH$33,MATCH($B42,'[8]Forest Management'!$B$28:$B$33,0),MATCH(T$4,'[8]Forest Management'!$B$9:$AH$9,0))</f>
        <v>0</v>
      </c>
      <c r="U42" s="32">
        <f>INDEX('[8]Forest Management'!$B$28:$AH$33,MATCH($B42,'[8]Forest Management'!$B$28:$B$33,0),MATCH(U$4,'[8]Forest Management'!$B$9:$AH$9,0))</f>
        <v>0</v>
      </c>
      <c r="V42" s="32">
        <f>INDEX('[8]Forest Management'!$B$28:$AH$33,MATCH($B42,'[8]Forest Management'!$B$28:$B$33,0),MATCH(V$4,'[8]Forest Management'!$B$9:$AH$9,0))</f>
        <v>0</v>
      </c>
      <c r="W42" s="32">
        <f>INDEX('[8]Forest Management'!$B$28:$AH$33,MATCH($B42,'[8]Forest Management'!$B$28:$B$33,0),MATCH(W$4,'[8]Forest Management'!$B$9:$AH$9,0))</f>
        <v>0</v>
      </c>
      <c r="X42" s="32">
        <f>INDEX('[8]Forest Management'!$B$28:$AH$33,MATCH($B42,'[8]Forest Management'!$B$28:$B$33,0),MATCH(X$4,'[8]Forest Management'!$B$9:$AH$9,0))</f>
        <v>0</v>
      </c>
      <c r="Y42" s="32">
        <f>INDEX('[8]Forest Management'!$B$28:$AH$33,MATCH($B42,'[8]Forest Management'!$B$28:$B$33,0),MATCH(Y$4,'[8]Forest Management'!$B$9:$AH$9,0))</f>
        <v>0</v>
      </c>
      <c r="Z42" s="32">
        <f>INDEX('[8]Forest Management'!$B$28:$AH$33,MATCH($B42,'[8]Forest Management'!$B$28:$B$33,0),MATCH(Z$4,'[8]Forest Management'!$B$9:$AH$9,0))</f>
        <v>0</v>
      </c>
      <c r="AA42" s="32">
        <f>INDEX('[8]Forest Management'!$B$28:$AH$33,MATCH($B42,'[8]Forest Management'!$B$28:$B$33,0),MATCH(AA$4,'[8]Forest Management'!$B$9:$AH$9,0))</f>
        <v>0</v>
      </c>
      <c r="AB42" s="32">
        <f>INDEX('[8]Forest Management'!$B$28:$AH$33,MATCH($B42,'[8]Forest Management'!$B$28:$B$33,0),MATCH(AB$4,'[8]Forest Management'!$B$9:$AH$9,0))</f>
        <v>0</v>
      </c>
      <c r="AC42" s="32">
        <f>INDEX('[8]Forest Management'!$B$28:$AH$33,MATCH($B42,'[8]Forest Management'!$B$28:$B$33,0),MATCH(AC$4,'[8]Forest Management'!$B$9:$AH$9,0))</f>
        <v>0</v>
      </c>
      <c r="AD42" s="32">
        <f>INDEX('[8]Forest Management'!$B$28:$AH$33,MATCH($B42,'[8]Forest Management'!$B$28:$B$33,0),MATCH(AD$4,'[8]Forest Management'!$B$9:$AH$9,0))</f>
        <v>0</v>
      </c>
      <c r="AE42" s="32">
        <f>INDEX('[8]Forest Management'!$B$28:$AH$33,MATCH($B42,'[8]Forest Management'!$B$28:$B$33,0),MATCH(AE$4,'[8]Forest Management'!$B$9:$AH$9,0))</f>
        <v>0</v>
      </c>
      <c r="AF42" s="32">
        <f>INDEX('[8]Forest Management'!$B$28:$AH$33,MATCH($B42,'[8]Forest Management'!$B$28:$B$33,0),MATCH(AF$4,'[8]Forest Management'!$B$9:$AH$9,0))</f>
        <v>0</v>
      </c>
      <c r="AG42" s="32">
        <f>INDEX('[8]Forest Management'!$B$28:$AH$33,MATCH($B42,'[8]Forest Management'!$B$28:$B$33,0),MATCH(AG$4,'[8]Forest Management'!$B$9:$AH$9,0))</f>
        <v>0</v>
      </c>
      <c r="AH42" s="32">
        <f>INDEX('[8]Forest Management'!$B$28:$AH$33,MATCH($B42,'[8]Forest Management'!$B$28:$B$33,0),MATCH(AH$4,'[8]Forest Management'!$B$9:$AH$9,0))</f>
        <v>0</v>
      </c>
    </row>
    <row r="43" spans="2:34" ht="15.75" x14ac:dyDescent="0.3">
      <c r="B43" s="189" t="s">
        <v>323</v>
      </c>
      <c r="C43" s="32">
        <f>INDEX('[8]Forest Management'!$B$28:$AH$33,MATCH($B43,'[8]Forest Management'!$B$28:$B$33,0),MATCH(C$4,'[8]Forest Management'!$B$9:$AH$9,0))</f>
        <v>0</v>
      </c>
      <c r="D43" s="32">
        <f>INDEX('[8]Forest Management'!$B$28:$AH$33,MATCH($B43,'[8]Forest Management'!$B$28:$B$33,0),MATCH(D$4,'[8]Forest Management'!$B$9:$AH$9,0))</f>
        <v>0</v>
      </c>
      <c r="E43" s="32">
        <f>INDEX('[8]Forest Management'!$B$28:$AH$33,MATCH($B43,'[8]Forest Management'!$B$28:$B$33,0),MATCH(E$4,'[8]Forest Management'!$B$9:$AH$9,0))</f>
        <v>0</v>
      </c>
      <c r="F43" s="32">
        <f>INDEX('[8]Forest Management'!$B$28:$AH$33,MATCH($B43,'[8]Forest Management'!$B$28:$B$33,0),MATCH(F$4,'[8]Forest Management'!$B$9:$AH$9,0))</f>
        <v>0</v>
      </c>
      <c r="G43" s="32">
        <f>INDEX('[8]Forest Management'!$B$28:$AH$33,MATCH($B43,'[8]Forest Management'!$B$28:$B$33,0),MATCH(G$4,'[8]Forest Management'!$B$9:$AH$9,0))</f>
        <v>0</v>
      </c>
      <c r="H43" s="32">
        <f>INDEX('[8]Forest Management'!$B$28:$AH$33,MATCH($B43,'[8]Forest Management'!$B$28:$B$33,0),MATCH(H$4,'[8]Forest Management'!$B$9:$AH$9,0))</f>
        <v>0</v>
      </c>
      <c r="I43" s="32">
        <f>INDEX('[8]Forest Management'!$B$28:$AH$33,MATCH($B43,'[8]Forest Management'!$B$28:$B$33,0),MATCH(I$4,'[8]Forest Management'!$B$9:$AH$9,0))</f>
        <v>0</v>
      </c>
      <c r="J43" s="32">
        <f>INDEX('[8]Forest Management'!$B$28:$AH$33,MATCH($B43,'[8]Forest Management'!$B$28:$B$33,0),MATCH(J$4,'[8]Forest Management'!$B$9:$AH$9,0))</f>
        <v>0</v>
      </c>
      <c r="K43" s="32">
        <f>INDEX('[8]Forest Management'!$B$28:$AH$33,MATCH($B43,'[8]Forest Management'!$B$28:$B$33,0),MATCH(K$4,'[8]Forest Management'!$B$9:$AH$9,0))</f>
        <v>0</v>
      </c>
      <c r="L43" s="32">
        <f>INDEX('[8]Forest Management'!$B$28:$AH$33,MATCH($B43,'[8]Forest Management'!$B$28:$B$33,0),MATCH(L$4,'[8]Forest Management'!$B$9:$AH$9,0))</f>
        <v>0</v>
      </c>
      <c r="M43" s="32">
        <f>INDEX('[8]Forest Management'!$B$28:$AH$33,MATCH($B43,'[8]Forest Management'!$B$28:$B$33,0),MATCH(M$4,'[8]Forest Management'!$B$9:$AH$9,0))</f>
        <v>0</v>
      </c>
      <c r="N43" s="32">
        <f>INDEX('[8]Forest Management'!$B$28:$AH$33,MATCH($B43,'[8]Forest Management'!$B$28:$B$33,0),MATCH(N$4,'[8]Forest Management'!$B$9:$AH$9,0))</f>
        <v>0</v>
      </c>
      <c r="O43" s="32">
        <f>INDEX('[8]Forest Management'!$B$28:$AH$33,MATCH($B43,'[8]Forest Management'!$B$28:$B$33,0),MATCH(O$4,'[8]Forest Management'!$B$9:$AH$9,0))</f>
        <v>0</v>
      </c>
      <c r="P43" s="32">
        <f>INDEX('[8]Forest Management'!$B$28:$AH$33,MATCH($B43,'[8]Forest Management'!$B$28:$B$33,0),MATCH(P$4,'[8]Forest Management'!$B$9:$AH$9,0))</f>
        <v>0</v>
      </c>
      <c r="Q43" s="32">
        <f>INDEX('[8]Forest Management'!$B$28:$AH$33,MATCH($B43,'[8]Forest Management'!$B$28:$B$33,0),MATCH(Q$4,'[8]Forest Management'!$B$9:$AH$9,0))</f>
        <v>0</v>
      </c>
      <c r="R43" s="32">
        <f>INDEX('[8]Forest Management'!$B$28:$AH$33,MATCH($B43,'[8]Forest Management'!$B$28:$B$33,0),MATCH(R$4,'[8]Forest Management'!$B$9:$AH$9,0))</f>
        <v>0</v>
      </c>
      <c r="S43" s="32">
        <f>INDEX('[8]Forest Management'!$B$28:$AH$33,MATCH($B43,'[8]Forest Management'!$B$28:$B$33,0),MATCH(S$4,'[8]Forest Management'!$B$9:$AH$9,0))</f>
        <v>0</v>
      </c>
      <c r="T43" s="32">
        <f>INDEX('[8]Forest Management'!$B$28:$AH$33,MATCH($B43,'[8]Forest Management'!$B$28:$B$33,0),MATCH(T$4,'[8]Forest Management'!$B$9:$AH$9,0))</f>
        <v>0</v>
      </c>
      <c r="U43" s="32">
        <f>INDEX('[8]Forest Management'!$B$28:$AH$33,MATCH($B43,'[8]Forest Management'!$B$28:$B$33,0),MATCH(U$4,'[8]Forest Management'!$B$9:$AH$9,0))</f>
        <v>0</v>
      </c>
      <c r="V43" s="32">
        <f>INDEX('[8]Forest Management'!$B$28:$AH$33,MATCH($B43,'[8]Forest Management'!$B$28:$B$33,0),MATCH(V$4,'[8]Forest Management'!$B$9:$AH$9,0))</f>
        <v>0</v>
      </c>
      <c r="W43" s="32">
        <f>INDEX('[8]Forest Management'!$B$28:$AH$33,MATCH($B43,'[8]Forest Management'!$B$28:$B$33,0),MATCH(W$4,'[8]Forest Management'!$B$9:$AH$9,0))</f>
        <v>0</v>
      </c>
      <c r="X43" s="32">
        <f>INDEX('[8]Forest Management'!$B$28:$AH$33,MATCH($B43,'[8]Forest Management'!$B$28:$B$33,0),MATCH(X$4,'[8]Forest Management'!$B$9:$AH$9,0))</f>
        <v>0</v>
      </c>
      <c r="Y43" s="32">
        <f>INDEX('[8]Forest Management'!$B$28:$AH$33,MATCH($B43,'[8]Forest Management'!$B$28:$B$33,0),MATCH(Y$4,'[8]Forest Management'!$B$9:$AH$9,0))</f>
        <v>0</v>
      </c>
      <c r="Z43" s="32">
        <f>INDEX('[8]Forest Management'!$B$28:$AH$33,MATCH($B43,'[8]Forest Management'!$B$28:$B$33,0),MATCH(Z$4,'[8]Forest Management'!$B$9:$AH$9,0))</f>
        <v>0</v>
      </c>
      <c r="AA43" s="32">
        <f>INDEX('[8]Forest Management'!$B$28:$AH$33,MATCH($B43,'[8]Forest Management'!$B$28:$B$33,0),MATCH(AA$4,'[8]Forest Management'!$B$9:$AH$9,0))</f>
        <v>0</v>
      </c>
      <c r="AB43" s="32">
        <f>INDEX('[8]Forest Management'!$B$28:$AH$33,MATCH($B43,'[8]Forest Management'!$B$28:$B$33,0),MATCH(AB$4,'[8]Forest Management'!$B$9:$AH$9,0))</f>
        <v>0</v>
      </c>
      <c r="AC43" s="32">
        <f>INDEX('[8]Forest Management'!$B$28:$AH$33,MATCH($B43,'[8]Forest Management'!$B$28:$B$33,0),MATCH(AC$4,'[8]Forest Management'!$B$9:$AH$9,0))</f>
        <v>0</v>
      </c>
      <c r="AD43" s="32">
        <f>INDEX('[8]Forest Management'!$B$28:$AH$33,MATCH($B43,'[8]Forest Management'!$B$28:$B$33,0),MATCH(AD$4,'[8]Forest Management'!$B$9:$AH$9,0))</f>
        <v>0</v>
      </c>
      <c r="AE43" s="32">
        <f>INDEX('[8]Forest Management'!$B$28:$AH$33,MATCH($B43,'[8]Forest Management'!$B$28:$B$33,0),MATCH(AE$4,'[8]Forest Management'!$B$9:$AH$9,0))</f>
        <v>0</v>
      </c>
      <c r="AF43" s="32">
        <f>INDEX('[8]Forest Management'!$B$28:$AH$33,MATCH($B43,'[8]Forest Management'!$B$28:$B$33,0),MATCH(AF$4,'[8]Forest Management'!$B$9:$AH$9,0))</f>
        <v>0</v>
      </c>
      <c r="AG43" s="32">
        <f>INDEX('[8]Forest Management'!$B$28:$AH$33,MATCH($B43,'[8]Forest Management'!$B$28:$B$33,0),MATCH(AG$4,'[8]Forest Management'!$B$9:$AH$9,0))</f>
        <v>0</v>
      </c>
      <c r="AH43" s="32">
        <f>INDEX('[8]Forest Management'!$B$28:$AH$33,MATCH($B43,'[8]Forest Management'!$B$28:$B$33,0),MATCH(AH$4,'[8]Forest Management'!$B$9:$AH$9,0))</f>
        <v>0</v>
      </c>
    </row>
    <row r="44" spans="2:34" ht="15" x14ac:dyDescent="0.25">
      <c r="B44" s="17" t="s">
        <v>328</v>
      </c>
      <c r="C44" s="32">
        <f>INDEX('[8]Forest Management'!$B$34:$AH$39,MATCH($B44,'[8]Forest Management'!$B$34:$B$39,0),MATCH(C$4,'[8]Forest Management'!$B$9:$AH$9,0))</f>
        <v>0</v>
      </c>
      <c r="D44" s="32">
        <f>INDEX('[8]Forest Management'!$B$34:$AH$39,MATCH($B44,'[8]Forest Management'!$B$34:$B$39,0),MATCH(D$4,'[8]Forest Management'!$B$9:$AH$9,0))</f>
        <v>0</v>
      </c>
      <c r="E44" s="32">
        <f>INDEX('[8]Forest Management'!$B$34:$AH$39,MATCH($B44,'[8]Forest Management'!$B$34:$B$39,0),MATCH(E$4,'[8]Forest Management'!$B$9:$AH$9,0))</f>
        <v>0</v>
      </c>
      <c r="F44" s="32">
        <f>INDEX('[8]Forest Management'!$B$34:$AH$39,MATCH($B44,'[8]Forest Management'!$B$34:$B$39,0),MATCH(F$4,'[8]Forest Management'!$B$9:$AH$9,0))</f>
        <v>0</v>
      </c>
      <c r="G44" s="32">
        <f>INDEX('[8]Forest Management'!$B$34:$AH$39,MATCH($B44,'[8]Forest Management'!$B$34:$B$39,0),MATCH(G$4,'[8]Forest Management'!$B$9:$AH$9,0))</f>
        <v>0</v>
      </c>
      <c r="H44" s="32">
        <f>INDEX('[8]Forest Management'!$B$34:$AH$39,MATCH($B44,'[8]Forest Management'!$B$34:$B$39,0),MATCH(H$4,'[8]Forest Management'!$B$9:$AH$9,0))</f>
        <v>0</v>
      </c>
      <c r="I44" s="32">
        <f>INDEX('[8]Forest Management'!$B$34:$AH$39,MATCH($B44,'[8]Forest Management'!$B$34:$B$39,0),MATCH(I$4,'[8]Forest Management'!$B$9:$AH$9,0))</f>
        <v>0</v>
      </c>
      <c r="J44" s="32">
        <f>INDEX('[8]Forest Management'!$B$34:$AH$39,MATCH($B44,'[8]Forest Management'!$B$34:$B$39,0),MATCH(J$4,'[8]Forest Management'!$B$9:$AH$9,0))</f>
        <v>0</v>
      </c>
      <c r="K44" s="32">
        <f>INDEX('[8]Forest Management'!$B$34:$AH$39,MATCH($B44,'[8]Forest Management'!$B$34:$B$39,0),MATCH(K$4,'[8]Forest Management'!$B$9:$AH$9,0))</f>
        <v>0</v>
      </c>
      <c r="L44" s="32">
        <f>INDEX('[8]Forest Management'!$B$34:$AH$39,MATCH($B44,'[8]Forest Management'!$B$34:$B$39,0),MATCH(L$4,'[8]Forest Management'!$B$9:$AH$9,0))</f>
        <v>0</v>
      </c>
      <c r="M44" s="32">
        <f>INDEX('[8]Forest Management'!$B$34:$AH$39,MATCH($B44,'[8]Forest Management'!$B$34:$B$39,0),MATCH(M$4,'[8]Forest Management'!$B$9:$AH$9,0))</f>
        <v>0</v>
      </c>
      <c r="N44" s="32">
        <f>INDEX('[8]Forest Management'!$B$34:$AH$39,MATCH($B44,'[8]Forest Management'!$B$34:$B$39,0),MATCH(N$4,'[8]Forest Management'!$B$9:$AH$9,0))</f>
        <v>0</v>
      </c>
      <c r="O44" s="32">
        <f>INDEX('[8]Forest Management'!$B$34:$AH$39,MATCH($B44,'[8]Forest Management'!$B$34:$B$39,0),MATCH(O$4,'[8]Forest Management'!$B$9:$AH$9,0))</f>
        <v>0</v>
      </c>
      <c r="P44" s="32">
        <f>INDEX('[8]Forest Management'!$B$34:$AH$39,MATCH($B44,'[8]Forest Management'!$B$34:$B$39,0),MATCH(P$4,'[8]Forest Management'!$B$9:$AH$9,0))</f>
        <v>0</v>
      </c>
      <c r="Q44" s="32">
        <f>INDEX('[8]Forest Management'!$B$34:$AH$39,MATCH($B44,'[8]Forest Management'!$B$34:$B$39,0),MATCH(Q$4,'[8]Forest Management'!$B$9:$AH$9,0))</f>
        <v>0</v>
      </c>
      <c r="R44" s="32">
        <f>INDEX('[8]Forest Management'!$B$34:$AH$39,MATCH($B44,'[8]Forest Management'!$B$34:$B$39,0),MATCH(R$4,'[8]Forest Management'!$B$9:$AH$9,0))</f>
        <v>0</v>
      </c>
      <c r="S44" s="32">
        <f>INDEX('[8]Forest Management'!$B$34:$AH$39,MATCH($B44,'[8]Forest Management'!$B$34:$B$39,0),MATCH(S$4,'[8]Forest Management'!$B$9:$AH$9,0))</f>
        <v>0</v>
      </c>
      <c r="T44" s="32">
        <f>INDEX('[8]Forest Management'!$B$34:$AH$39,MATCH($B44,'[8]Forest Management'!$B$34:$B$39,0),MATCH(T$4,'[8]Forest Management'!$B$9:$AH$9,0))</f>
        <v>0</v>
      </c>
      <c r="U44" s="32">
        <f>INDEX('[8]Forest Management'!$B$34:$AH$39,MATCH($B44,'[8]Forest Management'!$B$34:$B$39,0),MATCH(U$4,'[8]Forest Management'!$B$9:$AH$9,0))</f>
        <v>0</v>
      </c>
      <c r="V44" s="32">
        <f>INDEX('[8]Forest Management'!$B$34:$AH$39,MATCH($B44,'[8]Forest Management'!$B$34:$B$39,0),MATCH(V$4,'[8]Forest Management'!$B$9:$AH$9,0))</f>
        <v>0</v>
      </c>
      <c r="W44" s="32">
        <f>INDEX('[8]Forest Management'!$B$34:$AH$39,MATCH($B44,'[8]Forest Management'!$B$34:$B$39,0),MATCH(W$4,'[8]Forest Management'!$B$9:$AH$9,0))</f>
        <v>0</v>
      </c>
      <c r="X44" s="32">
        <f>INDEX('[8]Forest Management'!$B$34:$AH$39,MATCH($B44,'[8]Forest Management'!$B$34:$B$39,0),MATCH(X$4,'[8]Forest Management'!$B$9:$AH$9,0))</f>
        <v>0</v>
      </c>
      <c r="Y44" s="32">
        <f>INDEX('[8]Forest Management'!$B$34:$AH$39,MATCH($B44,'[8]Forest Management'!$B$34:$B$39,0),MATCH(Y$4,'[8]Forest Management'!$B$9:$AH$9,0))</f>
        <v>0</v>
      </c>
      <c r="Z44" s="32">
        <f>INDEX('[8]Forest Management'!$B$34:$AH$39,MATCH($B44,'[8]Forest Management'!$B$34:$B$39,0),MATCH(Z$4,'[8]Forest Management'!$B$9:$AH$9,0))</f>
        <v>0</v>
      </c>
      <c r="AA44" s="32">
        <f>INDEX('[8]Forest Management'!$B$34:$AH$39,MATCH($B44,'[8]Forest Management'!$B$34:$B$39,0),MATCH(AA$4,'[8]Forest Management'!$B$9:$AH$9,0))</f>
        <v>0</v>
      </c>
      <c r="AB44" s="32">
        <f>INDEX('[8]Forest Management'!$B$34:$AH$39,MATCH($B44,'[8]Forest Management'!$B$34:$B$39,0),MATCH(AB$4,'[8]Forest Management'!$B$9:$AH$9,0))</f>
        <v>0</v>
      </c>
      <c r="AC44" s="32">
        <f>INDEX('[8]Forest Management'!$B$34:$AH$39,MATCH($B44,'[8]Forest Management'!$B$34:$B$39,0),MATCH(AC$4,'[8]Forest Management'!$B$9:$AH$9,0))</f>
        <v>0</v>
      </c>
      <c r="AD44" s="32">
        <f>INDEX('[8]Forest Management'!$B$34:$AH$39,MATCH($B44,'[8]Forest Management'!$B$34:$B$39,0),MATCH(AD$4,'[8]Forest Management'!$B$9:$AH$9,0))</f>
        <v>0</v>
      </c>
      <c r="AE44" s="32">
        <f>INDEX('[8]Forest Management'!$B$34:$AH$39,MATCH($B44,'[8]Forest Management'!$B$34:$B$39,0),MATCH(AE$4,'[8]Forest Management'!$B$9:$AH$9,0))</f>
        <v>0</v>
      </c>
      <c r="AF44" s="32">
        <f>INDEX('[8]Forest Management'!$B$34:$AH$39,MATCH($B44,'[8]Forest Management'!$B$34:$B$39,0),MATCH(AF$4,'[8]Forest Management'!$B$9:$AH$9,0))</f>
        <v>0</v>
      </c>
      <c r="AG44" s="32">
        <f>INDEX('[8]Forest Management'!$B$34:$AH$39,MATCH($B44,'[8]Forest Management'!$B$34:$B$39,0),MATCH(AG$4,'[8]Forest Management'!$B$9:$AH$9,0))</f>
        <v>0</v>
      </c>
      <c r="AH44" s="32">
        <f>INDEX('[8]Forest Management'!$B$34:$AH$39,MATCH($B44,'[8]Forest Management'!$B$34:$B$39,0),MATCH(AH$4,'[8]Forest Management'!$B$9:$AH$9,0))</f>
        <v>0</v>
      </c>
    </row>
    <row r="45" spans="2:34" ht="15.75" x14ac:dyDescent="0.3">
      <c r="B45" s="189" t="s">
        <v>319</v>
      </c>
      <c r="C45" s="32">
        <f>INDEX('[8]Forest Management'!$B$34:$AH$39,MATCH($B45,'[8]Forest Management'!$B$34:$B$39,0),MATCH(C$4,'[8]Forest Management'!$B$9:$AH$9,0))</f>
        <v>0</v>
      </c>
      <c r="D45" s="32">
        <f>INDEX('[8]Forest Management'!$B$34:$AH$39,MATCH($B45,'[8]Forest Management'!$B$34:$B$39,0),MATCH(D$4,'[8]Forest Management'!$B$9:$AH$9,0))</f>
        <v>0</v>
      </c>
      <c r="E45" s="32">
        <f>INDEX('[8]Forest Management'!$B$34:$AH$39,MATCH($B45,'[8]Forest Management'!$B$34:$B$39,0),MATCH(E$4,'[8]Forest Management'!$B$9:$AH$9,0))</f>
        <v>0</v>
      </c>
      <c r="F45" s="32">
        <f>INDEX('[8]Forest Management'!$B$34:$AH$39,MATCH($B45,'[8]Forest Management'!$B$34:$B$39,0),MATCH(F$4,'[8]Forest Management'!$B$9:$AH$9,0))</f>
        <v>0</v>
      </c>
      <c r="G45" s="32">
        <f>INDEX('[8]Forest Management'!$B$34:$AH$39,MATCH($B45,'[8]Forest Management'!$B$34:$B$39,0),MATCH(G$4,'[8]Forest Management'!$B$9:$AH$9,0))</f>
        <v>0</v>
      </c>
      <c r="H45" s="32">
        <f>INDEX('[8]Forest Management'!$B$34:$AH$39,MATCH($B45,'[8]Forest Management'!$B$34:$B$39,0),MATCH(H$4,'[8]Forest Management'!$B$9:$AH$9,0))</f>
        <v>0</v>
      </c>
      <c r="I45" s="32">
        <f>INDEX('[8]Forest Management'!$B$34:$AH$39,MATCH($B45,'[8]Forest Management'!$B$34:$B$39,0),MATCH(I$4,'[8]Forest Management'!$B$9:$AH$9,0))</f>
        <v>0</v>
      </c>
      <c r="J45" s="32">
        <f>INDEX('[8]Forest Management'!$B$34:$AH$39,MATCH($B45,'[8]Forest Management'!$B$34:$B$39,0),MATCH(J$4,'[8]Forest Management'!$B$9:$AH$9,0))</f>
        <v>0</v>
      </c>
      <c r="K45" s="32">
        <f>INDEX('[8]Forest Management'!$B$34:$AH$39,MATCH($B45,'[8]Forest Management'!$B$34:$B$39,0),MATCH(K$4,'[8]Forest Management'!$B$9:$AH$9,0))</f>
        <v>0</v>
      </c>
      <c r="L45" s="32">
        <f>INDEX('[8]Forest Management'!$B$34:$AH$39,MATCH($B45,'[8]Forest Management'!$B$34:$B$39,0),MATCH(L$4,'[8]Forest Management'!$B$9:$AH$9,0))</f>
        <v>0</v>
      </c>
      <c r="M45" s="32">
        <f>INDEX('[8]Forest Management'!$B$34:$AH$39,MATCH($B45,'[8]Forest Management'!$B$34:$B$39,0),MATCH(M$4,'[8]Forest Management'!$B$9:$AH$9,0))</f>
        <v>0</v>
      </c>
      <c r="N45" s="32">
        <f>INDEX('[8]Forest Management'!$B$34:$AH$39,MATCH($B45,'[8]Forest Management'!$B$34:$B$39,0),MATCH(N$4,'[8]Forest Management'!$B$9:$AH$9,0))</f>
        <v>0</v>
      </c>
      <c r="O45" s="32">
        <f>INDEX('[8]Forest Management'!$B$34:$AH$39,MATCH($B45,'[8]Forest Management'!$B$34:$B$39,0),MATCH(O$4,'[8]Forest Management'!$B$9:$AH$9,0))</f>
        <v>0</v>
      </c>
      <c r="P45" s="32">
        <f>INDEX('[8]Forest Management'!$B$34:$AH$39,MATCH($B45,'[8]Forest Management'!$B$34:$B$39,0),MATCH(P$4,'[8]Forest Management'!$B$9:$AH$9,0))</f>
        <v>0</v>
      </c>
      <c r="Q45" s="32">
        <f>INDEX('[8]Forest Management'!$B$34:$AH$39,MATCH($B45,'[8]Forest Management'!$B$34:$B$39,0),MATCH(Q$4,'[8]Forest Management'!$B$9:$AH$9,0))</f>
        <v>0</v>
      </c>
      <c r="R45" s="32">
        <f>INDEX('[8]Forest Management'!$B$34:$AH$39,MATCH($B45,'[8]Forest Management'!$B$34:$B$39,0),MATCH(R$4,'[8]Forest Management'!$B$9:$AH$9,0))</f>
        <v>0</v>
      </c>
      <c r="S45" s="32">
        <f>INDEX('[8]Forest Management'!$B$34:$AH$39,MATCH($B45,'[8]Forest Management'!$B$34:$B$39,0),MATCH(S$4,'[8]Forest Management'!$B$9:$AH$9,0))</f>
        <v>0</v>
      </c>
      <c r="T45" s="32">
        <f>INDEX('[8]Forest Management'!$B$34:$AH$39,MATCH($B45,'[8]Forest Management'!$B$34:$B$39,0),MATCH(T$4,'[8]Forest Management'!$B$9:$AH$9,0))</f>
        <v>0</v>
      </c>
      <c r="U45" s="32">
        <f>INDEX('[8]Forest Management'!$B$34:$AH$39,MATCH($B45,'[8]Forest Management'!$B$34:$B$39,0),MATCH(U$4,'[8]Forest Management'!$B$9:$AH$9,0))</f>
        <v>0</v>
      </c>
      <c r="V45" s="32">
        <f>INDEX('[8]Forest Management'!$B$34:$AH$39,MATCH($B45,'[8]Forest Management'!$B$34:$B$39,0),MATCH(V$4,'[8]Forest Management'!$B$9:$AH$9,0))</f>
        <v>0</v>
      </c>
      <c r="W45" s="32">
        <f>INDEX('[8]Forest Management'!$B$34:$AH$39,MATCH($B45,'[8]Forest Management'!$B$34:$B$39,0),MATCH(W$4,'[8]Forest Management'!$B$9:$AH$9,0))</f>
        <v>0</v>
      </c>
      <c r="X45" s="32">
        <f>INDEX('[8]Forest Management'!$B$34:$AH$39,MATCH($B45,'[8]Forest Management'!$B$34:$B$39,0),MATCH(X$4,'[8]Forest Management'!$B$9:$AH$9,0))</f>
        <v>0</v>
      </c>
      <c r="Y45" s="32">
        <f>INDEX('[8]Forest Management'!$B$34:$AH$39,MATCH($B45,'[8]Forest Management'!$B$34:$B$39,0),MATCH(Y$4,'[8]Forest Management'!$B$9:$AH$9,0))</f>
        <v>0</v>
      </c>
      <c r="Z45" s="32">
        <f>INDEX('[8]Forest Management'!$B$34:$AH$39,MATCH($B45,'[8]Forest Management'!$B$34:$B$39,0),MATCH(Z$4,'[8]Forest Management'!$B$9:$AH$9,0))</f>
        <v>0</v>
      </c>
      <c r="AA45" s="32">
        <f>INDEX('[8]Forest Management'!$B$34:$AH$39,MATCH($B45,'[8]Forest Management'!$B$34:$B$39,0),MATCH(AA$4,'[8]Forest Management'!$B$9:$AH$9,0))</f>
        <v>0</v>
      </c>
      <c r="AB45" s="32">
        <f>INDEX('[8]Forest Management'!$B$34:$AH$39,MATCH($B45,'[8]Forest Management'!$B$34:$B$39,0),MATCH(AB$4,'[8]Forest Management'!$B$9:$AH$9,0))</f>
        <v>0</v>
      </c>
      <c r="AC45" s="32">
        <f>INDEX('[8]Forest Management'!$B$34:$AH$39,MATCH($B45,'[8]Forest Management'!$B$34:$B$39,0),MATCH(AC$4,'[8]Forest Management'!$B$9:$AH$9,0))</f>
        <v>0</v>
      </c>
      <c r="AD45" s="32">
        <f>INDEX('[8]Forest Management'!$B$34:$AH$39,MATCH($B45,'[8]Forest Management'!$B$34:$B$39,0),MATCH(AD$4,'[8]Forest Management'!$B$9:$AH$9,0))</f>
        <v>0</v>
      </c>
      <c r="AE45" s="32">
        <f>INDEX('[8]Forest Management'!$B$34:$AH$39,MATCH($B45,'[8]Forest Management'!$B$34:$B$39,0),MATCH(AE$4,'[8]Forest Management'!$B$9:$AH$9,0))</f>
        <v>0</v>
      </c>
      <c r="AF45" s="32">
        <f>INDEX('[8]Forest Management'!$B$34:$AH$39,MATCH($B45,'[8]Forest Management'!$B$34:$B$39,0),MATCH(AF$4,'[8]Forest Management'!$B$9:$AH$9,0))</f>
        <v>0</v>
      </c>
      <c r="AG45" s="32">
        <f>INDEX('[8]Forest Management'!$B$34:$AH$39,MATCH($B45,'[8]Forest Management'!$B$34:$B$39,0),MATCH(AG$4,'[8]Forest Management'!$B$9:$AH$9,0))</f>
        <v>0</v>
      </c>
      <c r="AH45" s="32">
        <f>INDEX('[8]Forest Management'!$B$34:$AH$39,MATCH($B45,'[8]Forest Management'!$B$34:$B$39,0),MATCH(AH$4,'[8]Forest Management'!$B$9:$AH$9,0))</f>
        <v>0</v>
      </c>
    </row>
    <row r="46" spans="2:34" ht="15.75" x14ac:dyDescent="0.3">
      <c r="B46" s="189" t="s">
        <v>320</v>
      </c>
      <c r="C46" s="32">
        <f>INDEX('[8]Forest Management'!$B$34:$AH$39,MATCH($B46,'[8]Forest Management'!$B$34:$B$39,0),MATCH(C$4,'[8]Forest Management'!$B$9:$AH$9,0))</f>
        <v>0</v>
      </c>
      <c r="D46" s="32">
        <f>INDEX('[8]Forest Management'!$B$34:$AH$39,MATCH($B46,'[8]Forest Management'!$B$34:$B$39,0),MATCH(D$4,'[8]Forest Management'!$B$9:$AH$9,0))</f>
        <v>0</v>
      </c>
      <c r="E46" s="32">
        <f>INDEX('[8]Forest Management'!$B$34:$AH$39,MATCH($B46,'[8]Forest Management'!$B$34:$B$39,0),MATCH(E$4,'[8]Forest Management'!$B$9:$AH$9,0))</f>
        <v>0</v>
      </c>
      <c r="F46" s="32">
        <f>INDEX('[8]Forest Management'!$B$34:$AH$39,MATCH($B46,'[8]Forest Management'!$B$34:$B$39,0),MATCH(F$4,'[8]Forest Management'!$B$9:$AH$9,0))</f>
        <v>0</v>
      </c>
      <c r="G46" s="32">
        <f>INDEX('[8]Forest Management'!$B$34:$AH$39,MATCH($B46,'[8]Forest Management'!$B$34:$B$39,0),MATCH(G$4,'[8]Forest Management'!$B$9:$AH$9,0))</f>
        <v>0</v>
      </c>
      <c r="H46" s="32">
        <f>INDEX('[8]Forest Management'!$B$34:$AH$39,MATCH($B46,'[8]Forest Management'!$B$34:$B$39,0),MATCH(H$4,'[8]Forest Management'!$B$9:$AH$9,0))</f>
        <v>0</v>
      </c>
      <c r="I46" s="32">
        <f>INDEX('[8]Forest Management'!$B$34:$AH$39,MATCH($B46,'[8]Forest Management'!$B$34:$B$39,0),MATCH(I$4,'[8]Forest Management'!$B$9:$AH$9,0))</f>
        <v>0</v>
      </c>
      <c r="J46" s="32">
        <f>INDEX('[8]Forest Management'!$B$34:$AH$39,MATCH($B46,'[8]Forest Management'!$B$34:$B$39,0),MATCH(J$4,'[8]Forest Management'!$B$9:$AH$9,0))</f>
        <v>0</v>
      </c>
      <c r="K46" s="32">
        <f>INDEX('[8]Forest Management'!$B$34:$AH$39,MATCH($B46,'[8]Forest Management'!$B$34:$B$39,0),MATCH(K$4,'[8]Forest Management'!$B$9:$AH$9,0))</f>
        <v>0</v>
      </c>
      <c r="L46" s="32">
        <f>INDEX('[8]Forest Management'!$B$34:$AH$39,MATCH($B46,'[8]Forest Management'!$B$34:$B$39,0),MATCH(L$4,'[8]Forest Management'!$B$9:$AH$9,0))</f>
        <v>0</v>
      </c>
      <c r="M46" s="32">
        <f>INDEX('[8]Forest Management'!$B$34:$AH$39,MATCH($B46,'[8]Forest Management'!$B$34:$B$39,0),MATCH(M$4,'[8]Forest Management'!$B$9:$AH$9,0))</f>
        <v>0</v>
      </c>
      <c r="N46" s="32">
        <f>INDEX('[8]Forest Management'!$B$34:$AH$39,MATCH($B46,'[8]Forest Management'!$B$34:$B$39,0),MATCH(N$4,'[8]Forest Management'!$B$9:$AH$9,0))</f>
        <v>0</v>
      </c>
      <c r="O46" s="32">
        <f>INDEX('[8]Forest Management'!$B$34:$AH$39,MATCH($B46,'[8]Forest Management'!$B$34:$B$39,0),MATCH(O$4,'[8]Forest Management'!$B$9:$AH$9,0))</f>
        <v>0</v>
      </c>
      <c r="P46" s="32">
        <f>INDEX('[8]Forest Management'!$B$34:$AH$39,MATCH($B46,'[8]Forest Management'!$B$34:$B$39,0),MATCH(P$4,'[8]Forest Management'!$B$9:$AH$9,0))</f>
        <v>0</v>
      </c>
      <c r="Q46" s="32">
        <f>INDEX('[8]Forest Management'!$B$34:$AH$39,MATCH($B46,'[8]Forest Management'!$B$34:$B$39,0),MATCH(Q$4,'[8]Forest Management'!$B$9:$AH$9,0))</f>
        <v>0</v>
      </c>
      <c r="R46" s="32">
        <f>INDEX('[8]Forest Management'!$B$34:$AH$39,MATCH($B46,'[8]Forest Management'!$B$34:$B$39,0),MATCH(R$4,'[8]Forest Management'!$B$9:$AH$9,0))</f>
        <v>0</v>
      </c>
      <c r="S46" s="32">
        <f>INDEX('[8]Forest Management'!$B$34:$AH$39,MATCH($B46,'[8]Forest Management'!$B$34:$B$39,0),MATCH(S$4,'[8]Forest Management'!$B$9:$AH$9,0))</f>
        <v>0</v>
      </c>
      <c r="T46" s="32">
        <f>INDEX('[8]Forest Management'!$B$34:$AH$39,MATCH($B46,'[8]Forest Management'!$B$34:$B$39,0),MATCH(T$4,'[8]Forest Management'!$B$9:$AH$9,0))</f>
        <v>0</v>
      </c>
      <c r="U46" s="32">
        <f>INDEX('[8]Forest Management'!$B$34:$AH$39,MATCH($B46,'[8]Forest Management'!$B$34:$B$39,0),MATCH(U$4,'[8]Forest Management'!$B$9:$AH$9,0))</f>
        <v>0</v>
      </c>
      <c r="V46" s="32">
        <f>INDEX('[8]Forest Management'!$B$34:$AH$39,MATCH($B46,'[8]Forest Management'!$B$34:$B$39,0),MATCH(V$4,'[8]Forest Management'!$B$9:$AH$9,0))</f>
        <v>0</v>
      </c>
      <c r="W46" s="32">
        <f>INDEX('[8]Forest Management'!$B$34:$AH$39,MATCH($B46,'[8]Forest Management'!$B$34:$B$39,0),MATCH(W$4,'[8]Forest Management'!$B$9:$AH$9,0))</f>
        <v>0</v>
      </c>
      <c r="X46" s="32">
        <f>INDEX('[8]Forest Management'!$B$34:$AH$39,MATCH($B46,'[8]Forest Management'!$B$34:$B$39,0),MATCH(X$4,'[8]Forest Management'!$B$9:$AH$9,0))</f>
        <v>0</v>
      </c>
      <c r="Y46" s="32">
        <f>INDEX('[8]Forest Management'!$B$34:$AH$39,MATCH($B46,'[8]Forest Management'!$B$34:$B$39,0),MATCH(Y$4,'[8]Forest Management'!$B$9:$AH$9,0))</f>
        <v>0</v>
      </c>
      <c r="Z46" s="32">
        <f>INDEX('[8]Forest Management'!$B$34:$AH$39,MATCH($B46,'[8]Forest Management'!$B$34:$B$39,0),MATCH(Z$4,'[8]Forest Management'!$B$9:$AH$9,0))</f>
        <v>0</v>
      </c>
      <c r="AA46" s="32">
        <f>INDEX('[8]Forest Management'!$B$34:$AH$39,MATCH($B46,'[8]Forest Management'!$B$34:$B$39,0),MATCH(AA$4,'[8]Forest Management'!$B$9:$AH$9,0))</f>
        <v>0</v>
      </c>
      <c r="AB46" s="32">
        <f>INDEX('[8]Forest Management'!$B$34:$AH$39,MATCH($B46,'[8]Forest Management'!$B$34:$B$39,0),MATCH(AB$4,'[8]Forest Management'!$B$9:$AH$9,0))</f>
        <v>0</v>
      </c>
      <c r="AC46" s="32">
        <f>INDEX('[8]Forest Management'!$B$34:$AH$39,MATCH($B46,'[8]Forest Management'!$B$34:$B$39,0),MATCH(AC$4,'[8]Forest Management'!$B$9:$AH$9,0))</f>
        <v>0</v>
      </c>
      <c r="AD46" s="32">
        <f>INDEX('[8]Forest Management'!$B$34:$AH$39,MATCH($B46,'[8]Forest Management'!$B$34:$B$39,0),MATCH(AD$4,'[8]Forest Management'!$B$9:$AH$9,0))</f>
        <v>0</v>
      </c>
      <c r="AE46" s="32">
        <f>INDEX('[8]Forest Management'!$B$34:$AH$39,MATCH($B46,'[8]Forest Management'!$B$34:$B$39,0),MATCH(AE$4,'[8]Forest Management'!$B$9:$AH$9,0))</f>
        <v>0</v>
      </c>
      <c r="AF46" s="32">
        <f>INDEX('[8]Forest Management'!$B$34:$AH$39,MATCH($B46,'[8]Forest Management'!$B$34:$B$39,0),MATCH(AF$4,'[8]Forest Management'!$B$9:$AH$9,0))</f>
        <v>0</v>
      </c>
      <c r="AG46" s="32">
        <f>INDEX('[8]Forest Management'!$B$34:$AH$39,MATCH($B46,'[8]Forest Management'!$B$34:$B$39,0),MATCH(AG$4,'[8]Forest Management'!$B$9:$AH$9,0))</f>
        <v>0</v>
      </c>
      <c r="AH46" s="32">
        <f>INDEX('[8]Forest Management'!$B$34:$AH$39,MATCH($B46,'[8]Forest Management'!$B$34:$B$39,0),MATCH(AH$4,'[8]Forest Management'!$B$9:$AH$9,0))</f>
        <v>0</v>
      </c>
    </row>
    <row r="47" spans="2:34" ht="15.75" x14ac:dyDescent="0.3">
      <c r="B47" s="189" t="s">
        <v>321</v>
      </c>
      <c r="C47" s="32">
        <f>INDEX('[8]Forest Management'!$B$34:$AH$39,MATCH($B47,'[8]Forest Management'!$B$34:$B$39,0),MATCH(C$4,'[8]Forest Management'!$B$9:$AH$9,0))</f>
        <v>0</v>
      </c>
      <c r="D47" s="32">
        <f>INDEX('[8]Forest Management'!$B$34:$AH$39,MATCH($B47,'[8]Forest Management'!$B$34:$B$39,0),MATCH(D$4,'[8]Forest Management'!$B$9:$AH$9,0))</f>
        <v>0</v>
      </c>
      <c r="E47" s="32">
        <f>INDEX('[8]Forest Management'!$B$34:$AH$39,MATCH($B47,'[8]Forest Management'!$B$34:$B$39,0),MATCH(E$4,'[8]Forest Management'!$B$9:$AH$9,0))</f>
        <v>0</v>
      </c>
      <c r="F47" s="32">
        <f>INDEX('[8]Forest Management'!$B$34:$AH$39,MATCH($B47,'[8]Forest Management'!$B$34:$B$39,0),MATCH(F$4,'[8]Forest Management'!$B$9:$AH$9,0))</f>
        <v>0</v>
      </c>
      <c r="G47" s="32">
        <f>INDEX('[8]Forest Management'!$B$34:$AH$39,MATCH($B47,'[8]Forest Management'!$B$34:$B$39,0),MATCH(G$4,'[8]Forest Management'!$B$9:$AH$9,0))</f>
        <v>0</v>
      </c>
      <c r="H47" s="32">
        <f>INDEX('[8]Forest Management'!$B$34:$AH$39,MATCH($B47,'[8]Forest Management'!$B$34:$B$39,0),MATCH(H$4,'[8]Forest Management'!$B$9:$AH$9,0))</f>
        <v>0</v>
      </c>
      <c r="I47" s="32">
        <f>INDEX('[8]Forest Management'!$B$34:$AH$39,MATCH($B47,'[8]Forest Management'!$B$34:$B$39,0),MATCH(I$4,'[8]Forest Management'!$B$9:$AH$9,0))</f>
        <v>0</v>
      </c>
      <c r="J47" s="32">
        <f>INDEX('[8]Forest Management'!$B$34:$AH$39,MATCH($B47,'[8]Forest Management'!$B$34:$B$39,0),MATCH(J$4,'[8]Forest Management'!$B$9:$AH$9,0))</f>
        <v>0</v>
      </c>
      <c r="K47" s="32">
        <f>INDEX('[8]Forest Management'!$B$34:$AH$39,MATCH($B47,'[8]Forest Management'!$B$34:$B$39,0),MATCH(K$4,'[8]Forest Management'!$B$9:$AH$9,0))</f>
        <v>0</v>
      </c>
      <c r="L47" s="32">
        <f>INDEX('[8]Forest Management'!$B$34:$AH$39,MATCH($B47,'[8]Forest Management'!$B$34:$B$39,0),MATCH(L$4,'[8]Forest Management'!$B$9:$AH$9,0))</f>
        <v>0</v>
      </c>
      <c r="M47" s="32">
        <f>INDEX('[8]Forest Management'!$B$34:$AH$39,MATCH($B47,'[8]Forest Management'!$B$34:$B$39,0),MATCH(M$4,'[8]Forest Management'!$B$9:$AH$9,0))</f>
        <v>0</v>
      </c>
      <c r="N47" s="32">
        <f>INDEX('[8]Forest Management'!$B$34:$AH$39,MATCH($B47,'[8]Forest Management'!$B$34:$B$39,0),MATCH(N$4,'[8]Forest Management'!$B$9:$AH$9,0))</f>
        <v>0</v>
      </c>
      <c r="O47" s="32">
        <f>INDEX('[8]Forest Management'!$B$34:$AH$39,MATCH($B47,'[8]Forest Management'!$B$34:$B$39,0),MATCH(O$4,'[8]Forest Management'!$B$9:$AH$9,0))</f>
        <v>0</v>
      </c>
      <c r="P47" s="32">
        <f>INDEX('[8]Forest Management'!$B$34:$AH$39,MATCH($B47,'[8]Forest Management'!$B$34:$B$39,0),MATCH(P$4,'[8]Forest Management'!$B$9:$AH$9,0))</f>
        <v>0</v>
      </c>
      <c r="Q47" s="32">
        <f>INDEX('[8]Forest Management'!$B$34:$AH$39,MATCH($B47,'[8]Forest Management'!$B$34:$B$39,0),MATCH(Q$4,'[8]Forest Management'!$B$9:$AH$9,0))</f>
        <v>0</v>
      </c>
      <c r="R47" s="32">
        <f>INDEX('[8]Forest Management'!$B$34:$AH$39,MATCH($B47,'[8]Forest Management'!$B$34:$B$39,0),MATCH(R$4,'[8]Forest Management'!$B$9:$AH$9,0))</f>
        <v>0</v>
      </c>
      <c r="S47" s="32">
        <f>INDEX('[8]Forest Management'!$B$34:$AH$39,MATCH($B47,'[8]Forest Management'!$B$34:$B$39,0),MATCH(S$4,'[8]Forest Management'!$B$9:$AH$9,0))</f>
        <v>0</v>
      </c>
      <c r="T47" s="32">
        <f>INDEX('[8]Forest Management'!$B$34:$AH$39,MATCH($B47,'[8]Forest Management'!$B$34:$B$39,0),MATCH(T$4,'[8]Forest Management'!$B$9:$AH$9,0))</f>
        <v>0</v>
      </c>
      <c r="U47" s="32">
        <f>INDEX('[8]Forest Management'!$B$34:$AH$39,MATCH($B47,'[8]Forest Management'!$B$34:$B$39,0),MATCH(U$4,'[8]Forest Management'!$B$9:$AH$9,0))</f>
        <v>0</v>
      </c>
      <c r="V47" s="32">
        <f>INDEX('[8]Forest Management'!$B$34:$AH$39,MATCH($B47,'[8]Forest Management'!$B$34:$B$39,0),MATCH(V$4,'[8]Forest Management'!$B$9:$AH$9,0))</f>
        <v>0</v>
      </c>
      <c r="W47" s="32">
        <f>INDEX('[8]Forest Management'!$B$34:$AH$39,MATCH($B47,'[8]Forest Management'!$B$34:$B$39,0),MATCH(W$4,'[8]Forest Management'!$B$9:$AH$9,0))</f>
        <v>0</v>
      </c>
      <c r="X47" s="32">
        <f>INDEX('[8]Forest Management'!$B$34:$AH$39,MATCH($B47,'[8]Forest Management'!$B$34:$B$39,0),MATCH(X$4,'[8]Forest Management'!$B$9:$AH$9,0))</f>
        <v>0</v>
      </c>
      <c r="Y47" s="32">
        <f>INDEX('[8]Forest Management'!$B$34:$AH$39,MATCH($B47,'[8]Forest Management'!$B$34:$B$39,0),MATCH(Y$4,'[8]Forest Management'!$B$9:$AH$9,0))</f>
        <v>0</v>
      </c>
      <c r="Z47" s="32">
        <f>INDEX('[8]Forest Management'!$B$34:$AH$39,MATCH($B47,'[8]Forest Management'!$B$34:$B$39,0),MATCH(Z$4,'[8]Forest Management'!$B$9:$AH$9,0))</f>
        <v>0</v>
      </c>
      <c r="AA47" s="32">
        <f>INDEX('[8]Forest Management'!$B$34:$AH$39,MATCH($B47,'[8]Forest Management'!$B$34:$B$39,0),MATCH(AA$4,'[8]Forest Management'!$B$9:$AH$9,0))</f>
        <v>0</v>
      </c>
      <c r="AB47" s="32">
        <f>INDEX('[8]Forest Management'!$B$34:$AH$39,MATCH($B47,'[8]Forest Management'!$B$34:$B$39,0),MATCH(AB$4,'[8]Forest Management'!$B$9:$AH$9,0))</f>
        <v>0</v>
      </c>
      <c r="AC47" s="32">
        <f>INDEX('[8]Forest Management'!$B$34:$AH$39,MATCH($B47,'[8]Forest Management'!$B$34:$B$39,0),MATCH(AC$4,'[8]Forest Management'!$B$9:$AH$9,0))</f>
        <v>0</v>
      </c>
      <c r="AD47" s="32">
        <f>INDEX('[8]Forest Management'!$B$34:$AH$39,MATCH($B47,'[8]Forest Management'!$B$34:$B$39,0),MATCH(AD$4,'[8]Forest Management'!$B$9:$AH$9,0))</f>
        <v>0</v>
      </c>
      <c r="AE47" s="32">
        <f>INDEX('[8]Forest Management'!$B$34:$AH$39,MATCH($B47,'[8]Forest Management'!$B$34:$B$39,0),MATCH(AE$4,'[8]Forest Management'!$B$9:$AH$9,0))</f>
        <v>0</v>
      </c>
      <c r="AF47" s="32">
        <f>INDEX('[8]Forest Management'!$B$34:$AH$39,MATCH($B47,'[8]Forest Management'!$B$34:$B$39,0),MATCH(AF$4,'[8]Forest Management'!$B$9:$AH$9,0))</f>
        <v>0</v>
      </c>
      <c r="AG47" s="32">
        <f>INDEX('[8]Forest Management'!$B$34:$AH$39,MATCH($B47,'[8]Forest Management'!$B$34:$B$39,0),MATCH(AG$4,'[8]Forest Management'!$B$9:$AH$9,0))</f>
        <v>0</v>
      </c>
      <c r="AH47" s="32">
        <f>INDEX('[8]Forest Management'!$B$34:$AH$39,MATCH($B47,'[8]Forest Management'!$B$34:$B$39,0),MATCH(AH$4,'[8]Forest Management'!$B$9:$AH$9,0))</f>
        <v>0</v>
      </c>
    </row>
    <row r="48" spans="2:34" ht="15.75" x14ac:dyDescent="0.3">
      <c r="B48" s="189" t="s">
        <v>322</v>
      </c>
      <c r="C48" s="32">
        <f>INDEX('[8]Forest Management'!$B$34:$AH$39,MATCH($B48,'[8]Forest Management'!$B$34:$B$39,0),MATCH(C$4,'[8]Forest Management'!$B$9:$AH$9,0))</f>
        <v>0</v>
      </c>
      <c r="D48" s="32">
        <f>INDEX('[8]Forest Management'!$B$34:$AH$39,MATCH($B48,'[8]Forest Management'!$B$34:$B$39,0),MATCH(D$4,'[8]Forest Management'!$B$9:$AH$9,0))</f>
        <v>0</v>
      </c>
      <c r="E48" s="32">
        <f>INDEX('[8]Forest Management'!$B$34:$AH$39,MATCH($B48,'[8]Forest Management'!$B$34:$B$39,0),MATCH(E$4,'[8]Forest Management'!$B$9:$AH$9,0))</f>
        <v>0</v>
      </c>
      <c r="F48" s="32">
        <f>INDEX('[8]Forest Management'!$B$34:$AH$39,MATCH($B48,'[8]Forest Management'!$B$34:$B$39,0),MATCH(F$4,'[8]Forest Management'!$B$9:$AH$9,0))</f>
        <v>0</v>
      </c>
      <c r="G48" s="32">
        <f>INDEX('[8]Forest Management'!$B$34:$AH$39,MATCH($B48,'[8]Forest Management'!$B$34:$B$39,0),MATCH(G$4,'[8]Forest Management'!$B$9:$AH$9,0))</f>
        <v>0</v>
      </c>
      <c r="H48" s="32">
        <f>INDEX('[8]Forest Management'!$B$34:$AH$39,MATCH($B48,'[8]Forest Management'!$B$34:$B$39,0),MATCH(H$4,'[8]Forest Management'!$B$9:$AH$9,0))</f>
        <v>0</v>
      </c>
      <c r="I48" s="32">
        <f>INDEX('[8]Forest Management'!$B$34:$AH$39,MATCH($B48,'[8]Forest Management'!$B$34:$B$39,0),MATCH(I$4,'[8]Forest Management'!$B$9:$AH$9,0))</f>
        <v>0</v>
      </c>
      <c r="J48" s="32">
        <f>INDEX('[8]Forest Management'!$B$34:$AH$39,MATCH($B48,'[8]Forest Management'!$B$34:$B$39,0),MATCH(J$4,'[8]Forest Management'!$B$9:$AH$9,0))</f>
        <v>0</v>
      </c>
      <c r="K48" s="32">
        <f>INDEX('[8]Forest Management'!$B$34:$AH$39,MATCH($B48,'[8]Forest Management'!$B$34:$B$39,0),MATCH(K$4,'[8]Forest Management'!$B$9:$AH$9,0))</f>
        <v>0</v>
      </c>
      <c r="L48" s="32">
        <f>INDEX('[8]Forest Management'!$B$34:$AH$39,MATCH($B48,'[8]Forest Management'!$B$34:$B$39,0),MATCH(L$4,'[8]Forest Management'!$B$9:$AH$9,0))</f>
        <v>0</v>
      </c>
      <c r="M48" s="32">
        <f>INDEX('[8]Forest Management'!$B$34:$AH$39,MATCH($B48,'[8]Forest Management'!$B$34:$B$39,0),MATCH(M$4,'[8]Forest Management'!$B$9:$AH$9,0))</f>
        <v>0</v>
      </c>
      <c r="N48" s="32">
        <f>INDEX('[8]Forest Management'!$B$34:$AH$39,MATCH($B48,'[8]Forest Management'!$B$34:$B$39,0),MATCH(N$4,'[8]Forest Management'!$B$9:$AH$9,0))</f>
        <v>0</v>
      </c>
      <c r="O48" s="32">
        <f>INDEX('[8]Forest Management'!$B$34:$AH$39,MATCH($B48,'[8]Forest Management'!$B$34:$B$39,0),MATCH(O$4,'[8]Forest Management'!$B$9:$AH$9,0))</f>
        <v>0</v>
      </c>
      <c r="P48" s="32">
        <f>INDEX('[8]Forest Management'!$B$34:$AH$39,MATCH($B48,'[8]Forest Management'!$B$34:$B$39,0),MATCH(P$4,'[8]Forest Management'!$B$9:$AH$9,0))</f>
        <v>0</v>
      </c>
      <c r="Q48" s="32">
        <f>INDEX('[8]Forest Management'!$B$34:$AH$39,MATCH($B48,'[8]Forest Management'!$B$34:$B$39,0),MATCH(Q$4,'[8]Forest Management'!$B$9:$AH$9,0))</f>
        <v>0</v>
      </c>
      <c r="R48" s="32">
        <f>INDEX('[8]Forest Management'!$B$34:$AH$39,MATCH($B48,'[8]Forest Management'!$B$34:$B$39,0),MATCH(R$4,'[8]Forest Management'!$B$9:$AH$9,0))</f>
        <v>0</v>
      </c>
      <c r="S48" s="32">
        <f>INDEX('[8]Forest Management'!$B$34:$AH$39,MATCH($B48,'[8]Forest Management'!$B$34:$B$39,0),MATCH(S$4,'[8]Forest Management'!$B$9:$AH$9,0))</f>
        <v>0</v>
      </c>
      <c r="T48" s="32">
        <f>INDEX('[8]Forest Management'!$B$34:$AH$39,MATCH($B48,'[8]Forest Management'!$B$34:$B$39,0),MATCH(T$4,'[8]Forest Management'!$B$9:$AH$9,0))</f>
        <v>0</v>
      </c>
      <c r="U48" s="32">
        <f>INDEX('[8]Forest Management'!$B$34:$AH$39,MATCH($B48,'[8]Forest Management'!$B$34:$B$39,0),MATCH(U$4,'[8]Forest Management'!$B$9:$AH$9,0))</f>
        <v>0</v>
      </c>
      <c r="V48" s="32">
        <f>INDEX('[8]Forest Management'!$B$34:$AH$39,MATCH($B48,'[8]Forest Management'!$B$34:$B$39,0),MATCH(V$4,'[8]Forest Management'!$B$9:$AH$9,0))</f>
        <v>0</v>
      </c>
      <c r="W48" s="32">
        <f>INDEX('[8]Forest Management'!$B$34:$AH$39,MATCH($B48,'[8]Forest Management'!$B$34:$B$39,0),MATCH(W$4,'[8]Forest Management'!$B$9:$AH$9,0))</f>
        <v>0</v>
      </c>
      <c r="X48" s="32">
        <f>INDEX('[8]Forest Management'!$B$34:$AH$39,MATCH($B48,'[8]Forest Management'!$B$34:$B$39,0),MATCH(X$4,'[8]Forest Management'!$B$9:$AH$9,0))</f>
        <v>0</v>
      </c>
      <c r="Y48" s="32">
        <f>INDEX('[8]Forest Management'!$B$34:$AH$39,MATCH($B48,'[8]Forest Management'!$B$34:$B$39,0),MATCH(Y$4,'[8]Forest Management'!$B$9:$AH$9,0))</f>
        <v>0</v>
      </c>
      <c r="Z48" s="32">
        <f>INDEX('[8]Forest Management'!$B$34:$AH$39,MATCH($B48,'[8]Forest Management'!$B$34:$B$39,0),MATCH(Z$4,'[8]Forest Management'!$B$9:$AH$9,0))</f>
        <v>0</v>
      </c>
      <c r="AA48" s="32">
        <f>INDEX('[8]Forest Management'!$B$34:$AH$39,MATCH($B48,'[8]Forest Management'!$B$34:$B$39,0),MATCH(AA$4,'[8]Forest Management'!$B$9:$AH$9,0))</f>
        <v>0</v>
      </c>
      <c r="AB48" s="32">
        <f>INDEX('[8]Forest Management'!$B$34:$AH$39,MATCH($B48,'[8]Forest Management'!$B$34:$B$39,0),MATCH(AB$4,'[8]Forest Management'!$B$9:$AH$9,0))</f>
        <v>0</v>
      </c>
      <c r="AC48" s="32">
        <f>INDEX('[8]Forest Management'!$B$34:$AH$39,MATCH($B48,'[8]Forest Management'!$B$34:$B$39,0),MATCH(AC$4,'[8]Forest Management'!$B$9:$AH$9,0))</f>
        <v>0</v>
      </c>
      <c r="AD48" s="32">
        <f>INDEX('[8]Forest Management'!$B$34:$AH$39,MATCH($B48,'[8]Forest Management'!$B$34:$B$39,0),MATCH(AD$4,'[8]Forest Management'!$B$9:$AH$9,0))</f>
        <v>0</v>
      </c>
      <c r="AE48" s="32">
        <f>INDEX('[8]Forest Management'!$B$34:$AH$39,MATCH($B48,'[8]Forest Management'!$B$34:$B$39,0),MATCH(AE$4,'[8]Forest Management'!$B$9:$AH$9,0))</f>
        <v>0</v>
      </c>
      <c r="AF48" s="32">
        <f>INDEX('[8]Forest Management'!$B$34:$AH$39,MATCH($B48,'[8]Forest Management'!$B$34:$B$39,0),MATCH(AF$4,'[8]Forest Management'!$B$9:$AH$9,0))</f>
        <v>0</v>
      </c>
      <c r="AG48" s="32">
        <f>INDEX('[8]Forest Management'!$B$34:$AH$39,MATCH($B48,'[8]Forest Management'!$B$34:$B$39,0),MATCH(AG$4,'[8]Forest Management'!$B$9:$AH$9,0))</f>
        <v>0</v>
      </c>
      <c r="AH48" s="32">
        <f>INDEX('[8]Forest Management'!$B$34:$AH$39,MATCH($B48,'[8]Forest Management'!$B$34:$B$39,0),MATCH(AH$4,'[8]Forest Management'!$B$9:$AH$9,0))</f>
        <v>0</v>
      </c>
    </row>
    <row r="49" spans="2:34" ht="15.75" x14ac:dyDescent="0.3">
      <c r="B49" s="189" t="s">
        <v>323</v>
      </c>
      <c r="C49" s="32">
        <f>INDEX('[8]Forest Management'!$B$34:$AH$39,MATCH($B49,'[8]Forest Management'!$B$34:$B$39,0),MATCH(C$4,'[8]Forest Management'!$B$9:$AH$9,0))</f>
        <v>0</v>
      </c>
      <c r="D49" s="32">
        <f>INDEX('[8]Forest Management'!$B$34:$AH$39,MATCH($B49,'[8]Forest Management'!$B$34:$B$39,0),MATCH(D$4,'[8]Forest Management'!$B$9:$AH$9,0))</f>
        <v>0</v>
      </c>
      <c r="E49" s="32">
        <f>INDEX('[8]Forest Management'!$B$34:$AH$39,MATCH($B49,'[8]Forest Management'!$B$34:$B$39,0),MATCH(E$4,'[8]Forest Management'!$B$9:$AH$9,0))</f>
        <v>0</v>
      </c>
      <c r="F49" s="32">
        <f>INDEX('[8]Forest Management'!$B$34:$AH$39,MATCH($B49,'[8]Forest Management'!$B$34:$B$39,0),MATCH(F$4,'[8]Forest Management'!$B$9:$AH$9,0))</f>
        <v>0</v>
      </c>
      <c r="G49" s="32">
        <f>INDEX('[8]Forest Management'!$B$34:$AH$39,MATCH($B49,'[8]Forest Management'!$B$34:$B$39,0),MATCH(G$4,'[8]Forest Management'!$B$9:$AH$9,0))</f>
        <v>0</v>
      </c>
      <c r="H49" s="32">
        <f>INDEX('[8]Forest Management'!$B$34:$AH$39,MATCH($B49,'[8]Forest Management'!$B$34:$B$39,0),MATCH(H$4,'[8]Forest Management'!$B$9:$AH$9,0))</f>
        <v>0</v>
      </c>
      <c r="I49" s="32">
        <f>INDEX('[8]Forest Management'!$B$34:$AH$39,MATCH($B49,'[8]Forest Management'!$B$34:$B$39,0),MATCH(I$4,'[8]Forest Management'!$B$9:$AH$9,0))</f>
        <v>0</v>
      </c>
      <c r="J49" s="32">
        <f>INDEX('[8]Forest Management'!$B$34:$AH$39,MATCH($B49,'[8]Forest Management'!$B$34:$B$39,0),MATCH(J$4,'[8]Forest Management'!$B$9:$AH$9,0))</f>
        <v>0</v>
      </c>
      <c r="K49" s="32">
        <f>INDEX('[8]Forest Management'!$B$34:$AH$39,MATCH($B49,'[8]Forest Management'!$B$34:$B$39,0),MATCH(K$4,'[8]Forest Management'!$B$9:$AH$9,0))</f>
        <v>0</v>
      </c>
      <c r="L49" s="32">
        <f>INDEX('[8]Forest Management'!$B$34:$AH$39,MATCH($B49,'[8]Forest Management'!$B$34:$B$39,0),MATCH(L$4,'[8]Forest Management'!$B$9:$AH$9,0))</f>
        <v>0</v>
      </c>
      <c r="M49" s="32">
        <f>INDEX('[8]Forest Management'!$B$34:$AH$39,MATCH($B49,'[8]Forest Management'!$B$34:$B$39,0),MATCH(M$4,'[8]Forest Management'!$B$9:$AH$9,0))</f>
        <v>0</v>
      </c>
      <c r="N49" s="32">
        <f>INDEX('[8]Forest Management'!$B$34:$AH$39,MATCH($B49,'[8]Forest Management'!$B$34:$B$39,0),MATCH(N$4,'[8]Forest Management'!$B$9:$AH$9,0))</f>
        <v>0</v>
      </c>
      <c r="O49" s="32">
        <f>INDEX('[8]Forest Management'!$B$34:$AH$39,MATCH($B49,'[8]Forest Management'!$B$34:$B$39,0),MATCH(O$4,'[8]Forest Management'!$B$9:$AH$9,0))</f>
        <v>0</v>
      </c>
      <c r="P49" s="32">
        <f>INDEX('[8]Forest Management'!$B$34:$AH$39,MATCH($B49,'[8]Forest Management'!$B$34:$B$39,0),MATCH(P$4,'[8]Forest Management'!$B$9:$AH$9,0))</f>
        <v>0</v>
      </c>
      <c r="Q49" s="32">
        <f>INDEX('[8]Forest Management'!$B$34:$AH$39,MATCH($B49,'[8]Forest Management'!$B$34:$B$39,0),MATCH(Q$4,'[8]Forest Management'!$B$9:$AH$9,0))</f>
        <v>0</v>
      </c>
      <c r="R49" s="32">
        <f>INDEX('[8]Forest Management'!$B$34:$AH$39,MATCH($B49,'[8]Forest Management'!$B$34:$B$39,0),MATCH(R$4,'[8]Forest Management'!$B$9:$AH$9,0))</f>
        <v>0</v>
      </c>
      <c r="S49" s="32">
        <f>INDEX('[8]Forest Management'!$B$34:$AH$39,MATCH($B49,'[8]Forest Management'!$B$34:$B$39,0),MATCH(S$4,'[8]Forest Management'!$B$9:$AH$9,0))</f>
        <v>0</v>
      </c>
      <c r="T49" s="32">
        <f>INDEX('[8]Forest Management'!$B$34:$AH$39,MATCH($B49,'[8]Forest Management'!$B$34:$B$39,0),MATCH(T$4,'[8]Forest Management'!$B$9:$AH$9,0))</f>
        <v>0</v>
      </c>
      <c r="U49" s="32">
        <f>INDEX('[8]Forest Management'!$B$34:$AH$39,MATCH($B49,'[8]Forest Management'!$B$34:$B$39,0),MATCH(U$4,'[8]Forest Management'!$B$9:$AH$9,0))</f>
        <v>0</v>
      </c>
      <c r="V49" s="32">
        <f>INDEX('[8]Forest Management'!$B$34:$AH$39,MATCH($B49,'[8]Forest Management'!$B$34:$B$39,0),MATCH(V$4,'[8]Forest Management'!$B$9:$AH$9,0))</f>
        <v>0</v>
      </c>
      <c r="W49" s="32">
        <f>INDEX('[8]Forest Management'!$B$34:$AH$39,MATCH($B49,'[8]Forest Management'!$B$34:$B$39,0),MATCH(W$4,'[8]Forest Management'!$B$9:$AH$9,0))</f>
        <v>0</v>
      </c>
      <c r="X49" s="32">
        <f>INDEX('[8]Forest Management'!$B$34:$AH$39,MATCH($B49,'[8]Forest Management'!$B$34:$B$39,0),MATCH(X$4,'[8]Forest Management'!$B$9:$AH$9,0))</f>
        <v>0</v>
      </c>
      <c r="Y49" s="32">
        <f>INDEX('[8]Forest Management'!$B$34:$AH$39,MATCH($B49,'[8]Forest Management'!$B$34:$B$39,0),MATCH(Y$4,'[8]Forest Management'!$B$9:$AH$9,0))</f>
        <v>0</v>
      </c>
      <c r="Z49" s="32">
        <f>INDEX('[8]Forest Management'!$B$34:$AH$39,MATCH($B49,'[8]Forest Management'!$B$34:$B$39,0),MATCH(Z$4,'[8]Forest Management'!$B$9:$AH$9,0))</f>
        <v>0</v>
      </c>
      <c r="AA49" s="32">
        <f>INDEX('[8]Forest Management'!$B$34:$AH$39,MATCH($B49,'[8]Forest Management'!$B$34:$B$39,0),MATCH(AA$4,'[8]Forest Management'!$B$9:$AH$9,0))</f>
        <v>0</v>
      </c>
      <c r="AB49" s="32">
        <f>INDEX('[8]Forest Management'!$B$34:$AH$39,MATCH($B49,'[8]Forest Management'!$B$34:$B$39,0),MATCH(AB$4,'[8]Forest Management'!$B$9:$AH$9,0))</f>
        <v>0</v>
      </c>
      <c r="AC49" s="32">
        <f>INDEX('[8]Forest Management'!$B$34:$AH$39,MATCH($B49,'[8]Forest Management'!$B$34:$B$39,0),MATCH(AC$4,'[8]Forest Management'!$B$9:$AH$9,0))</f>
        <v>0</v>
      </c>
      <c r="AD49" s="32">
        <f>INDEX('[8]Forest Management'!$B$34:$AH$39,MATCH($B49,'[8]Forest Management'!$B$34:$B$39,0),MATCH(AD$4,'[8]Forest Management'!$B$9:$AH$9,0))</f>
        <v>0</v>
      </c>
      <c r="AE49" s="32">
        <f>INDEX('[8]Forest Management'!$B$34:$AH$39,MATCH($B49,'[8]Forest Management'!$B$34:$B$39,0),MATCH(AE$4,'[8]Forest Management'!$B$9:$AH$9,0))</f>
        <v>0</v>
      </c>
      <c r="AF49" s="32">
        <f>INDEX('[8]Forest Management'!$B$34:$AH$39,MATCH($B49,'[8]Forest Management'!$B$34:$B$39,0),MATCH(AF$4,'[8]Forest Management'!$B$9:$AH$9,0))</f>
        <v>0</v>
      </c>
      <c r="AG49" s="32">
        <f>INDEX('[8]Forest Management'!$B$34:$AH$39,MATCH($B49,'[8]Forest Management'!$B$34:$B$39,0),MATCH(AG$4,'[8]Forest Management'!$B$9:$AH$9,0))</f>
        <v>0</v>
      </c>
      <c r="AH49" s="32">
        <f>INDEX('[8]Forest Management'!$B$34:$AH$39,MATCH($B49,'[8]Forest Management'!$B$34:$B$39,0),MATCH(AH$4,'[8]Forest Management'!$B$9:$AH$9,0))</f>
        <v>0</v>
      </c>
    </row>
    <row r="50" spans="2:34" ht="15" x14ac:dyDescent="0.25">
      <c r="B50" s="11" t="s">
        <v>215</v>
      </c>
      <c r="C50" s="32">
        <f>INDEX('[8]Forest Management'!$B$40:$AH$50,MATCH($B50,'[8]Forest Management'!$B$40:$B$50,0),MATCH(C$4,'[8]Forest Management'!$B$9:$AH$9,0))</f>
        <v>-0.47615468053999993</v>
      </c>
      <c r="D50" s="32">
        <f>INDEX('[8]Forest Management'!$B$40:$AH$50,MATCH($B50,'[8]Forest Management'!$B$40:$B$50,0),MATCH(D$4,'[8]Forest Management'!$B$9:$AH$9,0))</f>
        <v>-0.48571551428399995</v>
      </c>
      <c r="E50" s="32">
        <f>INDEX('[8]Forest Management'!$B$40:$AH$50,MATCH($B50,'[8]Forest Management'!$B$40:$B$50,0),MATCH(E$4,'[8]Forest Management'!$B$9:$AH$9,0))</f>
        <v>-0.49527634802800002</v>
      </c>
      <c r="F50" s="32">
        <f>INDEX('[8]Forest Management'!$B$40:$AH$50,MATCH($B50,'[8]Forest Management'!$B$40:$B$50,0),MATCH(F$4,'[8]Forest Management'!$B$9:$AH$9,0))</f>
        <v>-0.50483718177199999</v>
      </c>
      <c r="G50" s="32">
        <f>INDEX('[8]Forest Management'!$B$40:$AH$50,MATCH($B50,'[8]Forest Management'!$B$40:$B$50,0),MATCH(G$4,'[8]Forest Management'!$B$9:$AH$9,0))</f>
        <v>-0.51439801551600006</v>
      </c>
      <c r="H50" s="32">
        <f>INDEX('[8]Forest Management'!$B$40:$AH$50,MATCH($B50,'[8]Forest Management'!$B$40:$B$50,0),MATCH(H$4,'[8]Forest Management'!$B$9:$AH$9,0))</f>
        <v>-0.52395884926000003</v>
      </c>
      <c r="I50" s="32">
        <f>INDEX('[8]Forest Management'!$B$40:$AH$50,MATCH($B50,'[8]Forest Management'!$B$40:$B$50,0),MATCH(I$4,'[8]Forest Management'!$B$9:$AH$9,0))</f>
        <v>-0.5335196830040001</v>
      </c>
      <c r="J50" s="32">
        <f>INDEX('[8]Forest Management'!$B$40:$AH$50,MATCH($B50,'[8]Forest Management'!$B$40:$B$50,0),MATCH(J$4,'[8]Forest Management'!$B$9:$AH$9,0))</f>
        <v>-0.54308051674800017</v>
      </c>
      <c r="K50" s="32">
        <f>INDEX('[8]Forest Management'!$B$40:$AH$50,MATCH($B50,'[8]Forest Management'!$B$40:$B$50,0),MATCH(K$4,'[8]Forest Management'!$B$9:$AH$9,0))</f>
        <v>-0.55264135049200025</v>
      </c>
      <c r="L50" s="32">
        <f>INDEX('[8]Forest Management'!$B$40:$AH$50,MATCH($B50,'[8]Forest Management'!$B$40:$B$50,0),MATCH(L$4,'[8]Forest Management'!$B$9:$AH$9,0))</f>
        <v>-0.56220218423600021</v>
      </c>
      <c r="M50" s="32">
        <f>INDEX('[8]Forest Management'!$B$40:$AH$50,MATCH($B50,'[8]Forest Management'!$B$40:$B$50,0),MATCH(M$4,'[8]Forest Management'!$B$9:$AH$9,0))</f>
        <v>-0.57176301797999995</v>
      </c>
      <c r="N50" s="32">
        <f>INDEX('[8]Forest Management'!$B$40:$AH$50,MATCH($B50,'[8]Forest Management'!$B$40:$B$50,0),MATCH(N$4,'[8]Forest Management'!$B$9:$AH$9,0))</f>
        <v>-0.57863253457876707</v>
      </c>
      <c r="O50" s="32">
        <f>INDEX('[8]Forest Management'!$B$40:$AH$50,MATCH($B50,'[8]Forest Management'!$B$40:$B$50,0),MATCH(O$4,'[8]Forest Management'!$B$9:$AH$9,0))</f>
        <v>-0.58550205117753429</v>
      </c>
      <c r="P50" s="32">
        <f>INDEX('[8]Forest Management'!$B$40:$AH$50,MATCH($B50,'[8]Forest Management'!$B$40:$B$50,0),MATCH(P$4,'[8]Forest Management'!$B$9:$AH$9,0))</f>
        <v>-0.59237156777630151</v>
      </c>
      <c r="Q50" s="32">
        <f>INDEX('[8]Forest Management'!$B$40:$AH$50,MATCH($B50,'[8]Forest Management'!$B$40:$B$50,0),MATCH(Q$4,'[8]Forest Management'!$B$9:$AH$9,0))</f>
        <v>-0.59924108437506862</v>
      </c>
      <c r="R50" s="32">
        <f>INDEX('[8]Forest Management'!$B$40:$AH$50,MATCH($B50,'[8]Forest Management'!$B$40:$B$50,0),MATCH(R$4,'[8]Forest Management'!$B$9:$AH$9,0))</f>
        <v>-0.60611060097383562</v>
      </c>
      <c r="S50" s="32">
        <f>INDEX('[8]Forest Management'!$B$40:$AH$50,MATCH($B50,'[8]Forest Management'!$B$40:$B$50,0),MATCH(S$4,'[8]Forest Management'!$B$9:$AH$9,0))</f>
        <v>-0.61298011757260307</v>
      </c>
      <c r="T50" s="32">
        <f>INDEX('[8]Forest Management'!$B$40:$AH$50,MATCH($B50,'[8]Forest Management'!$B$40:$B$50,0),MATCH(T$4,'[8]Forest Management'!$B$9:$AH$9,0))</f>
        <v>-0.61984963417137007</v>
      </c>
      <c r="U50" s="32">
        <f>INDEX('[8]Forest Management'!$B$40:$AH$50,MATCH($B50,'[8]Forest Management'!$B$40:$B$50,0),MATCH(U$4,'[8]Forest Management'!$B$9:$AH$9,0))</f>
        <v>-0.62671915077013718</v>
      </c>
      <c r="V50" s="32">
        <f>INDEX('[8]Forest Management'!$B$40:$AH$50,MATCH($B50,'[8]Forest Management'!$B$40:$B$50,0),MATCH(V$4,'[8]Forest Management'!$B$9:$AH$9,0))</f>
        <v>-0.63358866736890429</v>
      </c>
      <c r="W50" s="32">
        <f>INDEX('[8]Forest Management'!$B$40:$AH$50,MATCH($B50,'[8]Forest Management'!$B$40:$B$50,0),MATCH(W$4,'[8]Forest Management'!$B$9:$AH$9,0))</f>
        <v>-0.64045818396767118</v>
      </c>
      <c r="X50" s="32">
        <f>INDEX('[8]Forest Management'!$B$40:$AH$50,MATCH($B50,'[8]Forest Management'!$B$40:$B$50,0),MATCH(X$4,'[8]Forest Management'!$B$9:$AH$9,0))</f>
        <v>-0.64732770056643996</v>
      </c>
      <c r="Y50" s="32">
        <f>INDEX('[8]Forest Management'!$B$40:$AH$50,MATCH($B50,'[8]Forest Management'!$B$40:$B$50,0),MATCH(Y$4,'[8]Forest Management'!$B$9:$AH$9,0))</f>
        <v>-0.65419721716520651</v>
      </c>
      <c r="Z50" s="32">
        <f>INDEX('[8]Forest Management'!$B$40:$AH$50,MATCH($B50,'[8]Forest Management'!$B$40:$B$50,0),MATCH(Z$4,'[8]Forest Management'!$B$9:$AH$9,0))</f>
        <v>-0.66106673376397296</v>
      </c>
      <c r="AA50" s="32">
        <f>INDEX('[8]Forest Management'!$B$40:$AH$50,MATCH($B50,'[8]Forest Management'!$B$40:$B$50,0),MATCH(AA$4,'[8]Forest Management'!$B$9:$AH$9,0))</f>
        <v>-0.66793625036274173</v>
      </c>
      <c r="AB50" s="32">
        <f>INDEX('[8]Forest Management'!$B$40:$AH$50,MATCH($B50,'[8]Forest Management'!$B$40:$B$50,0),MATCH(AB$4,'[8]Forest Management'!$B$9:$AH$9,0))</f>
        <v>-0.67480576696150807</v>
      </c>
      <c r="AC50" s="32">
        <f>INDEX('[8]Forest Management'!$B$40:$AH$50,MATCH($B50,'[8]Forest Management'!$B$40:$B$50,0),MATCH(AC$4,'[8]Forest Management'!$B$9:$AH$9,0))</f>
        <v>-0.68167528356027451</v>
      </c>
      <c r="AD50" s="32">
        <f>INDEX('[8]Forest Management'!$B$40:$AH$50,MATCH($B50,'[8]Forest Management'!$B$40:$B$50,0),MATCH(AD$4,'[8]Forest Management'!$B$9:$AH$9,0))</f>
        <v>-0.68854480015904329</v>
      </c>
      <c r="AE50" s="32">
        <f>INDEX('[8]Forest Management'!$B$40:$AH$50,MATCH($B50,'[8]Forest Management'!$B$40:$B$50,0),MATCH(AE$4,'[8]Forest Management'!$B$9:$AH$9,0))</f>
        <v>-0.69541431675780974</v>
      </c>
      <c r="AF50" s="32">
        <f>INDEX('[8]Forest Management'!$B$40:$AH$50,MATCH($B50,'[8]Forest Management'!$B$40:$B$50,0),MATCH(AF$4,'[8]Forest Management'!$B$9:$AH$9,0))</f>
        <v>-0.70228383335657607</v>
      </c>
      <c r="AG50" s="32">
        <f>INDEX('[8]Forest Management'!$B$40:$AH$50,MATCH($B50,'[8]Forest Management'!$B$40:$B$50,0),MATCH(AG$4,'[8]Forest Management'!$B$9:$AH$9,0))</f>
        <v>-0.49264000269917158</v>
      </c>
      <c r="AH50" s="32">
        <f>INDEX('[8]Forest Management'!$B$40:$AH$50,MATCH($B50,'[8]Forest Management'!$B$40:$B$50,0),MATCH(AH$4,'[8]Forest Management'!$B$9:$AH$9,0))</f>
        <v>-0.63729074027913979</v>
      </c>
    </row>
    <row r="51" spans="2:34" ht="15" x14ac:dyDescent="0.25">
      <c r="B51" s="11" t="s">
        <v>214</v>
      </c>
      <c r="C51" s="32">
        <f>INDEX('[8]Forest Management'!$B$40:$AH$50,MATCH($B51,'[8]Forest Management'!$B$40:$B$50,0),MATCH(C$4,'[8]Forest Management'!$B$9:$AH$9,0))</f>
        <v>-0.10716655235731867</v>
      </c>
      <c r="D51" s="32">
        <f>INDEX('[8]Forest Management'!$B$40:$AH$50,MATCH($B51,'[8]Forest Management'!$B$40:$B$50,0),MATCH(D$4,'[8]Forest Management'!$B$9:$AH$9,0))</f>
        <v>-0.10246542710747797</v>
      </c>
      <c r="E51" s="32">
        <f>INDEX('[8]Forest Management'!$B$40:$AH$50,MATCH($B51,'[8]Forest Management'!$B$40:$B$50,0),MATCH(E$4,'[8]Forest Management'!$B$9:$AH$9,0))</f>
        <v>-0.10182693480592793</v>
      </c>
      <c r="F51" s="32">
        <f>INDEX('[8]Forest Management'!$B$40:$AH$50,MATCH($B51,'[8]Forest Management'!$B$40:$B$50,0),MATCH(F$4,'[8]Forest Management'!$B$9:$AH$9,0))</f>
        <v>-8.9017937375490339E-2</v>
      </c>
      <c r="G51" s="32">
        <f>INDEX('[8]Forest Management'!$B$40:$AH$50,MATCH($B51,'[8]Forest Management'!$B$40:$B$50,0),MATCH(G$4,'[8]Forest Management'!$B$9:$AH$9,0))</f>
        <v>-7.852791551612906E-2</v>
      </c>
      <c r="H51" s="32">
        <f>INDEX('[8]Forest Management'!$B$40:$AH$50,MATCH($B51,'[8]Forest Management'!$B$40:$B$50,0),MATCH(H$4,'[8]Forest Management'!$B$9:$AH$9,0))</f>
        <v>-6.4464278596578467E-2</v>
      </c>
      <c r="I51" s="32">
        <f>INDEX('[8]Forest Management'!$B$40:$AH$50,MATCH($B51,'[8]Forest Management'!$B$40:$B$50,0),MATCH(I$4,'[8]Forest Management'!$B$9:$AH$9,0))</f>
        <v>-5.2467707761520835E-2</v>
      </c>
      <c r="J51" s="32">
        <f>INDEX('[8]Forest Management'!$B$40:$AH$50,MATCH($B51,'[8]Forest Management'!$B$40:$B$50,0),MATCH(J$4,'[8]Forest Management'!$B$9:$AH$9,0))</f>
        <v>-5.5036618395494147E-2</v>
      </c>
      <c r="K51" s="32">
        <f>INDEX('[8]Forest Management'!$B$40:$AH$50,MATCH($B51,'[8]Forest Management'!$B$40:$B$50,0),MATCH(K$4,'[8]Forest Management'!$B$9:$AH$9,0))</f>
        <v>-5.3587441707868388E-2</v>
      </c>
      <c r="L51" s="32">
        <f>INDEX('[8]Forest Management'!$B$40:$AH$50,MATCH($B51,'[8]Forest Management'!$B$40:$B$50,0),MATCH(L$4,'[8]Forest Management'!$B$9:$AH$9,0))</f>
        <v>-4.8322915334783959E-2</v>
      </c>
      <c r="M51" s="32">
        <f>INDEX('[8]Forest Management'!$B$40:$AH$50,MATCH($B51,'[8]Forest Management'!$B$40:$B$50,0),MATCH(M$4,'[8]Forest Management'!$B$9:$AH$9,0))</f>
        <v>-4.838143858190172E-2</v>
      </c>
      <c r="N51" s="32">
        <f>INDEX('[8]Forest Management'!$B$40:$AH$50,MATCH($B51,'[8]Forest Management'!$B$40:$B$50,0),MATCH(N$4,'[8]Forest Management'!$B$9:$AH$9,0))</f>
        <v>-4.966599312680036E-2</v>
      </c>
      <c r="O51" s="32">
        <f>INDEX('[8]Forest Management'!$B$40:$AH$50,MATCH($B51,'[8]Forest Management'!$B$40:$B$50,0),MATCH(O$4,'[8]Forest Management'!$B$9:$AH$9,0))</f>
        <v>-5.0799932421131337E-2</v>
      </c>
      <c r="P51" s="32">
        <f>INDEX('[8]Forest Management'!$B$40:$AH$50,MATCH($B51,'[8]Forest Management'!$B$40:$B$50,0),MATCH(P$4,'[8]Forest Management'!$B$9:$AH$9,0))</f>
        <v>-4.3847514369872338E-2</v>
      </c>
      <c r="Q51" s="32">
        <f>INDEX('[8]Forest Management'!$B$40:$AH$50,MATCH($B51,'[8]Forest Management'!$B$40:$B$50,0),MATCH(Q$4,'[8]Forest Management'!$B$9:$AH$9,0))</f>
        <v>-4.3826680807808154E-2</v>
      </c>
      <c r="R51" s="32">
        <f>INDEX('[8]Forest Management'!$B$40:$AH$50,MATCH($B51,'[8]Forest Management'!$B$40:$B$50,0),MATCH(R$4,'[8]Forest Management'!$B$9:$AH$9,0))</f>
        <v>-4.417338918142201E-2</v>
      </c>
      <c r="S51" s="32">
        <f>INDEX('[8]Forest Management'!$B$40:$AH$50,MATCH($B51,'[8]Forest Management'!$B$40:$B$50,0),MATCH(S$4,'[8]Forest Management'!$B$9:$AH$9,0))</f>
        <v>-4.3972854375899394E-2</v>
      </c>
      <c r="T51" s="32">
        <f>INDEX('[8]Forest Management'!$B$40:$AH$50,MATCH($B51,'[8]Forest Management'!$B$40:$B$50,0),MATCH(T$4,'[8]Forest Management'!$B$9:$AH$9,0))</f>
        <v>-4.1681623635583274E-2</v>
      </c>
      <c r="U51" s="32">
        <f>INDEX('[8]Forest Management'!$B$40:$AH$50,MATCH($B51,'[8]Forest Management'!$B$40:$B$50,0),MATCH(U$4,'[8]Forest Management'!$B$9:$AH$9,0))</f>
        <v>-4.0970561145127649E-2</v>
      </c>
      <c r="V51" s="32">
        <f>INDEX('[8]Forest Management'!$B$40:$AH$50,MATCH($B51,'[8]Forest Management'!$B$40:$B$50,0),MATCH(V$4,'[8]Forest Management'!$B$9:$AH$9,0))</f>
        <v>-4.6491721748796136E-2</v>
      </c>
      <c r="W51" s="32">
        <f>INDEX('[8]Forest Management'!$B$40:$AH$50,MATCH($B51,'[8]Forest Management'!$B$40:$B$50,0),MATCH(W$4,'[8]Forest Management'!$B$9:$AH$9,0))</f>
        <v>-4.9425494577006332E-2</v>
      </c>
      <c r="X51" s="32">
        <f>INDEX('[8]Forest Management'!$B$40:$AH$50,MATCH($B51,'[8]Forest Management'!$B$40:$B$50,0),MATCH(X$4,'[8]Forest Management'!$B$9:$AH$9,0))</f>
        <v>-4.8950815817732349E-2</v>
      </c>
      <c r="Y51" s="32">
        <f>INDEX('[8]Forest Management'!$B$40:$AH$50,MATCH($B51,'[8]Forest Management'!$B$40:$B$50,0),MATCH(Y$4,'[8]Forest Management'!$B$9:$AH$9,0))</f>
        <v>-4.8657968539755111E-2</v>
      </c>
      <c r="Z51" s="32">
        <f>INDEX('[8]Forest Management'!$B$40:$AH$50,MATCH($B51,'[8]Forest Management'!$B$40:$B$50,0),MATCH(Z$4,'[8]Forest Management'!$B$9:$AH$9,0))</f>
        <v>-4.6599277777278722E-2</v>
      </c>
      <c r="AA51" s="32">
        <f>INDEX('[8]Forest Management'!$B$40:$AH$50,MATCH($B51,'[8]Forest Management'!$B$40:$B$50,0),MATCH(AA$4,'[8]Forest Management'!$B$9:$AH$9,0))</f>
        <v>-4.6272222832936978E-2</v>
      </c>
      <c r="AB51" s="32">
        <f>INDEX('[8]Forest Management'!$B$40:$AH$50,MATCH($B51,'[8]Forest Management'!$B$40:$B$50,0),MATCH(AB$4,'[8]Forest Management'!$B$9:$AH$9,0))</f>
        <v>-4.6352786214199526E-2</v>
      </c>
      <c r="AC51" s="32">
        <f>INDEX('[8]Forest Management'!$B$40:$AH$50,MATCH($B51,'[8]Forest Management'!$B$40:$B$50,0),MATCH(AC$4,'[8]Forest Management'!$B$9:$AH$9,0))</f>
        <v>-4.2339733543815386E-2</v>
      </c>
      <c r="AD51" s="32">
        <f>INDEX('[8]Forest Management'!$B$40:$AH$50,MATCH($B51,'[8]Forest Management'!$B$40:$B$50,0),MATCH(AD$4,'[8]Forest Management'!$B$9:$AH$9,0))</f>
        <v>-3.8546154323205892E-2</v>
      </c>
      <c r="AE51" s="32">
        <f>INDEX('[8]Forest Management'!$B$40:$AH$50,MATCH($B51,'[8]Forest Management'!$B$40:$B$50,0),MATCH(AE$4,'[8]Forest Management'!$B$9:$AH$9,0))</f>
        <v>-4.8771479722176818E-2</v>
      </c>
      <c r="AF51" s="32">
        <f>INDEX('[8]Forest Management'!$B$40:$AH$50,MATCH($B51,'[8]Forest Management'!$B$40:$B$50,0),MATCH(AF$4,'[8]Forest Management'!$B$9:$AH$9,0))</f>
        <v>-4.8247431696447227E-2</v>
      </c>
      <c r="AG51" s="32">
        <f>INDEX('[8]Forest Management'!$B$40:$AH$50,MATCH($B51,'[8]Forest Management'!$B$40:$B$50,0),MATCH(AG$4,'[8]Forest Management'!$B$9:$AH$9,0))</f>
        <v>-4.9456603124095611E-2</v>
      </c>
      <c r="AH51" s="32">
        <f>INDEX('[8]Forest Management'!$B$40:$AH$50,MATCH($B51,'[8]Forest Management'!$B$40:$B$50,0),MATCH(AH$4,'[8]Forest Management'!$B$9:$AH$9,0))</f>
        <v>-4.9129430890346951E-2</v>
      </c>
    </row>
    <row r="52" spans="2:34" ht="15.75" x14ac:dyDescent="0.3">
      <c r="B52" s="35" t="s">
        <v>329</v>
      </c>
      <c r="C52" s="32">
        <f>INDEX('[8]Forest Management'!$B$40:$AH$50,MATCH($B52,'[8]Forest Management'!$B$40:$B$50,0),MATCH(C$4,'[8]Forest Management'!$B$9:$AH$9,0))</f>
        <v>-8.5103583665286815E-3</v>
      </c>
      <c r="D52" s="32">
        <f>INDEX('[8]Forest Management'!$B$40:$AH$50,MATCH($B52,'[8]Forest Management'!$B$40:$B$50,0),MATCH(D$4,'[8]Forest Management'!$B$9:$AH$9,0))</f>
        <v>-8.0244922545775477E-3</v>
      </c>
      <c r="E52" s="32">
        <f>INDEX('[8]Forest Management'!$B$40:$AH$50,MATCH($B52,'[8]Forest Management'!$B$40:$B$50,0),MATCH(E$4,'[8]Forest Management'!$B$9:$AH$9,0))</f>
        <v>-7.9208842004621968E-3</v>
      </c>
      <c r="F52" s="32">
        <f>INDEX('[8]Forest Management'!$B$40:$AH$50,MATCH($B52,'[8]Forest Management'!$B$40:$B$50,0),MATCH(F$4,'[8]Forest Management'!$B$9:$AH$9,0))</f>
        <v>-6.2609197759745331E-3</v>
      </c>
      <c r="G52" s="32">
        <f>INDEX('[8]Forest Management'!$B$40:$AH$50,MATCH($B52,'[8]Forest Management'!$B$40:$B$50,0),MATCH(G$4,'[8]Forest Management'!$B$9:$AH$9,0))</f>
        <v>-5.074038683379925E-3</v>
      </c>
      <c r="H52" s="32">
        <f>INDEX('[8]Forest Management'!$B$40:$AH$50,MATCH($B52,'[8]Forest Management'!$B$40:$B$50,0),MATCH(H$4,'[8]Forest Management'!$B$9:$AH$9,0))</f>
        <v>-3.5502872984930697E-3</v>
      </c>
      <c r="I52" s="32">
        <f>INDEX('[8]Forest Management'!$B$40:$AH$50,MATCH($B52,'[8]Forest Management'!$B$40:$B$50,0),MATCH(I$4,'[8]Forest Management'!$B$9:$AH$9,0))</f>
        <v>-2.2260996033443563E-3</v>
      </c>
      <c r="J52" s="32">
        <f>INDEX('[8]Forest Management'!$B$40:$AH$50,MATCH($B52,'[8]Forest Management'!$B$40:$B$50,0),MATCH(J$4,'[8]Forest Management'!$B$9:$AH$9,0))</f>
        <v>-2.1904898667489759E-3</v>
      </c>
      <c r="K52" s="32">
        <f>INDEX('[8]Forest Management'!$B$40:$AH$50,MATCH($B52,'[8]Forest Management'!$B$40:$B$50,0),MATCH(K$4,'[8]Forest Management'!$B$9:$AH$9,0))</f>
        <v>-2.1874977236581018E-3</v>
      </c>
      <c r="L52" s="32">
        <f>INDEX('[8]Forest Management'!$B$40:$AH$50,MATCH($B52,'[8]Forest Management'!$B$40:$B$50,0),MATCH(L$4,'[8]Forest Management'!$B$9:$AH$9,0))</f>
        <v>-1.766236674808231E-3</v>
      </c>
      <c r="M52" s="32">
        <f>INDEX('[8]Forest Management'!$B$40:$AH$50,MATCH($B52,'[8]Forest Management'!$B$40:$B$50,0),MATCH(M$4,'[8]Forest Management'!$B$9:$AH$9,0))</f>
        <v>-1.7468595855045569E-3</v>
      </c>
      <c r="N52" s="32">
        <f>INDEX('[8]Forest Management'!$B$40:$AH$50,MATCH($B52,'[8]Forest Management'!$B$40:$B$50,0),MATCH(N$4,'[8]Forest Management'!$B$9:$AH$9,0))</f>
        <v>-2.1250342739602057E-3</v>
      </c>
      <c r="O52" s="32">
        <f>INDEX('[8]Forest Management'!$B$40:$AH$50,MATCH($B52,'[8]Forest Management'!$B$40:$B$50,0),MATCH(O$4,'[8]Forest Management'!$B$9:$AH$9,0))</f>
        <v>-2.4228157329205021E-3</v>
      </c>
      <c r="P52" s="32">
        <f>INDEX('[8]Forest Management'!$B$40:$AH$50,MATCH($B52,'[8]Forest Management'!$B$40:$B$50,0),MATCH(P$4,'[8]Forest Management'!$B$9:$AH$9,0))</f>
        <v>-1.6686020648900191E-3</v>
      </c>
      <c r="Q52" s="32">
        <f>INDEX('[8]Forest Management'!$B$40:$AH$50,MATCH($B52,'[8]Forest Management'!$B$40:$B$50,0),MATCH(Q$4,'[8]Forest Management'!$B$9:$AH$9,0))</f>
        <v>-1.463664455798683E-3</v>
      </c>
      <c r="R52" s="32">
        <f>INDEX('[8]Forest Management'!$B$40:$AH$50,MATCH($B52,'[8]Forest Management'!$B$40:$B$50,0),MATCH(R$4,'[8]Forest Management'!$B$9:$AH$9,0))</f>
        <v>-1.7575520911920343E-3</v>
      </c>
      <c r="S52" s="32">
        <f>INDEX('[8]Forest Management'!$B$40:$AH$50,MATCH($B52,'[8]Forest Management'!$B$40:$B$50,0),MATCH(S$4,'[8]Forest Management'!$B$9:$AH$9,0))</f>
        <v>-1.9635571134164424E-3</v>
      </c>
      <c r="T52" s="32">
        <f>INDEX('[8]Forest Management'!$B$40:$AH$50,MATCH($B52,'[8]Forest Management'!$B$40:$B$50,0),MATCH(T$4,'[8]Forest Management'!$B$9:$AH$9,0))</f>
        <v>-1.9531441192224054E-3</v>
      </c>
      <c r="U52" s="32">
        <f>INDEX('[8]Forest Management'!$B$40:$AH$50,MATCH($B52,'[8]Forest Management'!$B$40:$B$50,0),MATCH(U$4,'[8]Forest Management'!$B$9:$AH$9,0))</f>
        <v>-2.0638033130047305E-3</v>
      </c>
      <c r="V52" s="32">
        <f>INDEX('[8]Forest Management'!$B$40:$AH$50,MATCH($B52,'[8]Forest Management'!$B$40:$B$50,0),MATCH(V$4,'[8]Forest Management'!$B$9:$AH$9,0))</f>
        <v>-2.6662870803772021E-3</v>
      </c>
      <c r="W52" s="32">
        <f>INDEX('[8]Forest Management'!$B$40:$AH$50,MATCH($B52,'[8]Forest Management'!$B$40:$B$50,0),MATCH(W$4,'[8]Forest Management'!$B$9:$AH$9,0))</f>
        <v>-3.0356646024108044E-3</v>
      </c>
      <c r="X52" s="32">
        <f>INDEX('[8]Forest Management'!$B$40:$AH$50,MATCH($B52,'[8]Forest Management'!$B$40:$B$50,0),MATCH(X$4,'[8]Forest Management'!$B$9:$AH$9,0))</f>
        <v>-3.1166648021544747E-3</v>
      </c>
      <c r="Y52" s="32">
        <f>INDEX('[8]Forest Management'!$B$40:$AH$50,MATCH($B52,'[8]Forest Management'!$B$40:$B$50,0),MATCH(Y$4,'[8]Forest Management'!$B$9:$AH$9,0))</f>
        <v>-3.1960230801244098E-3</v>
      </c>
      <c r="Z52" s="32">
        <f>INDEX('[8]Forest Management'!$B$40:$AH$50,MATCH($B52,'[8]Forest Management'!$B$40:$B$50,0),MATCH(Z$4,'[8]Forest Management'!$B$9:$AH$9,0))</f>
        <v>-3.071633218242316E-3</v>
      </c>
      <c r="AA52" s="32">
        <f>INDEX('[8]Forest Management'!$B$40:$AH$50,MATCH($B52,'[8]Forest Management'!$B$40:$B$50,0),MATCH(AA$4,'[8]Forest Management'!$B$9:$AH$9,0))</f>
        <v>-3.0762492551454131E-3</v>
      </c>
      <c r="AB52" s="32">
        <f>INDEX('[8]Forest Management'!$B$40:$AH$50,MATCH($B52,'[8]Forest Management'!$B$40:$B$50,0),MATCH(AB$4,'[8]Forest Management'!$B$9:$AH$9,0))</f>
        <v>-3.124659319157634E-3</v>
      </c>
      <c r="AC52" s="32">
        <f>INDEX('[8]Forest Management'!$B$40:$AH$50,MATCH($B52,'[8]Forest Management'!$B$40:$B$50,0),MATCH(AC$4,'[8]Forest Management'!$B$9:$AH$9,0))</f>
        <v>-2.7883788935953312E-3</v>
      </c>
      <c r="AD52" s="32">
        <f>INDEX('[8]Forest Management'!$B$40:$AH$50,MATCH($B52,'[8]Forest Management'!$B$40:$B$50,0),MATCH(AD$4,'[8]Forest Management'!$B$9:$AH$9,0))</f>
        <v>-2.4865489264772451E-3</v>
      </c>
      <c r="AE52" s="32">
        <f>INDEX('[8]Forest Management'!$B$40:$AH$50,MATCH($B52,'[8]Forest Management'!$B$40:$B$50,0),MATCH(AE$4,'[8]Forest Management'!$B$9:$AH$9,0))</f>
        <v>-2.8986381403591963E-3</v>
      </c>
      <c r="AF52" s="32">
        <f>INDEX('[8]Forest Management'!$B$40:$AH$50,MATCH($B52,'[8]Forest Management'!$B$40:$B$50,0),MATCH(AF$4,'[8]Forest Management'!$B$9:$AH$9,0))</f>
        <v>-2.8981184119301886E-3</v>
      </c>
      <c r="AG52" s="32">
        <f>INDEX('[8]Forest Management'!$B$40:$AH$50,MATCH($B52,'[8]Forest Management'!$B$40:$B$50,0),MATCH(AG$4,'[8]Forest Management'!$B$9:$AH$9,0))</f>
        <v>-3.0164292588660637E-3</v>
      </c>
      <c r="AH52" s="32">
        <f>INDEX('[8]Forest Management'!$B$40:$AH$50,MATCH($B52,'[8]Forest Management'!$B$40:$B$50,0),MATCH(AH$4,'[8]Forest Management'!$B$9:$AH$9,0))</f>
        <v>-3.0162210457752819E-3</v>
      </c>
    </row>
    <row r="53" spans="2:34" ht="15.75" x14ac:dyDescent="0.3">
      <c r="B53" s="35" t="s">
        <v>330</v>
      </c>
      <c r="C53" s="32">
        <f>INDEX('[8]Forest Management'!$B$40:$AH$50,MATCH($B53,'[8]Forest Management'!$B$40:$B$50,0),MATCH(C$4,'[8]Forest Management'!$B$9:$AH$9,0))</f>
        <v>-4.3630582559632515E-2</v>
      </c>
      <c r="D53" s="32">
        <f>INDEX('[8]Forest Management'!$B$40:$AH$50,MATCH($B53,'[8]Forest Management'!$B$40:$B$50,0),MATCH(D$4,'[8]Forest Management'!$B$9:$AH$9,0))</f>
        <v>-4.2150176598430678E-2</v>
      </c>
      <c r="E53" s="32">
        <f>INDEX('[8]Forest Management'!$B$40:$AH$50,MATCH($B53,'[8]Forest Management'!$B$40:$B$50,0),MATCH(E$4,'[8]Forest Management'!$B$9:$AH$9,0))</f>
        <v>-4.177540748091492E-2</v>
      </c>
      <c r="F53" s="32">
        <f>INDEX('[8]Forest Management'!$B$40:$AH$50,MATCH($B53,'[8]Forest Management'!$B$40:$B$50,0),MATCH(F$4,'[8]Forest Management'!$B$9:$AH$9,0))</f>
        <v>-3.6508791307963272E-2</v>
      </c>
      <c r="G53" s="32">
        <f>INDEX('[8]Forest Management'!$B$40:$AH$50,MATCH($B53,'[8]Forest Management'!$B$40:$B$50,0),MATCH(G$4,'[8]Forest Management'!$B$9:$AH$9,0))</f>
        <v>-3.2439022949867211E-2</v>
      </c>
      <c r="H53" s="32">
        <f>INDEX('[8]Forest Management'!$B$40:$AH$50,MATCH($B53,'[8]Forest Management'!$B$40:$B$50,0),MATCH(H$4,'[8]Forest Management'!$B$9:$AH$9,0))</f>
        <v>-2.7133674185420262E-2</v>
      </c>
      <c r="I53" s="32">
        <f>INDEX('[8]Forest Management'!$B$40:$AH$50,MATCH($B53,'[8]Forest Management'!$B$40:$B$50,0),MATCH(I$4,'[8]Forest Management'!$B$9:$AH$9,0))</f>
        <v>-2.2228961311987292E-2</v>
      </c>
      <c r="J53" s="32">
        <f>INDEX('[8]Forest Management'!$B$40:$AH$50,MATCH($B53,'[8]Forest Management'!$B$40:$B$50,0),MATCH(J$4,'[8]Forest Management'!$B$9:$AH$9,0))</f>
        <v>-2.1187212007735486E-2</v>
      </c>
      <c r="K53" s="32">
        <f>INDEX('[8]Forest Management'!$B$40:$AH$50,MATCH($B53,'[8]Forest Management'!$B$40:$B$50,0),MATCH(K$4,'[8]Forest Management'!$B$9:$AH$9,0))</f>
        <v>-2.0311148810464578E-2</v>
      </c>
      <c r="L53" s="32">
        <f>INDEX('[8]Forest Management'!$B$40:$AH$50,MATCH($B53,'[8]Forest Management'!$B$40:$B$50,0),MATCH(L$4,'[8]Forest Management'!$B$9:$AH$9,0))</f>
        <v>-1.8189969103163128E-2</v>
      </c>
      <c r="M53" s="32">
        <f>INDEX('[8]Forest Management'!$B$40:$AH$50,MATCH($B53,'[8]Forest Management'!$B$40:$B$50,0),MATCH(M$4,'[8]Forest Management'!$B$9:$AH$9,0))</f>
        <v>-1.7315256844257453E-2</v>
      </c>
      <c r="N53" s="32">
        <f>INDEX('[8]Forest Management'!$B$40:$AH$50,MATCH($B53,'[8]Forest Management'!$B$40:$B$50,0),MATCH(N$4,'[8]Forest Management'!$B$9:$AH$9,0))</f>
        <v>-1.7743916429451948E-2</v>
      </c>
      <c r="O53" s="32">
        <f>INDEX('[8]Forest Management'!$B$40:$AH$50,MATCH($B53,'[8]Forest Management'!$B$40:$B$50,0),MATCH(O$4,'[8]Forest Management'!$B$9:$AH$9,0))</f>
        <v>-1.8043524802996293E-2</v>
      </c>
      <c r="P53" s="32">
        <f>INDEX('[8]Forest Management'!$B$40:$AH$50,MATCH($B53,'[8]Forest Management'!$B$40:$B$50,0),MATCH(P$4,'[8]Forest Management'!$B$9:$AH$9,0))</f>
        <v>-1.5148538160231491E-2</v>
      </c>
      <c r="Q53" s="32">
        <f>INDEX('[8]Forest Management'!$B$40:$AH$50,MATCH($B53,'[8]Forest Management'!$B$40:$B$50,0),MATCH(Q$4,'[8]Forest Management'!$B$9:$AH$9,0))</f>
        <v>-1.3884596095316813E-2</v>
      </c>
      <c r="R53" s="32">
        <f>INDEX('[8]Forest Management'!$B$40:$AH$50,MATCH($B53,'[8]Forest Management'!$B$40:$B$50,0),MATCH(R$4,'[8]Forest Management'!$B$9:$AH$9,0))</f>
        <v>-1.4348745715797273E-2</v>
      </c>
      <c r="S53" s="32">
        <f>INDEX('[8]Forest Management'!$B$40:$AH$50,MATCH($B53,'[8]Forest Management'!$B$40:$B$50,0),MATCH(S$4,'[8]Forest Management'!$B$9:$AH$9,0))</f>
        <v>-1.4510519437727168E-2</v>
      </c>
      <c r="T53" s="32">
        <f>INDEX('[8]Forest Management'!$B$40:$AH$50,MATCH($B53,'[8]Forest Management'!$B$40:$B$50,0),MATCH(T$4,'[8]Forest Management'!$B$9:$AH$9,0))</f>
        <v>-1.371611172817531E-2</v>
      </c>
      <c r="U53" s="32">
        <f>INDEX('[8]Forest Management'!$B$40:$AH$50,MATCH($B53,'[8]Forest Management'!$B$40:$B$50,0),MATCH(U$4,'[8]Forest Management'!$B$9:$AH$9,0))</f>
        <v>-1.3621565587592309E-2</v>
      </c>
      <c r="V53" s="32">
        <f>INDEX('[8]Forest Management'!$B$40:$AH$50,MATCH($B53,'[8]Forest Management'!$B$40:$B$50,0),MATCH(V$4,'[8]Forest Management'!$B$9:$AH$9,0))</f>
        <v>-1.6049585609396649E-2</v>
      </c>
      <c r="W53" s="32">
        <f>INDEX('[8]Forest Management'!$B$40:$AH$50,MATCH($B53,'[8]Forest Management'!$B$40:$B$50,0),MATCH(W$4,'[8]Forest Management'!$B$9:$AH$9,0))</f>
        <v>-1.7399135424155377E-2</v>
      </c>
      <c r="X53" s="32">
        <f>INDEX('[8]Forest Management'!$B$40:$AH$50,MATCH($B53,'[8]Forest Management'!$B$40:$B$50,0),MATCH(X$4,'[8]Forest Management'!$B$9:$AH$9,0))</f>
        <v>-1.7386587245999466E-2</v>
      </c>
      <c r="Y53" s="32">
        <f>INDEX('[8]Forest Management'!$B$40:$AH$50,MATCH($B53,'[8]Forest Management'!$B$40:$B$50,0),MATCH(Y$4,'[8]Forest Management'!$B$9:$AH$9,0))</f>
        <v>-1.7423103446667993E-2</v>
      </c>
      <c r="Z53" s="32">
        <f>INDEX('[8]Forest Management'!$B$40:$AH$50,MATCH($B53,'[8]Forest Management'!$B$40:$B$50,0),MATCH(Z$4,'[8]Forest Management'!$B$9:$AH$9,0))</f>
        <v>-1.6500395481067565E-2</v>
      </c>
      <c r="AA53" s="32">
        <f>INDEX('[8]Forest Management'!$B$40:$AH$50,MATCH($B53,'[8]Forest Management'!$B$40:$B$50,0),MATCH(AA$4,'[8]Forest Management'!$B$9:$AH$9,0))</f>
        <v>-1.6259597379791803E-2</v>
      </c>
      <c r="AB53" s="32">
        <f>INDEX('[8]Forest Management'!$B$40:$AH$50,MATCH($B53,'[8]Forest Management'!$B$40:$B$50,0),MATCH(AB$4,'[8]Forest Management'!$B$9:$AH$9,0))</f>
        <v>-1.6273071807147932E-2</v>
      </c>
      <c r="AC53" s="32">
        <f>INDEX('[8]Forest Management'!$B$40:$AH$50,MATCH($B53,'[8]Forest Management'!$B$40:$B$50,0),MATCH(AC$4,'[8]Forest Management'!$B$9:$AH$9,0))</f>
        <v>-1.4414154974179269E-2</v>
      </c>
      <c r="AD53" s="32">
        <f>INDEX('[8]Forest Management'!$B$40:$AH$50,MATCH($B53,'[8]Forest Management'!$B$40:$B$50,0),MATCH(AD$4,'[8]Forest Management'!$B$9:$AH$9,0))</f>
        <v>-1.2753977904572384E-2</v>
      </c>
      <c r="AE53" s="32">
        <f>INDEX('[8]Forest Management'!$B$40:$AH$50,MATCH($B53,'[8]Forest Management'!$B$40:$B$50,0),MATCH(AE$4,'[8]Forest Management'!$B$9:$AH$9,0))</f>
        <v>-1.465328682043154E-2</v>
      </c>
      <c r="AF53" s="32">
        <f>INDEX('[8]Forest Management'!$B$40:$AH$50,MATCH($B53,'[8]Forest Management'!$B$40:$B$50,0),MATCH(AF$4,'[8]Forest Management'!$B$9:$AH$9,0))</f>
        <v>-1.4530642268274144E-2</v>
      </c>
      <c r="AG53" s="32">
        <f>INDEX('[8]Forest Management'!$B$40:$AH$50,MATCH($B53,'[8]Forest Management'!$B$40:$B$50,0),MATCH(AG$4,'[8]Forest Management'!$B$9:$AH$9,0))</f>
        <v>-1.5014715131584257E-2</v>
      </c>
      <c r="AH53" s="32">
        <f>INDEX('[8]Forest Management'!$B$40:$AH$50,MATCH($B53,'[8]Forest Management'!$B$40:$B$50,0),MATCH(AH$4,'[8]Forest Management'!$B$9:$AH$9,0))</f>
        <v>-1.4927767382629856E-2</v>
      </c>
    </row>
    <row r="54" spans="2:34" ht="15.75" x14ac:dyDescent="0.3">
      <c r="B54" s="35" t="s">
        <v>331</v>
      </c>
      <c r="C54" s="32">
        <f>INDEX('[8]Forest Management'!$B$40:$AH$50,MATCH($B54,'[8]Forest Management'!$B$40:$B$50,0),MATCH(C$4,'[8]Forest Management'!$B$9:$AH$9,0))</f>
        <v>-4.3492818130644095E-2</v>
      </c>
      <c r="D54" s="32">
        <f>INDEX('[8]Forest Management'!$B$40:$AH$50,MATCH($B54,'[8]Forest Management'!$B$40:$B$50,0),MATCH(D$4,'[8]Forest Management'!$B$9:$AH$9,0))</f>
        <v>-4.1915044988701779E-2</v>
      </c>
      <c r="E54" s="32">
        <f>INDEX('[8]Forest Management'!$B$40:$AH$50,MATCH($B54,'[8]Forest Management'!$B$40:$B$50,0),MATCH(E$4,'[8]Forest Management'!$B$9:$AH$9,0))</f>
        <v>-4.1479754471154935E-2</v>
      </c>
      <c r="F54" s="32">
        <f>INDEX('[8]Forest Management'!$B$40:$AH$50,MATCH($B54,'[8]Forest Management'!$B$40:$B$50,0),MATCH(F$4,'[8]Forest Management'!$B$9:$AH$9,0))</f>
        <v>-3.6005290478728524E-2</v>
      </c>
      <c r="G54" s="32">
        <f>INDEX('[8]Forest Management'!$B$40:$AH$50,MATCH($B54,'[8]Forest Management'!$B$40:$B$50,0),MATCH(G$4,'[8]Forest Management'!$B$9:$AH$9,0))</f>
        <v>-3.1773426430617917E-2</v>
      </c>
      <c r="H54" s="32">
        <f>INDEX('[8]Forest Management'!$B$40:$AH$50,MATCH($B54,'[8]Forest Management'!$B$40:$B$50,0),MATCH(H$4,'[8]Forest Management'!$B$9:$AH$9,0))</f>
        <v>-2.6275744224960079E-2</v>
      </c>
      <c r="I54" s="32">
        <f>INDEX('[8]Forest Management'!$B$40:$AH$50,MATCH($B54,'[8]Forest Management'!$B$40:$B$50,0),MATCH(I$4,'[8]Forest Management'!$B$9:$AH$9,0))</f>
        <v>-2.1200150167573213E-2</v>
      </c>
      <c r="J54" s="32">
        <f>INDEX('[8]Forest Management'!$B$40:$AH$50,MATCH($B54,'[8]Forest Management'!$B$40:$B$50,0),MATCH(J$4,'[8]Forest Management'!$B$9:$AH$9,0))</f>
        <v>-2.0113495323549613E-2</v>
      </c>
      <c r="K54" s="32">
        <f>INDEX('[8]Forest Management'!$B$40:$AH$50,MATCH($B54,'[8]Forest Management'!$B$40:$B$50,0),MATCH(K$4,'[8]Forest Management'!$B$9:$AH$9,0))</f>
        <v>-1.919971013452397E-2</v>
      </c>
      <c r="L54" s="32">
        <f>INDEX('[8]Forest Management'!$B$40:$AH$50,MATCH($B54,'[8]Forest Management'!$B$40:$B$50,0),MATCH(L$4,'[8]Forest Management'!$B$9:$AH$9,0))</f>
        <v>-1.7004797775638486E-2</v>
      </c>
      <c r="M54" s="32">
        <f>INDEX('[8]Forest Management'!$B$40:$AH$50,MATCH($B54,'[8]Forest Management'!$B$40:$B$50,0),MATCH(M$4,'[8]Forest Management'!$B$9:$AH$9,0))</f>
        <v>-1.6098095720075662E-2</v>
      </c>
      <c r="N54" s="32">
        <f>INDEX('[8]Forest Management'!$B$40:$AH$50,MATCH($B54,'[8]Forest Management'!$B$40:$B$50,0),MATCH(N$4,'[8]Forest Management'!$B$9:$AH$9,0))</f>
        <v>-1.6536160339289018E-2</v>
      </c>
      <c r="O54" s="32">
        <f>INDEX('[8]Forest Management'!$B$40:$AH$50,MATCH($B54,'[8]Forest Management'!$B$40:$B$50,0),MATCH(O$4,'[8]Forest Management'!$B$9:$AH$9,0))</f>
        <v>-1.6840865412703784E-2</v>
      </c>
      <c r="P54" s="32">
        <f>INDEX('[8]Forest Management'!$B$40:$AH$50,MATCH($B54,'[8]Forest Management'!$B$40:$B$50,0),MATCH(P$4,'[8]Forest Management'!$B$9:$AH$9,0))</f>
        <v>-1.3853665197619268E-2</v>
      </c>
      <c r="Q54" s="32">
        <f>INDEX('[8]Forest Management'!$B$40:$AH$50,MATCH($B54,'[8]Forest Management'!$B$40:$B$50,0),MATCH(Q$4,'[8]Forest Management'!$B$9:$AH$9,0))</f>
        <v>-1.2552111320380067E-2</v>
      </c>
      <c r="R54" s="32">
        <f>INDEX('[8]Forest Management'!$B$40:$AH$50,MATCH($B54,'[8]Forest Management'!$B$40:$B$50,0),MATCH(R$4,'[8]Forest Management'!$B$9:$AH$9,0))</f>
        <v>-1.2994374681378549E-2</v>
      </c>
      <c r="S54" s="32">
        <f>INDEX('[8]Forest Management'!$B$40:$AH$50,MATCH($B54,'[8]Forest Management'!$B$40:$B$50,0),MATCH(S$4,'[8]Forest Management'!$B$9:$AH$9,0))</f>
        <v>-1.315340316182367E-2</v>
      </c>
      <c r="T54" s="32">
        <f>INDEX('[8]Forest Management'!$B$40:$AH$50,MATCH($B54,'[8]Forest Management'!$B$40:$B$50,0),MATCH(T$4,'[8]Forest Management'!$B$9:$AH$9,0))</f>
        <v>-1.2416823471448367E-2</v>
      </c>
      <c r="U54" s="32">
        <f>INDEX('[8]Forest Management'!$B$40:$AH$50,MATCH($B54,'[8]Forest Management'!$B$40:$B$50,0),MATCH(U$4,'[8]Forest Management'!$B$9:$AH$9,0))</f>
        <v>-1.2335712613997447E-2</v>
      </c>
      <c r="V54" s="32">
        <f>INDEX('[8]Forest Management'!$B$40:$AH$50,MATCH($B54,'[8]Forest Management'!$B$40:$B$50,0),MATCH(V$4,'[8]Forest Management'!$B$9:$AH$9,0))</f>
        <v>-1.4617246532506045E-2</v>
      </c>
      <c r="W54" s="32">
        <f>INDEX('[8]Forest Management'!$B$40:$AH$50,MATCH($B54,'[8]Forest Management'!$B$40:$B$50,0),MATCH(W$4,'[8]Forest Management'!$B$9:$AH$9,0))</f>
        <v>-1.5888618337115874E-2</v>
      </c>
      <c r="X54" s="32">
        <f>INDEX('[8]Forest Management'!$B$40:$AH$50,MATCH($B54,'[8]Forest Management'!$B$40:$B$50,0),MATCH(X$4,'[8]Forest Management'!$B$9:$AH$9,0))</f>
        <v>-1.5884172072487275E-2</v>
      </c>
      <c r="Y54" s="32">
        <f>INDEX('[8]Forest Management'!$B$40:$AH$50,MATCH($B54,'[8]Forest Management'!$B$40:$B$50,0),MATCH(Y$4,'[8]Forest Management'!$B$9:$AH$9,0))</f>
        <v>-1.5925626146208835E-2</v>
      </c>
      <c r="Z54" s="32">
        <f>INDEX('[8]Forest Management'!$B$40:$AH$50,MATCH($B54,'[8]Forest Management'!$B$40:$B$50,0),MATCH(Z$4,'[8]Forest Management'!$B$9:$AH$9,0))</f>
        <v>-1.5068593638152151E-2</v>
      </c>
      <c r="AA54" s="32">
        <f>INDEX('[8]Forest Management'!$B$40:$AH$50,MATCH($B54,'[8]Forest Management'!$B$40:$B$50,0),MATCH(AA$4,'[8]Forest Management'!$B$9:$AH$9,0))</f>
        <v>-1.4850189587795569E-2</v>
      </c>
      <c r="AB54" s="32">
        <f>INDEX('[8]Forest Management'!$B$40:$AH$50,MATCH($B54,'[8]Forest Management'!$B$40:$B$50,0),MATCH(AB$4,'[8]Forest Management'!$B$9:$AH$9,0))</f>
        <v>-1.4869877087874727E-2</v>
      </c>
      <c r="AC54" s="32">
        <f>INDEX('[8]Forest Management'!$B$40:$AH$50,MATCH($B54,'[8]Forest Management'!$B$40:$B$50,0),MATCH(AC$4,'[8]Forest Management'!$B$9:$AH$9,0))</f>
        <v>-1.3135777678136264E-2</v>
      </c>
      <c r="AD54" s="32">
        <f>INDEX('[8]Forest Management'!$B$40:$AH$50,MATCH($B54,'[8]Forest Management'!$B$40:$B$50,0),MATCH(AD$4,'[8]Forest Management'!$B$9:$AH$9,0))</f>
        <v>-1.1587750916934625E-2</v>
      </c>
      <c r="AE54" s="32">
        <f>INDEX('[8]Forest Management'!$B$40:$AH$50,MATCH($B54,'[8]Forest Management'!$B$40:$B$50,0),MATCH(AE$4,'[8]Forest Management'!$B$9:$AH$9,0))</f>
        <v>-1.3373535743943876E-2</v>
      </c>
      <c r="AF54" s="32">
        <f>INDEX('[8]Forest Management'!$B$40:$AH$50,MATCH($B54,'[8]Forest Management'!$B$40:$B$50,0),MATCH(AF$4,'[8]Forest Management'!$B$9:$AH$9,0))</f>
        <v>-1.3265443125468417E-2</v>
      </c>
      <c r="AG54" s="32">
        <f>INDEX('[8]Forest Management'!$B$40:$AH$50,MATCH($B54,'[8]Forest Management'!$B$40:$B$50,0),MATCH(AG$4,'[8]Forest Management'!$B$9:$AH$9,0))</f>
        <v>-1.3725536192914887E-2</v>
      </c>
      <c r="AH54" s="32">
        <f>INDEX('[8]Forest Management'!$B$40:$AH$50,MATCH($B54,'[8]Forest Management'!$B$40:$B$50,0),MATCH(AH$4,'[8]Forest Management'!$B$9:$AH$9,0))</f>
        <v>-1.3650720313195752E-2</v>
      </c>
    </row>
    <row r="55" spans="2:34" ht="15.75" x14ac:dyDescent="0.3">
      <c r="B55" s="35" t="s">
        <v>332</v>
      </c>
      <c r="C55" s="32">
        <f>INDEX('[8]Forest Management'!$B$40:$AH$50,MATCH($B55,'[8]Forest Management'!$B$40:$B$50,0),MATCH(C$4,'[8]Forest Management'!$B$9:$AH$9,0))</f>
        <v>-1.1532793300513371E-2</v>
      </c>
      <c r="D55" s="32">
        <f>INDEX('[8]Forest Management'!$B$40:$AH$50,MATCH($B55,'[8]Forest Management'!$B$40:$B$50,0),MATCH(D$4,'[8]Forest Management'!$B$9:$AH$9,0))</f>
        <v>-1.0375713265767974E-2</v>
      </c>
      <c r="E55" s="32">
        <f>INDEX('[8]Forest Management'!$B$40:$AH$50,MATCH($B55,'[8]Forest Management'!$B$40:$B$50,0),MATCH(E$4,'[8]Forest Management'!$B$9:$AH$9,0))</f>
        <v>-1.0650888653395871E-2</v>
      </c>
      <c r="F55" s="32">
        <f>INDEX('[8]Forest Management'!$B$40:$AH$50,MATCH($B55,'[8]Forest Management'!$B$40:$B$50,0),MATCH(F$4,'[8]Forest Management'!$B$9:$AH$9,0))</f>
        <v>-1.0242935812824015E-2</v>
      </c>
      <c r="G55" s="32">
        <f>INDEX('[8]Forest Management'!$B$40:$AH$50,MATCH($B55,'[8]Forest Management'!$B$40:$B$50,0),MATCH(G$4,'[8]Forest Management'!$B$9:$AH$9,0))</f>
        <v>-9.2414274522639953E-3</v>
      </c>
      <c r="H55" s="32">
        <f>INDEX('[8]Forest Management'!$B$40:$AH$50,MATCH($B55,'[8]Forest Management'!$B$40:$B$50,0),MATCH(H$4,'[8]Forest Management'!$B$9:$AH$9,0))</f>
        <v>-7.5045728877050607E-3</v>
      </c>
      <c r="I55" s="32">
        <f>INDEX('[8]Forest Management'!$B$40:$AH$50,MATCH($B55,'[8]Forest Management'!$B$40:$B$50,0),MATCH(I$4,'[8]Forest Management'!$B$9:$AH$9,0))</f>
        <v>-6.8124966786159667E-3</v>
      </c>
      <c r="J55" s="32">
        <f>INDEX('[8]Forest Management'!$B$40:$AH$50,MATCH($B55,'[8]Forest Management'!$B$40:$B$50,0),MATCH(J$4,'[8]Forest Management'!$B$9:$AH$9,0))</f>
        <v>-1.1545421197460073E-2</v>
      </c>
      <c r="K55" s="32">
        <f>INDEX('[8]Forest Management'!$B$40:$AH$50,MATCH($B55,'[8]Forest Management'!$B$40:$B$50,0),MATCH(K$4,'[8]Forest Management'!$B$9:$AH$9,0))</f>
        <v>-1.1889085039221741E-2</v>
      </c>
      <c r="L55" s="32">
        <f>INDEX('[8]Forest Management'!$B$40:$AH$50,MATCH($B55,'[8]Forest Management'!$B$40:$B$50,0),MATCH(L$4,'[8]Forest Management'!$B$9:$AH$9,0))</f>
        <v>-1.1361911781174116E-2</v>
      </c>
      <c r="M55" s="32">
        <f>INDEX('[8]Forest Management'!$B$40:$AH$50,MATCH($B55,'[8]Forest Management'!$B$40:$B$50,0),MATCH(M$4,'[8]Forest Management'!$B$9:$AH$9,0))</f>
        <v>-1.3221226432064047E-2</v>
      </c>
      <c r="N55" s="32">
        <f>INDEX('[8]Forest Management'!$B$40:$AH$50,MATCH($B55,'[8]Forest Management'!$B$40:$B$50,0),MATCH(N$4,'[8]Forest Management'!$B$9:$AH$9,0))</f>
        <v>-1.3260882084099189E-2</v>
      </c>
      <c r="O55" s="32">
        <f>INDEX('[8]Forest Management'!$B$40:$AH$50,MATCH($B55,'[8]Forest Management'!$B$40:$B$50,0),MATCH(O$4,'[8]Forest Management'!$B$9:$AH$9,0))</f>
        <v>-1.3492726472510756E-2</v>
      </c>
      <c r="P55" s="32">
        <f>INDEX('[8]Forest Management'!$B$40:$AH$50,MATCH($B55,'[8]Forest Management'!$B$40:$B$50,0),MATCH(P$4,'[8]Forest Management'!$B$9:$AH$9,0))</f>
        <v>-1.3176708947131563E-2</v>
      </c>
      <c r="Q55" s="32">
        <f>INDEX('[8]Forest Management'!$B$40:$AH$50,MATCH($B55,'[8]Forest Management'!$B$40:$B$50,0),MATCH(Q$4,'[8]Forest Management'!$B$9:$AH$9,0))</f>
        <v>-1.592630893631259E-2</v>
      </c>
      <c r="R55" s="32">
        <f>INDEX('[8]Forest Management'!$B$40:$AH$50,MATCH($B55,'[8]Forest Management'!$B$40:$B$50,0),MATCH(R$4,'[8]Forest Management'!$B$9:$AH$9,0))</f>
        <v>-1.5072716693054156E-2</v>
      </c>
      <c r="S55" s="32">
        <f>INDEX('[8]Forest Management'!$B$40:$AH$50,MATCH($B55,'[8]Forest Management'!$B$40:$B$50,0),MATCH(S$4,'[8]Forest Management'!$B$9:$AH$9,0))</f>
        <v>-1.4345374662932111E-2</v>
      </c>
      <c r="T55" s="32">
        <f>INDEX('[8]Forest Management'!$B$40:$AH$50,MATCH($B55,'[8]Forest Management'!$B$40:$B$50,0),MATCH(T$4,'[8]Forest Management'!$B$9:$AH$9,0))</f>
        <v>-1.3595544316737193E-2</v>
      </c>
      <c r="U55" s="32">
        <f>INDEX('[8]Forest Management'!$B$40:$AH$50,MATCH($B55,'[8]Forest Management'!$B$40:$B$50,0),MATCH(U$4,'[8]Forest Management'!$B$9:$AH$9,0))</f>
        <v>-1.2949479630533157E-2</v>
      </c>
      <c r="V55" s="32">
        <f>INDEX('[8]Forest Management'!$B$40:$AH$50,MATCH($B55,'[8]Forest Management'!$B$40:$B$50,0),MATCH(V$4,'[8]Forest Management'!$B$9:$AH$9,0))</f>
        <v>-1.3158602526516242E-2</v>
      </c>
      <c r="W55" s="32">
        <f>INDEX('[8]Forest Management'!$B$40:$AH$50,MATCH($B55,'[8]Forest Management'!$B$40:$B$50,0),MATCH(W$4,'[8]Forest Management'!$B$9:$AH$9,0))</f>
        <v>-1.3102076213324276E-2</v>
      </c>
      <c r="X55" s="32">
        <f>INDEX('[8]Forest Management'!$B$40:$AH$50,MATCH($B55,'[8]Forest Management'!$B$40:$B$50,0),MATCH(X$4,'[8]Forest Management'!$B$9:$AH$9,0))</f>
        <v>-1.2563391697091135E-2</v>
      </c>
      <c r="Y55" s="32">
        <f>INDEX('[8]Forest Management'!$B$40:$AH$50,MATCH($B55,'[8]Forest Management'!$B$40:$B$50,0),MATCH(Y$4,'[8]Forest Management'!$B$9:$AH$9,0))</f>
        <v>-1.2113215866753875E-2</v>
      </c>
      <c r="Z55" s="32">
        <f>INDEX('[8]Forest Management'!$B$40:$AH$50,MATCH($B55,'[8]Forest Management'!$B$40:$B$50,0),MATCH(Z$4,'[8]Forest Management'!$B$9:$AH$9,0))</f>
        <v>-1.195865543981669E-2</v>
      </c>
      <c r="AA55" s="32">
        <f>INDEX('[8]Forest Management'!$B$40:$AH$50,MATCH($B55,'[8]Forest Management'!$B$40:$B$50,0),MATCH(AA$4,'[8]Forest Management'!$B$9:$AH$9,0))</f>
        <v>-1.208618661020419E-2</v>
      </c>
      <c r="AB55" s="32">
        <f>INDEX('[8]Forest Management'!$B$40:$AH$50,MATCH($B55,'[8]Forest Management'!$B$40:$B$50,0),MATCH(AB$4,'[8]Forest Management'!$B$9:$AH$9,0))</f>
        <v>-1.2085178000019235E-2</v>
      </c>
      <c r="AC55" s="32">
        <f>INDEX('[8]Forest Management'!$B$40:$AH$50,MATCH($B55,'[8]Forest Management'!$B$40:$B$50,0),MATCH(AC$4,'[8]Forest Management'!$B$9:$AH$9,0))</f>
        <v>-1.2001421997904525E-2</v>
      </c>
      <c r="AD55" s="32">
        <f>INDEX('[8]Forest Management'!$B$40:$AH$50,MATCH($B55,'[8]Forest Management'!$B$40:$B$50,0),MATCH(AD$4,'[8]Forest Management'!$B$9:$AH$9,0))</f>
        <v>-1.1717876575221633E-2</v>
      </c>
      <c r="AE55" s="32">
        <f>INDEX('[8]Forest Management'!$B$40:$AH$50,MATCH($B55,'[8]Forest Management'!$B$40:$B$50,0),MATCH(AE$4,'[8]Forest Management'!$B$9:$AH$9,0))</f>
        <v>-1.7846019017442205E-2</v>
      </c>
      <c r="AF55" s="32">
        <f>INDEX('[8]Forest Management'!$B$40:$AH$50,MATCH($B55,'[8]Forest Management'!$B$40:$B$50,0),MATCH(AF$4,'[8]Forest Management'!$B$9:$AH$9,0))</f>
        <v>-1.755322789077448E-2</v>
      </c>
      <c r="AG55" s="32">
        <f>INDEX('[8]Forest Management'!$B$40:$AH$50,MATCH($B55,'[8]Forest Management'!$B$40:$B$50,0),MATCH(AG$4,'[8]Forest Management'!$B$9:$AH$9,0))</f>
        <v>-1.7699922540730405E-2</v>
      </c>
      <c r="AH55" s="32">
        <f>INDEX('[8]Forest Management'!$B$40:$AH$50,MATCH($B55,'[8]Forest Management'!$B$40:$B$50,0),MATCH(AH$4,'[8]Forest Management'!$B$9:$AH$9,0))</f>
        <v>-1.7534722148746056E-2</v>
      </c>
    </row>
    <row r="56" spans="2:34" ht="15" x14ac:dyDescent="0.25">
      <c r="B56" s="11" t="s">
        <v>210</v>
      </c>
      <c r="C56" s="32">
        <f>INDEX('[8]Forest Management'!$B$40:$AH$50,MATCH($B56,'[8]Forest Management'!$B$40:$B$50,0),MATCH(C$4,'[8]Forest Management'!$B$9:$AH$9,0))</f>
        <v>0</v>
      </c>
      <c r="D56" s="32">
        <f>INDEX('[8]Forest Management'!$B$40:$AH$50,MATCH($B56,'[8]Forest Management'!$B$40:$B$50,0),MATCH(D$4,'[8]Forest Management'!$B$9:$AH$9,0))</f>
        <v>0</v>
      </c>
      <c r="E56" s="32">
        <f>INDEX('[8]Forest Management'!$B$40:$AH$50,MATCH($B56,'[8]Forest Management'!$B$40:$B$50,0),MATCH(E$4,'[8]Forest Management'!$B$9:$AH$9,0))</f>
        <v>0</v>
      </c>
      <c r="F56" s="32">
        <f>INDEX('[8]Forest Management'!$B$40:$AH$50,MATCH($B56,'[8]Forest Management'!$B$40:$B$50,0),MATCH(F$4,'[8]Forest Management'!$B$9:$AH$9,0))</f>
        <v>0</v>
      </c>
      <c r="G56" s="32">
        <f>INDEX('[8]Forest Management'!$B$40:$AH$50,MATCH($B56,'[8]Forest Management'!$B$40:$B$50,0),MATCH(G$4,'[8]Forest Management'!$B$9:$AH$9,0))</f>
        <v>0</v>
      </c>
      <c r="H56" s="32">
        <f>INDEX('[8]Forest Management'!$B$40:$AH$50,MATCH($B56,'[8]Forest Management'!$B$40:$B$50,0),MATCH(H$4,'[8]Forest Management'!$B$9:$AH$9,0))</f>
        <v>0</v>
      </c>
      <c r="I56" s="32">
        <f>INDEX('[8]Forest Management'!$B$40:$AH$50,MATCH($B56,'[8]Forest Management'!$B$40:$B$50,0),MATCH(I$4,'[8]Forest Management'!$B$9:$AH$9,0))</f>
        <v>0</v>
      </c>
      <c r="J56" s="32">
        <f>INDEX('[8]Forest Management'!$B$40:$AH$50,MATCH($B56,'[8]Forest Management'!$B$40:$B$50,0),MATCH(J$4,'[8]Forest Management'!$B$9:$AH$9,0))</f>
        <v>0</v>
      </c>
      <c r="K56" s="32">
        <f>INDEX('[8]Forest Management'!$B$40:$AH$50,MATCH($B56,'[8]Forest Management'!$B$40:$B$50,0),MATCH(K$4,'[8]Forest Management'!$B$9:$AH$9,0))</f>
        <v>0</v>
      </c>
      <c r="L56" s="32">
        <f>INDEX('[8]Forest Management'!$B$40:$AH$50,MATCH($B56,'[8]Forest Management'!$B$40:$B$50,0),MATCH(L$4,'[8]Forest Management'!$B$9:$AH$9,0))</f>
        <v>0</v>
      </c>
      <c r="M56" s="32">
        <f>INDEX('[8]Forest Management'!$B$40:$AH$50,MATCH($B56,'[8]Forest Management'!$B$40:$B$50,0),MATCH(M$4,'[8]Forest Management'!$B$9:$AH$9,0))</f>
        <v>0</v>
      </c>
      <c r="N56" s="32">
        <f>INDEX('[8]Forest Management'!$B$40:$AH$50,MATCH($B56,'[8]Forest Management'!$B$40:$B$50,0),MATCH(N$4,'[8]Forest Management'!$B$9:$AH$9,0))</f>
        <v>0</v>
      </c>
      <c r="O56" s="32">
        <f>INDEX('[8]Forest Management'!$B$40:$AH$50,MATCH($B56,'[8]Forest Management'!$B$40:$B$50,0),MATCH(O$4,'[8]Forest Management'!$B$9:$AH$9,0))</f>
        <v>0</v>
      </c>
      <c r="P56" s="32">
        <f>INDEX('[8]Forest Management'!$B$40:$AH$50,MATCH($B56,'[8]Forest Management'!$B$40:$B$50,0),MATCH(P$4,'[8]Forest Management'!$B$9:$AH$9,0))</f>
        <v>0</v>
      </c>
      <c r="Q56" s="32">
        <f>INDEX('[8]Forest Management'!$B$40:$AH$50,MATCH($B56,'[8]Forest Management'!$B$40:$B$50,0),MATCH(Q$4,'[8]Forest Management'!$B$9:$AH$9,0))</f>
        <v>0</v>
      </c>
      <c r="R56" s="32">
        <f>INDEX('[8]Forest Management'!$B$40:$AH$50,MATCH($B56,'[8]Forest Management'!$B$40:$B$50,0),MATCH(R$4,'[8]Forest Management'!$B$9:$AH$9,0))</f>
        <v>0</v>
      </c>
      <c r="S56" s="32">
        <f>INDEX('[8]Forest Management'!$B$40:$AH$50,MATCH($B56,'[8]Forest Management'!$B$40:$B$50,0),MATCH(S$4,'[8]Forest Management'!$B$9:$AH$9,0))</f>
        <v>0</v>
      </c>
      <c r="T56" s="32">
        <f>INDEX('[8]Forest Management'!$B$40:$AH$50,MATCH($B56,'[8]Forest Management'!$B$40:$B$50,0),MATCH(T$4,'[8]Forest Management'!$B$9:$AH$9,0))</f>
        <v>0</v>
      </c>
      <c r="U56" s="32">
        <f>INDEX('[8]Forest Management'!$B$40:$AH$50,MATCH($B56,'[8]Forest Management'!$B$40:$B$50,0),MATCH(U$4,'[8]Forest Management'!$B$9:$AH$9,0))</f>
        <v>0</v>
      </c>
      <c r="V56" s="32">
        <f>INDEX('[8]Forest Management'!$B$40:$AH$50,MATCH($B56,'[8]Forest Management'!$B$40:$B$50,0),MATCH(V$4,'[8]Forest Management'!$B$9:$AH$9,0))</f>
        <v>0</v>
      </c>
      <c r="W56" s="32">
        <f>INDEX('[8]Forest Management'!$B$40:$AH$50,MATCH($B56,'[8]Forest Management'!$B$40:$B$50,0),MATCH(W$4,'[8]Forest Management'!$B$9:$AH$9,0))</f>
        <v>0</v>
      </c>
      <c r="X56" s="32">
        <f>INDEX('[8]Forest Management'!$B$40:$AH$50,MATCH($B56,'[8]Forest Management'!$B$40:$B$50,0),MATCH(X$4,'[8]Forest Management'!$B$9:$AH$9,0))</f>
        <v>0</v>
      </c>
      <c r="Y56" s="32">
        <f>INDEX('[8]Forest Management'!$B$40:$AH$50,MATCH($B56,'[8]Forest Management'!$B$40:$B$50,0),MATCH(Y$4,'[8]Forest Management'!$B$9:$AH$9,0))</f>
        <v>0</v>
      </c>
      <c r="Z56" s="32">
        <f>INDEX('[8]Forest Management'!$B$40:$AH$50,MATCH($B56,'[8]Forest Management'!$B$40:$B$50,0),MATCH(Z$4,'[8]Forest Management'!$B$9:$AH$9,0))</f>
        <v>0</v>
      </c>
      <c r="AA56" s="32">
        <f>INDEX('[8]Forest Management'!$B$40:$AH$50,MATCH($B56,'[8]Forest Management'!$B$40:$B$50,0),MATCH(AA$4,'[8]Forest Management'!$B$9:$AH$9,0))</f>
        <v>0</v>
      </c>
      <c r="AB56" s="32">
        <f>INDEX('[8]Forest Management'!$B$40:$AH$50,MATCH($B56,'[8]Forest Management'!$B$40:$B$50,0),MATCH(AB$4,'[8]Forest Management'!$B$9:$AH$9,0))</f>
        <v>0</v>
      </c>
      <c r="AC56" s="32">
        <f>INDEX('[8]Forest Management'!$B$40:$AH$50,MATCH($B56,'[8]Forest Management'!$B$40:$B$50,0),MATCH(AC$4,'[8]Forest Management'!$B$9:$AH$9,0))</f>
        <v>0</v>
      </c>
      <c r="AD56" s="32">
        <f>INDEX('[8]Forest Management'!$B$40:$AH$50,MATCH($B56,'[8]Forest Management'!$B$40:$B$50,0),MATCH(AD$4,'[8]Forest Management'!$B$9:$AH$9,0))</f>
        <v>0</v>
      </c>
      <c r="AE56" s="32">
        <f>INDEX('[8]Forest Management'!$B$40:$AH$50,MATCH($B56,'[8]Forest Management'!$B$40:$B$50,0),MATCH(AE$4,'[8]Forest Management'!$B$9:$AH$9,0))</f>
        <v>0</v>
      </c>
      <c r="AF56" s="32">
        <f>INDEX('[8]Forest Management'!$B$40:$AH$50,MATCH($B56,'[8]Forest Management'!$B$40:$B$50,0),MATCH(AF$4,'[8]Forest Management'!$B$9:$AH$9,0))</f>
        <v>0</v>
      </c>
      <c r="AG56" s="32">
        <f>INDEX('[8]Forest Management'!$B$40:$AH$50,MATCH($B56,'[8]Forest Management'!$B$40:$B$50,0),MATCH(AG$4,'[8]Forest Management'!$B$9:$AH$9,0))</f>
        <v>0</v>
      </c>
      <c r="AH56" s="32">
        <f>INDEX('[8]Forest Management'!$B$40:$AH$50,MATCH($B56,'[8]Forest Management'!$B$40:$B$50,0),MATCH(AH$4,'[8]Forest Management'!$B$9:$AH$9,0))</f>
        <v>0</v>
      </c>
    </row>
    <row r="57" spans="2:34" ht="15.75" x14ac:dyDescent="0.3">
      <c r="B57" s="35" t="s">
        <v>333</v>
      </c>
      <c r="C57" s="32">
        <f>INDEX('[8]Forest Management'!$B$40:$AH$50,MATCH($B57,'[8]Forest Management'!$B$40:$B$50,0),MATCH(C$4,'[8]Forest Management'!$B$9:$AH$9,0))</f>
        <v>0</v>
      </c>
      <c r="D57" s="32">
        <f>INDEX('[8]Forest Management'!$B$40:$AH$50,MATCH($B57,'[8]Forest Management'!$B$40:$B$50,0),MATCH(D$4,'[8]Forest Management'!$B$9:$AH$9,0))</f>
        <v>0</v>
      </c>
      <c r="E57" s="32">
        <f>INDEX('[8]Forest Management'!$B$40:$AH$50,MATCH($B57,'[8]Forest Management'!$B$40:$B$50,0),MATCH(E$4,'[8]Forest Management'!$B$9:$AH$9,0))</f>
        <v>0</v>
      </c>
      <c r="F57" s="32">
        <f>INDEX('[8]Forest Management'!$B$40:$AH$50,MATCH($B57,'[8]Forest Management'!$B$40:$B$50,0),MATCH(F$4,'[8]Forest Management'!$B$9:$AH$9,0))</f>
        <v>0</v>
      </c>
      <c r="G57" s="32">
        <f>INDEX('[8]Forest Management'!$B$40:$AH$50,MATCH($B57,'[8]Forest Management'!$B$40:$B$50,0),MATCH(G$4,'[8]Forest Management'!$B$9:$AH$9,0))</f>
        <v>0</v>
      </c>
      <c r="H57" s="32">
        <f>INDEX('[8]Forest Management'!$B$40:$AH$50,MATCH($B57,'[8]Forest Management'!$B$40:$B$50,0),MATCH(H$4,'[8]Forest Management'!$B$9:$AH$9,0))</f>
        <v>0</v>
      </c>
      <c r="I57" s="32">
        <f>INDEX('[8]Forest Management'!$B$40:$AH$50,MATCH($B57,'[8]Forest Management'!$B$40:$B$50,0),MATCH(I$4,'[8]Forest Management'!$B$9:$AH$9,0))</f>
        <v>0</v>
      </c>
      <c r="J57" s="32">
        <f>INDEX('[8]Forest Management'!$B$40:$AH$50,MATCH($B57,'[8]Forest Management'!$B$40:$B$50,0),MATCH(J$4,'[8]Forest Management'!$B$9:$AH$9,0))</f>
        <v>0</v>
      </c>
      <c r="K57" s="32">
        <f>INDEX('[8]Forest Management'!$B$40:$AH$50,MATCH($B57,'[8]Forest Management'!$B$40:$B$50,0),MATCH(K$4,'[8]Forest Management'!$B$9:$AH$9,0))</f>
        <v>0</v>
      </c>
      <c r="L57" s="32">
        <f>INDEX('[8]Forest Management'!$B$40:$AH$50,MATCH($B57,'[8]Forest Management'!$B$40:$B$50,0),MATCH(L$4,'[8]Forest Management'!$B$9:$AH$9,0))</f>
        <v>0</v>
      </c>
      <c r="M57" s="32">
        <f>INDEX('[8]Forest Management'!$B$40:$AH$50,MATCH($B57,'[8]Forest Management'!$B$40:$B$50,0),MATCH(M$4,'[8]Forest Management'!$B$9:$AH$9,0))</f>
        <v>0</v>
      </c>
      <c r="N57" s="32">
        <f>INDEX('[8]Forest Management'!$B$40:$AH$50,MATCH($B57,'[8]Forest Management'!$B$40:$B$50,0),MATCH(N$4,'[8]Forest Management'!$B$9:$AH$9,0))</f>
        <v>0</v>
      </c>
      <c r="O57" s="32">
        <f>INDEX('[8]Forest Management'!$B$40:$AH$50,MATCH($B57,'[8]Forest Management'!$B$40:$B$50,0),MATCH(O$4,'[8]Forest Management'!$B$9:$AH$9,0))</f>
        <v>0</v>
      </c>
      <c r="P57" s="32">
        <f>INDEX('[8]Forest Management'!$B$40:$AH$50,MATCH($B57,'[8]Forest Management'!$B$40:$B$50,0),MATCH(P$4,'[8]Forest Management'!$B$9:$AH$9,0))</f>
        <v>0</v>
      </c>
      <c r="Q57" s="32">
        <f>INDEX('[8]Forest Management'!$B$40:$AH$50,MATCH($B57,'[8]Forest Management'!$B$40:$B$50,0),MATCH(Q$4,'[8]Forest Management'!$B$9:$AH$9,0))</f>
        <v>0</v>
      </c>
      <c r="R57" s="32">
        <f>INDEX('[8]Forest Management'!$B$40:$AH$50,MATCH($B57,'[8]Forest Management'!$B$40:$B$50,0),MATCH(R$4,'[8]Forest Management'!$B$9:$AH$9,0))</f>
        <v>0</v>
      </c>
      <c r="S57" s="32">
        <f>INDEX('[8]Forest Management'!$B$40:$AH$50,MATCH($B57,'[8]Forest Management'!$B$40:$B$50,0),MATCH(S$4,'[8]Forest Management'!$B$9:$AH$9,0))</f>
        <v>0</v>
      </c>
      <c r="T57" s="32">
        <f>INDEX('[8]Forest Management'!$B$40:$AH$50,MATCH($B57,'[8]Forest Management'!$B$40:$B$50,0),MATCH(T$4,'[8]Forest Management'!$B$9:$AH$9,0))</f>
        <v>0</v>
      </c>
      <c r="U57" s="32">
        <f>INDEX('[8]Forest Management'!$B$40:$AH$50,MATCH($B57,'[8]Forest Management'!$B$40:$B$50,0),MATCH(U$4,'[8]Forest Management'!$B$9:$AH$9,0))</f>
        <v>0</v>
      </c>
      <c r="V57" s="32">
        <f>INDEX('[8]Forest Management'!$B$40:$AH$50,MATCH($B57,'[8]Forest Management'!$B$40:$B$50,0),MATCH(V$4,'[8]Forest Management'!$B$9:$AH$9,0))</f>
        <v>0</v>
      </c>
      <c r="W57" s="32">
        <f>INDEX('[8]Forest Management'!$B$40:$AH$50,MATCH($B57,'[8]Forest Management'!$B$40:$B$50,0),MATCH(W$4,'[8]Forest Management'!$B$9:$AH$9,0))</f>
        <v>0</v>
      </c>
      <c r="X57" s="32">
        <f>INDEX('[8]Forest Management'!$B$40:$AH$50,MATCH($B57,'[8]Forest Management'!$B$40:$B$50,0),MATCH(X$4,'[8]Forest Management'!$B$9:$AH$9,0))</f>
        <v>0</v>
      </c>
      <c r="Y57" s="32">
        <f>INDEX('[8]Forest Management'!$B$40:$AH$50,MATCH($B57,'[8]Forest Management'!$B$40:$B$50,0),MATCH(Y$4,'[8]Forest Management'!$B$9:$AH$9,0))</f>
        <v>0</v>
      </c>
      <c r="Z57" s="32">
        <f>INDEX('[8]Forest Management'!$B$40:$AH$50,MATCH($B57,'[8]Forest Management'!$B$40:$B$50,0),MATCH(Z$4,'[8]Forest Management'!$B$9:$AH$9,0))</f>
        <v>0</v>
      </c>
      <c r="AA57" s="32">
        <f>INDEX('[8]Forest Management'!$B$40:$AH$50,MATCH($B57,'[8]Forest Management'!$B$40:$B$50,0),MATCH(AA$4,'[8]Forest Management'!$B$9:$AH$9,0))</f>
        <v>0</v>
      </c>
      <c r="AB57" s="32">
        <f>INDEX('[8]Forest Management'!$B$40:$AH$50,MATCH($B57,'[8]Forest Management'!$B$40:$B$50,0),MATCH(AB$4,'[8]Forest Management'!$B$9:$AH$9,0))</f>
        <v>0</v>
      </c>
      <c r="AC57" s="32">
        <f>INDEX('[8]Forest Management'!$B$40:$AH$50,MATCH($B57,'[8]Forest Management'!$B$40:$B$50,0),MATCH(AC$4,'[8]Forest Management'!$B$9:$AH$9,0))</f>
        <v>0</v>
      </c>
      <c r="AD57" s="32">
        <f>INDEX('[8]Forest Management'!$B$40:$AH$50,MATCH($B57,'[8]Forest Management'!$B$40:$B$50,0),MATCH(AD$4,'[8]Forest Management'!$B$9:$AH$9,0))</f>
        <v>0</v>
      </c>
      <c r="AE57" s="32">
        <f>INDEX('[8]Forest Management'!$B$40:$AH$50,MATCH($B57,'[8]Forest Management'!$B$40:$B$50,0),MATCH(AE$4,'[8]Forest Management'!$B$9:$AH$9,0))</f>
        <v>0</v>
      </c>
      <c r="AF57" s="32">
        <f>INDEX('[8]Forest Management'!$B$40:$AH$50,MATCH($B57,'[8]Forest Management'!$B$40:$B$50,0),MATCH(AF$4,'[8]Forest Management'!$B$9:$AH$9,0))</f>
        <v>0</v>
      </c>
      <c r="AG57" s="32">
        <f>INDEX('[8]Forest Management'!$B$40:$AH$50,MATCH($B57,'[8]Forest Management'!$B$40:$B$50,0),MATCH(AG$4,'[8]Forest Management'!$B$9:$AH$9,0))</f>
        <v>0</v>
      </c>
      <c r="AH57" s="32">
        <f>INDEX('[8]Forest Management'!$B$40:$AH$50,MATCH($B57,'[8]Forest Management'!$B$40:$B$50,0),MATCH(AH$4,'[8]Forest Management'!$B$9:$AH$9,0))</f>
        <v>0</v>
      </c>
    </row>
    <row r="58" spans="2:34" ht="15.75" x14ac:dyDescent="0.3">
      <c r="B58" s="35" t="s">
        <v>334</v>
      </c>
      <c r="C58" s="32">
        <f>INDEX('[8]Forest Management'!$B$40:$AH$50,MATCH($B58,'[8]Forest Management'!$B$40:$B$50,0),MATCH(C$4,'[8]Forest Management'!$B$9:$AH$9,0))</f>
        <v>0</v>
      </c>
      <c r="D58" s="32">
        <f>INDEX('[8]Forest Management'!$B$40:$AH$50,MATCH($B58,'[8]Forest Management'!$B$40:$B$50,0),MATCH(D$4,'[8]Forest Management'!$B$9:$AH$9,0))</f>
        <v>0</v>
      </c>
      <c r="E58" s="32">
        <f>INDEX('[8]Forest Management'!$B$40:$AH$50,MATCH($B58,'[8]Forest Management'!$B$40:$B$50,0),MATCH(E$4,'[8]Forest Management'!$B$9:$AH$9,0))</f>
        <v>0</v>
      </c>
      <c r="F58" s="32">
        <f>INDEX('[8]Forest Management'!$B$40:$AH$50,MATCH($B58,'[8]Forest Management'!$B$40:$B$50,0),MATCH(F$4,'[8]Forest Management'!$B$9:$AH$9,0))</f>
        <v>0</v>
      </c>
      <c r="G58" s="32">
        <f>INDEX('[8]Forest Management'!$B$40:$AH$50,MATCH($B58,'[8]Forest Management'!$B$40:$B$50,0),MATCH(G$4,'[8]Forest Management'!$B$9:$AH$9,0))</f>
        <v>0</v>
      </c>
      <c r="H58" s="32">
        <f>INDEX('[8]Forest Management'!$B$40:$AH$50,MATCH($B58,'[8]Forest Management'!$B$40:$B$50,0),MATCH(H$4,'[8]Forest Management'!$B$9:$AH$9,0))</f>
        <v>0</v>
      </c>
      <c r="I58" s="32">
        <f>INDEX('[8]Forest Management'!$B$40:$AH$50,MATCH($B58,'[8]Forest Management'!$B$40:$B$50,0),MATCH(I$4,'[8]Forest Management'!$B$9:$AH$9,0))</f>
        <v>0</v>
      </c>
      <c r="J58" s="32">
        <f>INDEX('[8]Forest Management'!$B$40:$AH$50,MATCH($B58,'[8]Forest Management'!$B$40:$B$50,0),MATCH(J$4,'[8]Forest Management'!$B$9:$AH$9,0))</f>
        <v>0</v>
      </c>
      <c r="K58" s="32">
        <f>INDEX('[8]Forest Management'!$B$40:$AH$50,MATCH($B58,'[8]Forest Management'!$B$40:$B$50,0),MATCH(K$4,'[8]Forest Management'!$B$9:$AH$9,0))</f>
        <v>0</v>
      </c>
      <c r="L58" s="32">
        <f>INDEX('[8]Forest Management'!$B$40:$AH$50,MATCH($B58,'[8]Forest Management'!$B$40:$B$50,0),MATCH(L$4,'[8]Forest Management'!$B$9:$AH$9,0))</f>
        <v>0</v>
      </c>
      <c r="M58" s="32">
        <f>INDEX('[8]Forest Management'!$B$40:$AH$50,MATCH($B58,'[8]Forest Management'!$B$40:$B$50,0),MATCH(M$4,'[8]Forest Management'!$B$9:$AH$9,0))</f>
        <v>0</v>
      </c>
      <c r="N58" s="32">
        <f>INDEX('[8]Forest Management'!$B$40:$AH$50,MATCH($B58,'[8]Forest Management'!$B$40:$B$50,0),MATCH(N$4,'[8]Forest Management'!$B$9:$AH$9,0))</f>
        <v>0</v>
      </c>
      <c r="O58" s="32">
        <f>INDEX('[8]Forest Management'!$B$40:$AH$50,MATCH($B58,'[8]Forest Management'!$B$40:$B$50,0),MATCH(O$4,'[8]Forest Management'!$B$9:$AH$9,0))</f>
        <v>0</v>
      </c>
      <c r="P58" s="32">
        <f>INDEX('[8]Forest Management'!$B$40:$AH$50,MATCH($B58,'[8]Forest Management'!$B$40:$B$50,0),MATCH(P$4,'[8]Forest Management'!$B$9:$AH$9,0))</f>
        <v>0</v>
      </c>
      <c r="Q58" s="32">
        <f>INDEX('[8]Forest Management'!$B$40:$AH$50,MATCH($B58,'[8]Forest Management'!$B$40:$B$50,0),MATCH(Q$4,'[8]Forest Management'!$B$9:$AH$9,0))</f>
        <v>0</v>
      </c>
      <c r="R58" s="32">
        <f>INDEX('[8]Forest Management'!$B$40:$AH$50,MATCH($B58,'[8]Forest Management'!$B$40:$B$50,0),MATCH(R$4,'[8]Forest Management'!$B$9:$AH$9,0))</f>
        <v>0</v>
      </c>
      <c r="S58" s="32">
        <f>INDEX('[8]Forest Management'!$B$40:$AH$50,MATCH($B58,'[8]Forest Management'!$B$40:$B$50,0),MATCH(S$4,'[8]Forest Management'!$B$9:$AH$9,0))</f>
        <v>0</v>
      </c>
      <c r="T58" s="32">
        <f>INDEX('[8]Forest Management'!$B$40:$AH$50,MATCH($B58,'[8]Forest Management'!$B$40:$B$50,0),MATCH(T$4,'[8]Forest Management'!$B$9:$AH$9,0))</f>
        <v>0</v>
      </c>
      <c r="U58" s="32">
        <f>INDEX('[8]Forest Management'!$B$40:$AH$50,MATCH($B58,'[8]Forest Management'!$B$40:$B$50,0),MATCH(U$4,'[8]Forest Management'!$B$9:$AH$9,0))</f>
        <v>0</v>
      </c>
      <c r="V58" s="32">
        <f>INDEX('[8]Forest Management'!$B$40:$AH$50,MATCH($B58,'[8]Forest Management'!$B$40:$B$50,0),MATCH(V$4,'[8]Forest Management'!$B$9:$AH$9,0))</f>
        <v>0</v>
      </c>
      <c r="W58" s="32">
        <f>INDEX('[8]Forest Management'!$B$40:$AH$50,MATCH($B58,'[8]Forest Management'!$B$40:$B$50,0),MATCH(W$4,'[8]Forest Management'!$B$9:$AH$9,0))</f>
        <v>0</v>
      </c>
      <c r="X58" s="32">
        <f>INDEX('[8]Forest Management'!$B$40:$AH$50,MATCH($B58,'[8]Forest Management'!$B$40:$B$50,0),MATCH(X$4,'[8]Forest Management'!$B$9:$AH$9,0))</f>
        <v>0</v>
      </c>
      <c r="Y58" s="32">
        <f>INDEX('[8]Forest Management'!$B$40:$AH$50,MATCH($B58,'[8]Forest Management'!$B$40:$B$50,0),MATCH(Y$4,'[8]Forest Management'!$B$9:$AH$9,0))</f>
        <v>0</v>
      </c>
      <c r="Z58" s="32">
        <f>INDEX('[8]Forest Management'!$B$40:$AH$50,MATCH($B58,'[8]Forest Management'!$B$40:$B$50,0),MATCH(Z$4,'[8]Forest Management'!$B$9:$AH$9,0))</f>
        <v>0</v>
      </c>
      <c r="AA58" s="32">
        <f>INDEX('[8]Forest Management'!$B$40:$AH$50,MATCH($B58,'[8]Forest Management'!$B$40:$B$50,0),MATCH(AA$4,'[8]Forest Management'!$B$9:$AH$9,0))</f>
        <v>0</v>
      </c>
      <c r="AB58" s="32">
        <f>INDEX('[8]Forest Management'!$B$40:$AH$50,MATCH($B58,'[8]Forest Management'!$B$40:$B$50,0),MATCH(AB$4,'[8]Forest Management'!$B$9:$AH$9,0))</f>
        <v>0</v>
      </c>
      <c r="AC58" s="32">
        <f>INDEX('[8]Forest Management'!$B$40:$AH$50,MATCH($B58,'[8]Forest Management'!$B$40:$B$50,0),MATCH(AC$4,'[8]Forest Management'!$B$9:$AH$9,0))</f>
        <v>0</v>
      </c>
      <c r="AD58" s="32">
        <f>INDEX('[8]Forest Management'!$B$40:$AH$50,MATCH($B58,'[8]Forest Management'!$B$40:$B$50,0),MATCH(AD$4,'[8]Forest Management'!$B$9:$AH$9,0))</f>
        <v>0</v>
      </c>
      <c r="AE58" s="32">
        <f>INDEX('[8]Forest Management'!$B$40:$AH$50,MATCH($B58,'[8]Forest Management'!$B$40:$B$50,0),MATCH(AE$4,'[8]Forest Management'!$B$9:$AH$9,0))</f>
        <v>0</v>
      </c>
      <c r="AF58" s="32">
        <f>INDEX('[8]Forest Management'!$B$40:$AH$50,MATCH($B58,'[8]Forest Management'!$B$40:$B$50,0),MATCH(AF$4,'[8]Forest Management'!$B$9:$AH$9,0))</f>
        <v>0</v>
      </c>
      <c r="AG58" s="32">
        <f>INDEX('[8]Forest Management'!$B$40:$AH$50,MATCH($B58,'[8]Forest Management'!$B$40:$B$50,0),MATCH(AG$4,'[8]Forest Management'!$B$9:$AH$9,0))</f>
        <v>0</v>
      </c>
      <c r="AH58" s="32">
        <f>INDEX('[8]Forest Management'!$B$40:$AH$50,MATCH($B58,'[8]Forest Management'!$B$40:$B$50,0),MATCH(AH$4,'[8]Forest Management'!$B$9:$AH$9,0))</f>
        <v>0</v>
      </c>
    </row>
    <row r="59" spans="2:34" ht="15" x14ac:dyDescent="0.25">
      <c r="B59" s="11" t="s">
        <v>219</v>
      </c>
      <c r="C59" s="32">
        <f>INDEX('[8]Forest Management'!$B$40:$AH$50,MATCH($B59,'[8]Forest Management'!$B$40:$B$50,0),MATCH(C$4,'[8]Forest Management'!$B$9:$AH$9,0))</f>
        <v>6.7298631955500544E-3</v>
      </c>
      <c r="D59" s="32">
        <f>INDEX('[8]Forest Management'!$B$40:$AH$50,MATCH($B59,'[8]Forest Management'!$B$40:$B$50,0),MATCH(D$4,'[8]Forest Management'!$B$9:$AH$9,0))</f>
        <v>6.6625054413930653E-3</v>
      </c>
      <c r="E59" s="32">
        <f>INDEX('[8]Forest Management'!$B$40:$AH$50,MATCH($B59,'[8]Forest Management'!$B$40:$B$50,0),MATCH(E$4,'[8]Forest Management'!$B$9:$AH$9,0))</f>
        <v>6.5986799082196302E-3</v>
      </c>
      <c r="F59" s="32">
        <f>INDEX('[8]Forest Management'!$B$40:$AH$50,MATCH($B59,'[8]Forest Management'!$B$40:$B$50,0),MATCH(F$4,'[8]Forest Management'!$B$9:$AH$9,0))</f>
        <v>6.6067454609467849E-3</v>
      </c>
      <c r="G59" s="32">
        <f>INDEX('[8]Forest Management'!$B$40:$AH$50,MATCH($B59,'[8]Forest Management'!$B$40:$B$50,0),MATCH(G$4,'[8]Forest Management'!$B$9:$AH$9,0))</f>
        <v>6.5748043610366694E-3</v>
      </c>
      <c r="H59" s="32">
        <f>INDEX('[8]Forest Management'!$B$40:$AH$50,MATCH($B59,'[8]Forest Management'!$B$40:$B$50,0),MATCH(H$4,'[8]Forest Management'!$B$9:$AH$9,0))</f>
        <v>6.3572422151083998E-3</v>
      </c>
      <c r="I59" s="32">
        <f>INDEX('[8]Forest Management'!$B$40:$AH$50,MATCH($B59,'[8]Forest Management'!$B$40:$B$50,0),MATCH(I$4,'[8]Forest Management'!$B$9:$AH$9,0))</f>
        <v>6.3572422151083998E-3</v>
      </c>
      <c r="J59" s="32">
        <f>INDEX('[8]Forest Management'!$B$40:$AH$50,MATCH($B59,'[8]Forest Management'!$B$40:$B$50,0),MATCH(J$4,'[8]Forest Management'!$B$9:$AH$9,0))</f>
        <v>6.4240144139151752E-3</v>
      </c>
      <c r="K59" s="32">
        <f>INDEX('[8]Forest Management'!$B$40:$AH$50,MATCH($B59,'[8]Forest Management'!$B$40:$B$50,0),MATCH(K$4,'[8]Forest Management'!$B$9:$AH$9,0))</f>
        <v>6.2501233637835855E-3</v>
      </c>
      <c r="L59" s="32">
        <f>INDEX('[8]Forest Management'!$B$40:$AH$50,MATCH($B59,'[8]Forest Management'!$B$40:$B$50,0),MATCH(L$4,'[8]Forest Management'!$B$9:$AH$9,0))</f>
        <v>5.5321380600086706E-3</v>
      </c>
      <c r="M59" s="32">
        <f>INDEX('[8]Forest Management'!$B$40:$AH$50,MATCH($B59,'[8]Forest Management'!$B$40:$B$50,0),MATCH(M$4,'[8]Forest Management'!$B$9:$AH$9,0))</f>
        <v>5.2261759450801986E-3</v>
      </c>
      <c r="N59" s="32">
        <f>INDEX('[8]Forest Management'!$B$40:$AH$50,MATCH($B59,'[8]Forest Management'!$B$40:$B$50,0),MATCH(N$4,'[8]Forest Management'!$B$9:$AH$9,0))</f>
        <v>5.2261759450801986E-3</v>
      </c>
      <c r="O59" s="32">
        <f>INDEX('[8]Forest Management'!$B$40:$AH$50,MATCH($B59,'[8]Forest Management'!$B$40:$B$50,0),MATCH(O$4,'[8]Forest Management'!$B$9:$AH$9,0))</f>
        <v>5.2261759450801986E-3</v>
      </c>
      <c r="P59" s="32">
        <f>INDEX('[8]Forest Management'!$B$40:$AH$50,MATCH($B59,'[8]Forest Management'!$B$40:$B$50,0),MATCH(P$4,'[8]Forest Management'!$B$9:$AH$9,0))</f>
        <v>5.2261759450801986E-3</v>
      </c>
      <c r="Q59" s="32">
        <f>INDEX('[8]Forest Management'!$B$40:$AH$50,MATCH($B59,'[8]Forest Management'!$B$40:$B$50,0),MATCH(Q$4,'[8]Forest Management'!$B$9:$AH$9,0))</f>
        <v>5.2261759450801986E-3</v>
      </c>
      <c r="R59" s="32">
        <f>INDEX('[8]Forest Management'!$B$40:$AH$50,MATCH($B59,'[8]Forest Management'!$B$40:$B$50,0),MATCH(R$4,'[8]Forest Management'!$B$9:$AH$9,0))</f>
        <v>5.2261759450801986E-3</v>
      </c>
      <c r="S59" s="32">
        <f>INDEX('[8]Forest Management'!$B$40:$AH$50,MATCH($B59,'[8]Forest Management'!$B$40:$B$50,0),MATCH(S$4,'[8]Forest Management'!$B$9:$AH$9,0))</f>
        <v>5.2261759450801986E-3</v>
      </c>
      <c r="T59" s="32">
        <f>INDEX('[8]Forest Management'!$B$40:$AH$50,MATCH($B59,'[8]Forest Management'!$B$40:$B$50,0),MATCH(T$4,'[8]Forest Management'!$B$9:$AH$9,0))</f>
        <v>5.2261759450801986E-3</v>
      </c>
      <c r="U59" s="32">
        <f>INDEX('[8]Forest Management'!$B$40:$AH$50,MATCH($B59,'[8]Forest Management'!$B$40:$B$50,0),MATCH(U$4,'[8]Forest Management'!$B$9:$AH$9,0))</f>
        <v>5.08443377256364E-3</v>
      </c>
      <c r="V59" s="32">
        <f>INDEX('[8]Forest Management'!$B$40:$AH$50,MATCH($B59,'[8]Forest Management'!$B$40:$B$50,0),MATCH(V$4,'[8]Forest Management'!$B$9:$AH$9,0))</f>
        <v>4.9300171600472646E-3</v>
      </c>
      <c r="W59" s="32">
        <f>INDEX('[8]Forest Management'!$B$40:$AH$50,MATCH($B59,'[8]Forest Management'!$B$40:$B$50,0),MATCH(W$4,'[8]Forest Management'!$B$9:$AH$9,0))</f>
        <v>5.2132937273754697E-3</v>
      </c>
      <c r="X59" s="32">
        <f>INDEX('[8]Forest Management'!$B$40:$AH$50,MATCH($B59,'[8]Forest Management'!$B$40:$B$50,0),MATCH(X$4,'[8]Forest Management'!$B$9:$AH$9,0))</f>
        <v>5.4612480848681248E-3</v>
      </c>
      <c r="Y59" s="32">
        <f>INDEX('[8]Forest Management'!$B$40:$AH$50,MATCH($B59,'[8]Forest Management'!$B$40:$B$50,0),MATCH(Y$4,'[8]Forest Management'!$B$9:$AH$9,0))</f>
        <v>5.6427891323170406E-3</v>
      </c>
      <c r="Z59" s="32">
        <f>INDEX('[8]Forest Management'!$B$40:$AH$50,MATCH($B59,'[8]Forest Management'!$B$40:$B$50,0),MATCH(Z$4,'[8]Forest Management'!$B$9:$AH$9,0))</f>
        <v>5.6156646973844994E-3</v>
      </c>
      <c r="AA59" s="32">
        <f>INDEX('[8]Forest Management'!$B$40:$AH$50,MATCH($B59,'[8]Forest Management'!$B$40:$B$50,0),MATCH(AA$4,'[8]Forest Management'!$B$9:$AH$9,0))</f>
        <v>5.5616424941065997E-3</v>
      </c>
      <c r="AB59" s="32">
        <f>INDEX('[8]Forest Management'!$B$40:$AH$50,MATCH($B59,'[8]Forest Management'!$B$40:$B$50,0),MATCH(AB$4,'[8]Forest Management'!$B$9:$AH$9,0))</f>
        <v>5.5616424941065997E-3</v>
      </c>
      <c r="AC59" s="32">
        <f>INDEX('[8]Forest Management'!$B$40:$AH$50,MATCH($B59,'[8]Forest Management'!$B$40:$B$50,0),MATCH(AC$4,'[8]Forest Management'!$B$9:$AH$9,0))</f>
        <v>5.5616424941065997E-3</v>
      </c>
      <c r="AD59" s="32">
        <f>INDEX('[8]Forest Management'!$B$40:$AH$50,MATCH($B59,'[8]Forest Management'!$B$40:$B$50,0),MATCH(AD$4,'[8]Forest Management'!$B$9:$AH$9,0))</f>
        <v>5.5616424941065997E-3</v>
      </c>
      <c r="AE59" s="32">
        <f>INDEX('[8]Forest Management'!$B$40:$AH$50,MATCH($B59,'[8]Forest Management'!$B$40:$B$50,0),MATCH(AE$4,'[8]Forest Management'!$B$9:$AH$9,0))</f>
        <v>5.5616424941065997E-3</v>
      </c>
      <c r="AF59" s="32">
        <f>INDEX('[8]Forest Management'!$B$40:$AH$50,MATCH($B59,'[8]Forest Management'!$B$40:$B$50,0),MATCH(AF$4,'[8]Forest Management'!$B$9:$AH$9,0))</f>
        <v>5.5616424941065997E-3</v>
      </c>
      <c r="AG59" s="32">
        <f>INDEX('[8]Forest Management'!$B$40:$AH$50,MATCH($B59,'[8]Forest Management'!$B$40:$B$50,0),MATCH(AG$4,'[8]Forest Management'!$B$9:$AH$9,0))</f>
        <v>5.5616424941065997E-3</v>
      </c>
      <c r="AH59" s="32">
        <f>INDEX('[8]Forest Management'!$B$40:$AH$50,MATCH($B59,'[8]Forest Management'!$B$40:$B$50,0),MATCH(AH$4,'[8]Forest Management'!$B$9:$AH$9,0))</f>
        <v>5.5616424941065997E-3</v>
      </c>
    </row>
    <row r="60" spans="2:34" ht="15.75" thickBot="1" x14ac:dyDescent="0.3">
      <c r="B60" s="36" t="s">
        <v>261</v>
      </c>
      <c r="C60" s="159">
        <f>INDEX('[8]Forest Management'!$B$40:$AH$50,MATCH($B60,'[8]Forest Management'!$B$40:$B$50,0),MATCH(C$4,'[8]Forest Management'!$B$9:$AH$9,0))</f>
        <v>0.79502814533187427</v>
      </c>
      <c r="D60" s="159">
        <f>INDEX('[8]Forest Management'!$B$40:$AH$50,MATCH($B60,'[8]Forest Management'!$B$40:$B$50,0),MATCH(D$4,'[8]Forest Management'!$B$9:$AH$9,0))</f>
        <v>0.77080660304332349</v>
      </c>
      <c r="E60" s="159">
        <f>INDEX('[8]Forest Management'!$B$40:$AH$50,MATCH($B60,'[8]Forest Management'!$B$40:$B$50,0),MATCH(E$4,'[8]Forest Management'!$B$9:$AH$9,0))</f>
        <v>0.73706190578318098</v>
      </c>
      <c r="F60" s="159">
        <f>INDEX('[8]Forest Management'!$B$40:$AH$50,MATCH($B60,'[8]Forest Management'!$B$40:$B$50,0),MATCH(F$4,'[8]Forest Management'!$B$9:$AH$9,0))</f>
        <v>0.6580540474390707</v>
      </c>
      <c r="G60" s="159">
        <f>INDEX('[8]Forest Management'!$B$40:$AH$50,MATCH($B60,'[8]Forest Management'!$B$40:$B$50,0),MATCH(G$4,'[8]Forest Management'!$B$9:$AH$9,0))</f>
        <v>0.48477307488918242</v>
      </c>
      <c r="H60" s="159">
        <f>INDEX('[8]Forest Management'!$B$40:$AH$50,MATCH($B60,'[8]Forest Management'!$B$40:$B$50,0),MATCH(H$4,'[8]Forest Management'!$B$9:$AH$9,0))</f>
        <v>0.46030515375617237</v>
      </c>
      <c r="I60" s="159">
        <f>INDEX('[8]Forest Management'!$B$40:$AH$50,MATCH($B60,'[8]Forest Management'!$B$40:$B$50,0),MATCH(I$4,'[8]Forest Management'!$B$9:$AH$9,0))</f>
        <v>0.45088943843849411</v>
      </c>
      <c r="J60" s="159">
        <f>INDEX('[8]Forest Management'!$B$40:$AH$50,MATCH($B60,'[8]Forest Management'!$B$40:$B$50,0),MATCH(J$4,'[8]Forest Management'!$B$9:$AH$9,0))</f>
        <v>0.43297834270745311</v>
      </c>
      <c r="K60" s="159">
        <f>INDEX('[8]Forest Management'!$B$40:$AH$50,MATCH($B60,'[8]Forest Management'!$B$40:$B$50,0),MATCH(K$4,'[8]Forest Management'!$B$9:$AH$9,0))</f>
        <v>0.51118265219228676</v>
      </c>
      <c r="L60" s="159">
        <f>INDEX('[8]Forest Management'!$B$40:$AH$50,MATCH($B60,'[8]Forest Management'!$B$40:$B$50,0),MATCH(L$4,'[8]Forest Management'!$B$9:$AH$9,0))</f>
        <v>0.57896932580714788</v>
      </c>
      <c r="M60" s="159">
        <f>INDEX('[8]Forest Management'!$B$40:$AH$50,MATCH($B60,'[8]Forest Management'!$B$40:$B$50,0),MATCH(M$4,'[8]Forest Management'!$B$9:$AH$9,0))</f>
        <v>0.63881126489722717</v>
      </c>
      <c r="N60" s="159">
        <f>INDEX('[8]Forest Management'!$B$40:$AH$50,MATCH($B60,'[8]Forest Management'!$B$40:$B$50,0),MATCH(N$4,'[8]Forest Management'!$B$9:$AH$9,0))</f>
        <v>0.67937138208607739</v>
      </c>
      <c r="O60" s="159">
        <f>INDEX('[8]Forest Management'!$B$40:$AH$50,MATCH($B60,'[8]Forest Management'!$B$40:$B$50,0),MATCH(O$4,'[8]Forest Management'!$B$9:$AH$9,0))</f>
        <v>0.65854428953544031</v>
      </c>
      <c r="P60" s="159">
        <f>INDEX('[8]Forest Management'!$B$40:$AH$50,MATCH($B60,'[8]Forest Management'!$B$40:$B$50,0),MATCH(P$4,'[8]Forest Management'!$B$9:$AH$9,0))</f>
        <v>0.67640553832964501</v>
      </c>
      <c r="Q60" s="159">
        <f>INDEX('[8]Forest Management'!$B$40:$AH$50,MATCH($B60,'[8]Forest Management'!$B$40:$B$50,0),MATCH(Q$4,'[8]Forest Management'!$B$9:$AH$9,0))</f>
        <v>0.67322520824293397</v>
      </c>
      <c r="R60" s="159">
        <f>INDEX('[8]Forest Management'!$B$40:$AH$50,MATCH($B60,'[8]Forest Management'!$B$40:$B$50,0),MATCH(R$4,'[8]Forest Management'!$B$9:$AH$9,0))</f>
        <v>0.675019311843717</v>
      </c>
      <c r="S60" s="159">
        <f>INDEX('[8]Forest Management'!$B$40:$AH$50,MATCH($B60,'[8]Forest Management'!$B$40:$B$50,0),MATCH(S$4,'[8]Forest Management'!$B$9:$AH$9,0))</f>
        <v>0.67127049274931783</v>
      </c>
      <c r="T60" s="159">
        <f>INDEX('[8]Forest Management'!$B$40:$AH$50,MATCH($B60,'[8]Forest Management'!$B$40:$B$50,0),MATCH(T$4,'[8]Forest Management'!$B$9:$AH$9,0))</f>
        <v>0.66805237090782144</v>
      </c>
      <c r="U60" s="159">
        <f>INDEX('[8]Forest Management'!$B$40:$AH$50,MATCH($B60,'[8]Forest Management'!$B$40:$B$50,0),MATCH(U$4,'[8]Forest Management'!$B$9:$AH$9,0))</f>
        <v>0.72812369510357411</v>
      </c>
      <c r="V60" s="159">
        <f>INDEX('[8]Forest Management'!$B$40:$AH$50,MATCH($B60,'[8]Forest Management'!$B$40:$B$50,0),MATCH(V$4,'[8]Forest Management'!$B$9:$AH$9,0))</f>
        <v>0.74546162342091116</v>
      </c>
      <c r="W60" s="159">
        <f>INDEX('[8]Forest Management'!$B$40:$AH$50,MATCH($B60,'[8]Forest Management'!$B$40:$B$50,0),MATCH(W$4,'[8]Forest Management'!$B$9:$AH$9,0))</f>
        <v>0.76384984372063369</v>
      </c>
      <c r="X60" s="159">
        <f>INDEX('[8]Forest Management'!$B$40:$AH$50,MATCH($B60,'[8]Forest Management'!$B$40:$B$50,0),MATCH(X$4,'[8]Forest Management'!$B$9:$AH$9,0))</f>
        <v>0.80094954839503851</v>
      </c>
      <c r="Y60" s="159">
        <f>INDEX('[8]Forest Management'!$B$40:$AH$50,MATCH($B60,'[8]Forest Management'!$B$40:$B$50,0),MATCH(Y$4,'[8]Forest Management'!$B$9:$AH$9,0))</f>
        <v>0.82385932258460703</v>
      </c>
      <c r="Z60" s="159">
        <f>INDEX('[8]Forest Management'!$B$40:$AH$50,MATCH($B60,'[8]Forest Management'!$B$40:$B$50,0),MATCH(Z$4,'[8]Forest Management'!$B$9:$AH$9,0))</f>
        <v>0.82527728982537829</v>
      </c>
      <c r="AA60" s="159">
        <f>INDEX('[8]Forest Management'!$B$40:$AH$50,MATCH($B60,'[8]Forest Management'!$B$40:$B$50,0),MATCH(AA$4,'[8]Forest Management'!$B$9:$AH$9,0))</f>
        <v>0.83029029799193887</v>
      </c>
      <c r="AB60" s="159">
        <f>INDEX('[8]Forest Management'!$B$40:$AH$50,MATCH($B60,'[8]Forest Management'!$B$40:$B$50,0),MATCH(AB$4,'[8]Forest Management'!$B$9:$AH$9,0))</f>
        <v>0.81791052812481457</v>
      </c>
      <c r="AC60" s="159">
        <f>INDEX('[8]Forest Management'!$B$40:$AH$50,MATCH($B60,'[8]Forest Management'!$B$40:$B$50,0),MATCH(AC$4,'[8]Forest Management'!$B$9:$AH$9,0))</f>
        <v>0.81840668882653933</v>
      </c>
      <c r="AD60" s="159">
        <f>INDEX('[8]Forest Management'!$B$40:$AH$50,MATCH($B60,'[8]Forest Management'!$B$40:$B$50,0),MATCH(AD$4,'[8]Forest Management'!$B$9:$AH$9,0))</f>
        <v>0.82206694915862499</v>
      </c>
      <c r="AE60" s="159">
        <f>INDEX('[8]Forest Management'!$B$40:$AH$50,MATCH($B60,'[8]Forest Management'!$B$40:$B$50,0),MATCH(AE$4,'[8]Forest Management'!$B$9:$AH$9,0))</f>
        <v>0.8203620133470696</v>
      </c>
      <c r="AF60" s="159">
        <f>INDEX('[8]Forest Management'!$B$40:$AH$50,MATCH($B60,'[8]Forest Management'!$B$40:$B$50,0),MATCH(AF$4,'[8]Forest Management'!$B$9:$AH$9,0))</f>
        <v>0.81983611849979998</v>
      </c>
      <c r="AG60" s="159">
        <f>INDEX('[8]Forest Management'!$B$40:$AH$50,MATCH($B60,'[8]Forest Management'!$B$40:$B$50,0),MATCH(AG$4,'[8]Forest Management'!$B$9:$AH$9,0))</f>
        <v>0.81393955777321791</v>
      </c>
      <c r="AH60" s="159">
        <f>INDEX('[8]Forest Management'!$B$40:$AH$50,MATCH($B60,'[8]Forest Management'!$B$40:$B$50,0),MATCH(AH$4,'[8]Forest Management'!$B$9:$AH$9,0))</f>
        <v>0.81351667783664916</v>
      </c>
    </row>
    <row r="61" spans="2:34" ht="15" x14ac:dyDescent="0.25">
      <c r="B61" s="25" t="s">
        <v>220</v>
      </c>
      <c r="C61" s="26">
        <f>'[8]Summary by Sector'!C14</f>
        <v>0.83587754713860196</v>
      </c>
      <c r="D61" s="26">
        <f>'[8]Summary by Sector'!D14</f>
        <v>1.0414232060069868</v>
      </c>
      <c r="E61" s="26">
        <f>'[8]Summary by Sector'!E14</f>
        <v>1.0501480884173493</v>
      </c>
      <c r="F61" s="26">
        <f>'[8]Summary by Sector'!F14</f>
        <v>1.1920130242286868</v>
      </c>
      <c r="G61" s="26">
        <f>'[8]Summary by Sector'!G14</f>
        <v>0.99548676116317059</v>
      </c>
      <c r="H61" s="26">
        <f>'[8]Summary by Sector'!H14</f>
        <v>1.0198069453846339</v>
      </c>
      <c r="I61" s="26">
        <f>'[8]Summary by Sector'!I14</f>
        <v>1.0651794391996559</v>
      </c>
      <c r="J61" s="26">
        <f>'[8]Summary by Sector'!J14</f>
        <v>1.0892005837672798</v>
      </c>
      <c r="K61" s="26">
        <f>'[8]Summary by Sector'!K14</f>
        <v>1.1262121784462389</v>
      </c>
      <c r="L61" s="26">
        <f>'[8]Summary by Sector'!L14</f>
        <v>1.1946028783752611</v>
      </c>
      <c r="M61" s="26">
        <f>'[8]Summary by Sector'!M14</f>
        <v>1.1826338466886666</v>
      </c>
      <c r="N61" s="26">
        <f>'[8]Summary by Sector'!N14</f>
        <v>1.2251371986426143</v>
      </c>
      <c r="O61" s="26">
        <f>'[8]Summary by Sector'!O14</f>
        <v>1.2526135265822738</v>
      </c>
      <c r="P61" s="26">
        <f>'[8]Summary by Sector'!P14</f>
        <v>1.3724539822076096</v>
      </c>
      <c r="Q61" s="26">
        <f>'[8]Summary by Sector'!Q14</f>
        <v>1.4118518235372528</v>
      </c>
      <c r="R61" s="26">
        <f>'[8]Summary by Sector'!R14</f>
        <v>1.447239629083497</v>
      </c>
      <c r="S61" s="26">
        <f>'[8]Summary by Sector'!S14</f>
        <v>1.4714161925687952</v>
      </c>
      <c r="T61" s="26">
        <f>'[8]Summary by Sector'!T14</f>
        <v>1.6422468686245506</v>
      </c>
      <c r="U61" s="26">
        <f>'[8]Summary by Sector'!U14</f>
        <v>1.8777278613182367</v>
      </c>
      <c r="V61" s="26">
        <f>'[8]Summary by Sector'!V14</f>
        <v>1.5742015567984069</v>
      </c>
      <c r="W61" s="26">
        <f>'[8]Summary by Sector'!W14</f>
        <v>1.6157474879351348</v>
      </c>
      <c r="X61" s="26">
        <f>'[8]Summary by Sector'!X14</f>
        <v>1.6288315638103974</v>
      </c>
      <c r="Y61" s="26">
        <f>'[8]Summary by Sector'!Y14</f>
        <v>1.5504670775052738</v>
      </c>
      <c r="Z61" s="26">
        <f>'[8]Summary by Sector'!Z14</f>
        <v>1.5678441267530063</v>
      </c>
      <c r="AA61" s="26">
        <f>'[8]Summary by Sector'!AA14</f>
        <v>1.5785194789789538</v>
      </c>
      <c r="AB61" s="26">
        <f>'[8]Summary by Sector'!AB14</f>
        <v>1.5966001006776966</v>
      </c>
      <c r="AC61" s="26">
        <f>'[8]Summary by Sector'!AC14</f>
        <v>1.6186681305198067</v>
      </c>
      <c r="AD61" s="26">
        <f>'[8]Summary by Sector'!AD14</f>
        <v>1.6276405620782961</v>
      </c>
      <c r="AE61" s="26">
        <f>'[8]Summary by Sector'!AE14</f>
        <v>1.5355030609409841</v>
      </c>
      <c r="AF61" s="26">
        <f>'[8]Summary by Sector'!AF14</f>
        <v>1.5119525572984525</v>
      </c>
      <c r="AG61" s="26">
        <f>'[8]Summary by Sector'!AG14</f>
        <v>1.5233775371170355</v>
      </c>
      <c r="AH61" s="26">
        <f>'[8]Summary by Sector'!AH14</f>
        <v>1.5243972234234584</v>
      </c>
    </row>
    <row r="62" spans="2:34" ht="15" x14ac:dyDescent="0.25">
      <c r="B62" s="17" t="s">
        <v>238</v>
      </c>
      <c r="C62" s="18">
        <f>'[8]Summary by Sector'!C15</f>
        <v>0.72830698951440143</v>
      </c>
      <c r="D62" s="18">
        <f>'[8]Summary by Sector'!D15</f>
        <v>0.9314772674246582</v>
      </c>
      <c r="E62" s="18">
        <f>'[8]Summary by Sector'!E15</f>
        <v>0.93797930696541831</v>
      </c>
      <c r="F62" s="18">
        <f>'[8]Summary by Sector'!F15</f>
        <v>1.0787416107604368</v>
      </c>
      <c r="G62" s="18">
        <f>'[8]Summary by Sector'!G15</f>
        <v>0.88032919979497859</v>
      </c>
      <c r="H62" s="18">
        <f>'[8]Summary by Sector'!H15</f>
        <v>0.90403537662707945</v>
      </c>
      <c r="I62" s="18">
        <f>'[8]Summary by Sector'!I15</f>
        <v>0.94846086659261031</v>
      </c>
      <c r="J62" s="18">
        <f>'[8]Summary by Sector'!J15</f>
        <v>0.97195503041302189</v>
      </c>
      <c r="K62" s="18">
        <f>'[8]Summary by Sector'!K15</f>
        <v>1.0083908928117824</v>
      </c>
      <c r="L62" s="18">
        <f>'[8]Summary by Sector'!L15</f>
        <v>1.076761221868701</v>
      </c>
      <c r="M62" s="18">
        <f>'[8]Summary by Sector'!M15</f>
        <v>1.0644842020290366</v>
      </c>
      <c r="N62" s="18">
        <f>'[8]Summary by Sector'!N15</f>
        <v>1.1063484333085603</v>
      </c>
      <c r="O62" s="18">
        <f>'[8]Summary by Sector'!O15</f>
        <v>1.1322535040987856</v>
      </c>
      <c r="P62" s="18">
        <f>'[8]Summary by Sector'!P15</f>
        <v>1.2507322157850376</v>
      </c>
      <c r="Q62" s="18">
        <f>'[8]Summary by Sector'!Q15</f>
        <v>1.2876870794142701</v>
      </c>
      <c r="R62" s="18">
        <f>'[8]Summary by Sector'!R15</f>
        <v>1.3217906546697018</v>
      </c>
      <c r="S62" s="18">
        <f>'[8]Summary by Sector'!S15</f>
        <v>1.3440206782909332</v>
      </c>
      <c r="T62" s="18">
        <f>'[8]Summary by Sector'!T15</f>
        <v>1.5145566720290569</v>
      </c>
      <c r="U62" s="18">
        <f>'[8]Summary by Sector'!U15</f>
        <v>1.7489846140240699</v>
      </c>
      <c r="V62" s="18">
        <f>'[8]Summary by Sector'!V15</f>
        <v>1.4443597722906838</v>
      </c>
      <c r="W62" s="18">
        <f>'[8]Summary by Sector'!W15</f>
        <v>1.4842305988207147</v>
      </c>
      <c r="X62" s="18">
        <f>'[8]Summary by Sector'!X15</f>
        <v>1.4965520372518781</v>
      </c>
      <c r="Y62" s="18">
        <f>'[8]Summary by Sector'!Y15</f>
        <v>1.4163616289714034</v>
      </c>
      <c r="Z62" s="18">
        <f>'[8]Summary by Sector'!Z15</f>
        <v>1.4324779467820994</v>
      </c>
      <c r="AA62" s="18">
        <f>'[8]Summary by Sector'!AA15</f>
        <v>1.4420589699313073</v>
      </c>
      <c r="AB62" s="18">
        <f>'[8]Summary by Sector'!AB15</f>
        <v>1.4590198135385308</v>
      </c>
      <c r="AC62" s="18">
        <f>'[8]Summary by Sector'!AC15</f>
        <v>1.4804012539086098</v>
      </c>
      <c r="AD62" s="18">
        <f>'[8]Summary by Sector'!AD15</f>
        <v>1.4895022950217571</v>
      </c>
      <c r="AE62" s="18">
        <f>'[8]Summary by Sector'!AE15</f>
        <v>1.3974699688984342</v>
      </c>
      <c r="AF62" s="18">
        <f>'[8]Summary by Sector'!AF15</f>
        <v>1.3750470129784533</v>
      </c>
      <c r="AG62" s="18">
        <f>'[8]Summary by Sector'!AG15</f>
        <v>1.3827531570992646</v>
      </c>
      <c r="AH62" s="18">
        <f>'[8]Summary by Sector'!AH15</f>
        <v>1.3847743586432055</v>
      </c>
    </row>
    <row r="63" spans="2:34" ht="15" x14ac:dyDescent="0.25">
      <c r="B63" s="17" t="s">
        <v>269</v>
      </c>
      <c r="C63" s="18">
        <f>'[8]Summary by Sector'!C16</f>
        <v>0.10757055762420051</v>
      </c>
      <c r="D63" s="18">
        <f>'[8]Summary by Sector'!D16</f>
        <v>0.1099459385823285</v>
      </c>
      <c r="E63" s="18">
        <f>'[8]Summary by Sector'!E16</f>
        <v>0.112168781451931</v>
      </c>
      <c r="F63" s="18">
        <f>'[8]Summary by Sector'!F16</f>
        <v>0.11327141346824998</v>
      </c>
      <c r="G63" s="18">
        <f>'[8]Summary by Sector'!G16</f>
        <v>0.115157561368192</v>
      </c>
      <c r="H63" s="18">
        <f>'[8]Summary by Sector'!H16</f>
        <v>0.11577156875755451</v>
      </c>
      <c r="I63" s="18">
        <f>'[8]Summary by Sector'!I16</f>
        <v>0.1167185726070455</v>
      </c>
      <c r="J63" s="18">
        <f>'[8]Summary by Sector'!J16</f>
        <v>0.117245553354258</v>
      </c>
      <c r="K63" s="18">
        <f>'[8]Summary by Sector'!K16</f>
        <v>0.1178212856344565</v>
      </c>
      <c r="L63" s="18">
        <f>'[8]Summary by Sector'!L16</f>
        <v>0.11784165650656001</v>
      </c>
      <c r="M63" s="18">
        <f>'[8]Summary by Sector'!M16</f>
        <v>0.11814964465962999</v>
      </c>
      <c r="N63" s="18">
        <f>'[8]Summary by Sector'!N16</f>
        <v>0.118788765334054</v>
      </c>
      <c r="O63" s="18">
        <f>'[8]Summary by Sector'!O16</f>
        <v>0.12036002248348823</v>
      </c>
      <c r="P63" s="18">
        <f>'[8]Summary by Sector'!P16</f>
        <v>0.12172176642257199</v>
      </c>
      <c r="Q63" s="18">
        <f>'[8]Summary by Sector'!Q16</f>
        <v>0.12416474412298276</v>
      </c>
      <c r="R63" s="18">
        <f>'[8]Summary by Sector'!R16</f>
        <v>0.12544897441379521</v>
      </c>
      <c r="S63" s="18">
        <f>'[8]Summary by Sector'!S16</f>
        <v>0.127395514277862</v>
      </c>
      <c r="T63" s="18">
        <f>'[8]Summary by Sector'!T16</f>
        <v>0.12769019659549374</v>
      </c>
      <c r="U63" s="18">
        <f>'[8]Summary by Sector'!U16</f>
        <v>0.12874324729416678</v>
      </c>
      <c r="V63" s="18">
        <f>'[8]Summary by Sector'!V16</f>
        <v>0.12984178450772305</v>
      </c>
      <c r="W63" s="18">
        <f>'[8]Summary by Sector'!W16</f>
        <v>0.13151688911441997</v>
      </c>
      <c r="X63" s="18">
        <f>'[8]Summary by Sector'!X16</f>
        <v>0.13227952655851921</v>
      </c>
      <c r="Y63" s="18">
        <f>'[8]Summary by Sector'!Y16</f>
        <v>0.13410544853387041</v>
      </c>
      <c r="Z63" s="18">
        <f>'[8]Summary by Sector'!Z16</f>
        <v>0.13536617997090694</v>
      </c>
      <c r="AA63" s="18">
        <f>'[8]Summary by Sector'!AA16</f>
        <v>0.13646050904764651</v>
      </c>
      <c r="AB63" s="18">
        <f>'[8]Summary by Sector'!AB16</f>
        <v>0.1375802871391659</v>
      </c>
      <c r="AC63" s="18">
        <f>'[8]Summary by Sector'!AC16</f>
        <v>0.13826687661119699</v>
      </c>
      <c r="AD63" s="18">
        <f>'[8]Summary by Sector'!AD16</f>
        <v>0.138138267056539</v>
      </c>
      <c r="AE63" s="18">
        <f>'[8]Summary by Sector'!AE16</f>
        <v>0.13803309204254999</v>
      </c>
      <c r="AF63" s="18">
        <f>'[8]Summary by Sector'!AF16</f>
        <v>0.13690554431999907</v>
      </c>
      <c r="AG63" s="18">
        <f>'[8]Summary by Sector'!AG16</f>
        <v>0.14062438001777097</v>
      </c>
      <c r="AH63" s="18">
        <f>'[8]Summary by Sector'!AH16</f>
        <v>0.13962286478025299</v>
      </c>
    </row>
    <row r="64" spans="2:34" ht="15.75" thickBot="1" x14ac:dyDescent="0.3">
      <c r="B64" s="28" t="s">
        <v>335</v>
      </c>
      <c r="C64" s="28">
        <f>'[8]Summary by Sector'!C17</f>
        <v>0</v>
      </c>
      <c r="D64" s="28">
        <f>'[8]Summary by Sector'!D17</f>
        <v>0</v>
      </c>
      <c r="E64" s="28">
        <f>'[8]Summary by Sector'!E17</f>
        <v>0</v>
      </c>
      <c r="F64" s="28">
        <f>'[8]Summary by Sector'!F17</f>
        <v>0</v>
      </c>
      <c r="G64" s="28">
        <f>'[8]Summary by Sector'!G17</f>
        <v>0</v>
      </c>
      <c r="H64" s="28">
        <f>'[8]Summary by Sector'!H17</f>
        <v>0</v>
      </c>
      <c r="I64" s="28">
        <f>'[8]Summary by Sector'!I17</f>
        <v>0</v>
      </c>
      <c r="J64" s="28">
        <f>'[8]Summary by Sector'!J17</f>
        <v>0</v>
      </c>
      <c r="K64" s="28">
        <f>'[8]Summary by Sector'!K17</f>
        <v>0</v>
      </c>
      <c r="L64" s="28">
        <f>'[8]Summary by Sector'!L17</f>
        <v>0</v>
      </c>
      <c r="M64" s="28">
        <f>'[8]Summary by Sector'!M17</f>
        <v>0</v>
      </c>
      <c r="N64" s="28">
        <f>'[8]Summary by Sector'!N17</f>
        <v>0</v>
      </c>
      <c r="O64" s="28">
        <f>'[8]Summary by Sector'!O17</f>
        <v>0</v>
      </c>
      <c r="P64" s="28">
        <f>'[8]Summary by Sector'!P17</f>
        <v>0</v>
      </c>
      <c r="Q64" s="28">
        <f>'[8]Summary by Sector'!Q17</f>
        <v>0</v>
      </c>
      <c r="R64" s="28">
        <f>'[8]Summary by Sector'!R17</f>
        <v>0</v>
      </c>
      <c r="S64" s="28">
        <f>'[8]Summary by Sector'!S17</f>
        <v>0</v>
      </c>
      <c r="T64" s="28">
        <f>'[8]Summary by Sector'!T17</f>
        <v>0</v>
      </c>
      <c r="U64" s="28">
        <f>'[8]Summary by Sector'!U17</f>
        <v>0</v>
      </c>
      <c r="V64" s="28">
        <f>'[8]Summary by Sector'!V17</f>
        <v>0</v>
      </c>
      <c r="W64" s="28">
        <f>'[8]Summary by Sector'!W17</f>
        <v>0</v>
      </c>
      <c r="X64" s="28">
        <f>'[8]Summary by Sector'!X17</f>
        <v>0</v>
      </c>
      <c r="Y64" s="28">
        <f>'[8]Summary by Sector'!Y17</f>
        <v>0</v>
      </c>
      <c r="Z64" s="28">
        <f>'[8]Summary by Sector'!Z17</f>
        <v>0</v>
      </c>
      <c r="AA64" s="28">
        <f>'[8]Summary by Sector'!AA17</f>
        <v>0</v>
      </c>
      <c r="AB64" s="28">
        <f>'[8]Summary by Sector'!AB17</f>
        <v>0</v>
      </c>
      <c r="AC64" s="28">
        <f>'[8]Summary by Sector'!AC17</f>
        <v>0</v>
      </c>
      <c r="AD64" s="28">
        <f>'[8]Summary by Sector'!AD17</f>
        <v>0</v>
      </c>
      <c r="AE64" s="28">
        <f>'[8]Summary by Sector'!AE17</f>
        <v>0</v>
      </c>
      <c r="AF64" s="28">
        <f>'[8]Summary by Sector'!AF17</f>
        <v>0</v>
      </c>
      <c r="AG64" s="28">
        <f>'[8]Summary by Sector'!AG17</f>
        <v>0</v>
      </c>
      <c r="AH64" s="28">
        <f>'[8]Summary by Sector'!AH17</f>
        <v>0</v>
      </c>
    </row>
    <row r="65" spans="2:34" ht="16.5" thickBot="1" x14ac:dyDescent="0.35">
      <c r="B65" s="29" t="s">
        <v>336</v>
      </c>
      <c r="C65" s="30">
        <f t="shared" ref="C65:AD65" si="2">SUM(C5,C11,C19,C61)</f>
        <v>21.084869329643357</v>
      </c>
      <c r="D65" s="30">
        <f t="shared" si="2"/>
        <v>19.184767389482044</v>
      </c>
      <c r="E65" s="30">
        <f t="shared" si="2"/>
        <v>20.116411323729874</v>
      </c>
      <c r="F65" s="30">
        <f t="shared" si="2"/>
        <v>18.996389595489038</v>
      </c>
      <c r="G65" s="30">
        <f t="shared" si="2"/>
        <v>20.137812203038866</v>
      </c>
      <c r="H65" s="30">
        <f t="shared" si="2"/>
        <v>20.083736180926397</v>
      </c>
      <c r="I65" s="30">
        <f t="shared" si="2"/>
        <v>19.860761543603424</v>
      </c>
      <c r="J65" s="30">
        <f t="shared" si="2"/>
        <v>20.250847956578344</v>
      </c>
      <c r="K65" s="30">
        <f t="shared" si="2"/>
        <v>20.336221130172856</v>
      </c>
      <c r="L65" s="30">
        <f t="shared" si="2"/>
        <v>19.617791407701564</v>
      </c>
      <c r="M65" s="30">
        <f t="shared" si="2"/>
        <v>20.117026666567316</v>
      </c>
      <c r="N65" s="30">
        <f t="shared" si="2"/>
        <v>20.137814648806145</v>
      </c>
      <c r="O65" s="30">
        <f t="shared" si="2"/>
        <v>21.603055474170848</v>
      </c>
      <c r="P65" s="30">
        <f t="shared" si="2"/>
        <v>22.321458176723592</v>
      </c>
      <c r="Q65" s="30">
        <f t="shared" si="2"/>
        <v>23.097602324873236</v>
      </c>
      <c r="R65" s="30">
        <f t="shared" si="2"/>
        <v>23.346201993401397</v>
      </c>
      <c r="S65" s="30">
        <f t="shared" si="2"/>
        <v>23.478826721418042</v>
      </c>
      <c r="T65" s="30">
        <f t="shared" si="2"/>
        <v>23.915409982512056</v>
      </c>
      <c r="U65" s="30">
        <f t="shared" si="2"/>
        <v>20.843314367457641</v>
      </c>
      <c r="V65" s="30">
        <f t="shared" si="2"/>
        <v>19.899763162777536</v>
      </c>
      <c r="W65" s="30">
        <f t="shared" si="2"/>
        <v>21.164807527184863</v>
      </c>
      <c r="X65" s="30">
        <f t="shared" si="2"/>
        <v>21.285819265808463</v>
      </c>
      <c r="Y65" s="30">
        <f t="shared" si="2"/>
        <v>20.746323886803843</v>
      </c>
      <c r="Z65" s="30">
        <f t="shared" si="2"/>
        <v>20.667711322493961</v>
      </c>
      <c r="AA65" s="30">
        <f t="shared" si="2"/>
        <v>20.097667771192075</v>
      </c>
      <c r="AB65" s="30">
        <f t="shared" si="2"/>
        <v>20.274735560225778</v>
      </c>
      <c r="AC65" s="30">
        <f t="shared" si="2"/>
        <v>20.445372693006874</v>
      </c>
      <c r="AD65" s="30">
        <f t="shared" si="2"/>
        <v>20.821311141197199</v>
      </c>
      <c r="AE65" s="30">
        <f t="shared" ref="AE65" si="3">SUM(AE5,AE11,AE19,AE61)</f>
        <v>20.55862484792479</v>
      </c>
      <c r="AF65" s="30">
        <f>SUM(AF5,AF11,AF19,AF61)</f>
        <v>20.753027247573318</v>
      </c>
      <c r="AG65" s="30">
        <f>SUM(AG5,AG11,AG19,AG61)</f>
        <v>16.77413680974114</v>
      </c>
      <c r="AH65" s="30">
        <f>SUM(AH5,AH11,AH19,AH61)</f>
        <v>18.562016998097299</v>
      </c>
    </row>
    <row r="66" spans="2:34" ht="16.5" thickBot="1" x14ac:dyDescent="0.35">
      <c r="B66" s="29" t="s">
        <v>337</v>
      </c>
      <c r="C66" s="30">
        <f t="shared" ref="C66:AD66" si="4">C27</f>
        <v>0.21843677563010566</v>
      </c>
      <c r="D66" s="30">
        <f t="shared" si="4"/>
        <v>0.18928816709323859</v>
      </c>
      <c r="E66" s="30">
        <f t="shared" si="4"/>
        <v>0.14655730285747259</v>
      </c>
      <c r="F66" s="30">
        <f t="shared" si="4"/>
        <v>7.080567375252711E-2</v>
      </c>
      <c r="G66" s="30">
        <f t="shared" si="4"/>
        <v>-0.10157805178191004</v>
      </c>
      <c r="H66" s="30">
        <f t="shared" si="4"/>
        <v>-0.12176073188529773</v>
      </c>
      <c r="I66" s="30">
        <f t="shared" si="4"/>
        <v>-0.12874071011191851</v>
      </c>
      <c r="J66" s="30">
        <f t="shared" si="4"/>
        <v>-0.15871477802212602</v>
      </c>
      <c r="K66" s="30">
        <f t="shared" si="4"/>
        <v>-8.8796016643798215E-2</v>
      </c>
      <c r="L66" s="30">
        <f t="shared" si="4"/>
        <v>-2.6023635703627646E-2</v>
      </c>
      <c r="M66" s="30">
        <f t="shared" si="4"/>
        <v>2.389298428040576E-2</v>
      </c>
      <c r="N66" s="30">
        <f t="shared" si="4"/>
        <v>5.6299030325590249E-2</v>
      </c>
      <c r="O66" s="30">
        <f t="shared" si="4"/>
        <v>2.7468481881854911E-2</v>
      </c>
      <c r="P66" s="30">
        <f t="shared" si="4"/>
        <v>4.54126321285514E-2</v>
      </c>
      <c r="Q66" s="30">
        <f t="shared" si="4"/>
        <v>3.5383619005137423E-2</v>
      </c>
      <c r="R66" s="30">
        <f t="shared" si="4"/>
        <v>2.9961497633539613E-2</v>
      </c>
      <c r="S66" s="30">
        <f t="shared" si="4"/>
        <v>1.9543696745895622E-2</v>
      </c>
      <c r="T66" s="30">
        <f t="shared" si="4"/>
        <v>1.174728904594835E-2</v>
      </c>
      <c r="U66" s="30">
        <f t="shared" si="4"/>
        <v>6.5518416960872905E-2</v>
      </c>
      <c r="V66" s="30">
        <f t="shared" si="4"/>
        <v>7.0311251463258007E-2</v>
      </c>
      <c r="W66" s="30">
        <f t="shared" si="4"/>
        <v>7.9179458903331668E-2</v>
      </c>
      <c r="X66" s="30">
        <f t="shared" si="4"/>
        <v>0.11013228009573439</v>
      </c>
      <c r="Y66" s="30">
        <f t="shared" si="4"/>
        <v>0.12664692601196248</v>
      </c>
      <c r="Z66" s="30">
        <f t="shared" si="4"/>
        <v>0.12322694298151116</v>
      </c>
      <c r="AA66" s="30">
        <f t="shared" si="4"/>
        <v>0.12164346729036679</v>
      </c>
      <c r="AB66" s="30">
        <f t="shared" si="4"/>
        <v>0.10231361744321354</v>
      </c>
      <c r="AC66" s="30">
        <f t="shared" si="4"/>
        <v>9.9953314216556066E-2</v>
      </c>
      <c r="AD66" s="30">
        <f t="shared" si="4"/>
        <v>0.10053763717048247</v>
      </c>
      <c r="AE66" s="30">
        <f t="shared" ref="AE66" si="5">AE27</f>
        <v>8.1737859361189713E-2</v>
      </c>
      <c r="AF66" s="30">
        <f>AF27</f>
        <v>7.4866495940883349E-2</v>
      </c>
      <c r="AG66" s="30">
        <f>AG27</f>
        <v>0.2774045944440573</v>
      </c>
      <c r="AH66" s="30">
        <f>AH27</f>
        <v>0.13265814916126906</v>
      </c>
    </row>
    <row r="67" spans="2:34" ht="16.5" thickBot="1" x14ac:dyDescent="0.35">
      <c r="B67" s="29" t="s">
        <v>285</v>
      </c>
      <c r="C67" s="30">
        <f>C65+C66</f>
        <v>21.303306105273464</v>
      </c>
      <c r="D67" s="30">
        <f t="shared" ref="D67:AC67" si="6">D65+D66</f>
        <v>19.374055556575282</v>
      </c>
      <c r="E67" s="30">
        <f t="shared" si="6"/>
        <v>20.262968626587348</v>
      </c>
      <c r="F67" s="30">
        <f t="shared" si="6"/>
        <v>19.067195269241566</v>
      </c>
      <c r="G67" s="30">
        <f t="shared" si="6"/>
        <v>20.036234151256956</v>
      </c>
      <c r="H67" s="30">
        <f t="shared" si="6"/>
        <v>19.961975449041098</v>
      </c>
      <c r="I67" s="30">
        <f t="shared" si="6"/>
        <v>19.732020833491504</v>
      </c>
      <c r="J67" s="30">
        <f t="shared" si="6"/>
        <v>20.092133178556217</v>
      </c>
      <c r="K67" s="30">
        <f t="shared" si="6"/>
        <v>20.247425113529058</v>
      </c>
      <c r="L67" s="30">
        <f t="shared" si="6"/>
        <v>19.591767771997937</v>
      </c>
      <c r="M67" s="30">
        <f t="shared" si="6"/>
        <v>20.140919650847721</v>
      </c>
      <c r="N67" s="30">
        <f t="shared" si="6"/>
        <v>20.194113679131735</v>
      </c>
      <c r="O67" s="30">
        <f t="shared" si="6"/>
        <v>21.630523956052702</v>
      </c>
      <c r="P67" s="30">
        <f t="shared" si="6"/>
        <v>22.366870808852145</v>
      </c>
      <c r="Q67" s="30">
        <f t="shared" si="6"/>
        <v>23.132985943878374</v>
      </c>
      <c r="R67" s="30">
        <f t="shared" si="6"/>
        <v>23.376163491034937</v>
      </c>
      <c r="S67" s="30">
        <f t="shared" si="6"/>
        <v>23.498370418163937</v>
      </c>
      <c r="T67" s="30">
        <f t="shared" si="6"/>
        <v>23.927157271558006</v>
      </c>
      <c r="U67" s="30">
        <f t="shared" si="6"/>
        <v>20.908832784418514</v>
      </c>
      <c r="V67" s="30">
        <f t="shared" si="6"/>
        <v>19.970074414240795</v>
      </c>
      <c r="W67" s="30">
        <f t="shared" si="6"/>
        <v>21.243986986088196</v>
      </c>
      <c r="X67" s="30">
        <f t="shared" si="6"/>
        <v>21.395951545904197</v>
      </c>
      <c r="Y67" s="30">
        <f t="shared" si="6"/>
        <v>20.872970812815804</v>
      </c>
      <c r="Z67" s="30">
        <f t="shared" si="6"/>
        <v>20.790938265475472</v>
      </c>
      <c r="AA67" s="30">
        <f t="shared" si="6"/>
        <v>20.21931123848244</v>
      </c>
      <c r="AB67" s="30">
        <f t="shared" si="6"/>
        <v>20.377049177668994</v>
      </c>
      <c r="AC67" s="30">
        <f t="shared" si="6"/>
        <v>20.54532600722343</v>
      </c>
      <c r="AD67" s="30">
        <f t="shared" ref="AD67:AE67" si="7">AD65+AD66</f>
        <v>20.921848778367682</v>
      </c>
      <c r="AE67" s="30">
        <f t="shared" si="7"/>
        <v>20.640362707285981</v>
      </c>
      <c r="AF67" s="30">
        <f>AF65+AF66</f>
        <v>20.827893743514203</v>
      </c>
      <c r="AG67" s="30">
        <f>AG65+AG66</f>
        <v>17.051541404185198</v>
      </c>
      <c r="AH67" s="30">
        <f>AH65+AH66</f>
        <v>18.694675147258568</v>
      </c>
    </row>
    <row r="68" spans="2:34" ht="15.75" x14ac:dyDescent="0.3">
      <c r="B68" s="11" t="s">
        <v>338</v>
      </c>
      <c r="C68" s="12"/>
      <c r="D68" s="12"/>
      <c r="E68" s="12"/>
      <c r="F68" s="12"/>
      <c r="G68" s="12"/>
      <c r="H68" s="12"/>
      <c r="I68" s="12"/>
      <c r="J68" s="12"/>
      <c r="K68" s="12"/>
      <c r="L68" s="12"/>
      <c r="M68" s="12"/>
      <c r="N68" s="13"/>
      <c r="O68" s="13"/>
      <c r="P68" s="13"/>
      <c r="Q68" s="13"/>
      <c r="R68" s="13"/>
      <c r="S68" s="13"/>
      <c r="T68" s="13"/>
      <c r="U68" s="13"/>
      <c r="V68" s="13"/>
      <c r="W68" s="13"/>
      <c r="X68" s="13"/>
      <c r="Y68" s="13"/>
      <c r="Z68" s="13"/>
      <c r="AA68" s="13"/>
      <c r="AB68" s="13"/>
    </row>
    <row r="71" spans="2:34" ht="15.75" thickBot="1" x14ac:dyDescent="0.3">
      <c r="B71" s="36" t="s">
        <v>339</v>
      </c>
      <c r="C71" s="32">
        <v>16410.273187722985</v>
      </c>
      <c r="D71" s="32">
        <v>63704.278630653396</v>
      </c>
      <c r="E71" s="32">
        <v>62557.459784563245</v>
      </c>
      <c r="F71" s="32">
        <v>98241.496121455813</v>
      </c>
      <c r="G71" s="32">
        <v>75714.364008868273</v>
      </c>
      <c r="H71" s="32">
        <v>73994.685454791106</v>
      </c>
      <c r="I71" s="32">
        <v>78932.994648834647</v>
      </c>
      <c r="J71" s="32">
        <v>77689.71994895424</v>
      </c>
      <c r="K71" s="32">
        <v>80694.064687103251</v>
      </c>
      <c r="L71" s="32">
        <v>94807.014478627345</v>
      </c>
      <c r="M71" s="32">
        <v>90469.733045465517</v>
      </c>
      <c r="N71" s="32">
        <v>69075.265807683303</v>
      </c>
      <c r="O71" s="32">
        <v>49188.115380523901</v>
      </c>
      <c r="P71" s="32">
        <v>56437.86013572957</v>
      </c>
      <c r="Q71" s="32">
        <v>66071.747108748677</v>
      </c>
      <c r="R71" s="32">
        <v>74320.209767405948</v>
      </c>
      <c r="S71" s="32">
        <v>78590.925397078943</v>
      </c>
      <c r="T71" s="32">
        <v>128255.57909956611</v>
      </c>
      <c r="U71" s="32">
        <v>190046.8660310882</v>
      </c>
      <c r="V71" s="32">
        <v>117664.19524483585</v>
      </c>
      <c r="W71" s="32">
        <v>128426.59218937943</v>
      </c>
      <c r="X71" s="32">
        <v>131350.07183254627</v>
      </c>
      <c r="Y71" s="32">
        <v>132937.31309295323</v>
      </c>
      <c r="Z71" s="32">
        <v>136873.81599713891</v>
      </c>
      <c r="AA71" s="32">
        <v>140863.13557985541</v>
      </c>
      <c r="AB71" s="32">
        <v>144779.63644181725</v>
      </c>
      <c r="AC71" s="32">
        <v>149754.78313311891</v>
      </c>
      <c r="AD71" s="32">
        <v>151122.15186056498</v>
      </c>
      <c r="AE71" s="32">
        <v>159700.55611076983</v>
      </c>
      <c r="AF71" s="32">
        <v>159700.55611076983</v>
      </c>
      <c r="AG71" s="32">
        <v>159700.55611076983</v>
      </c>
    </row>
    <row r="72" spans="2:34" ht="15.75" thickBot="1" x14ac:dyDescent="0.3">
      <c r="B72" s="36" t="s">
        <v>340</v>
      </c>
      <c r="C72" s="32">
        <f>C71/1000000</f>
        <v>1.6410273187722986E-2</v>
      </c>
      <c r="D72" s="32">
        <f t="shared" ref="D72:AE72" si="8">D71/1000000</f>
        <v>6.3704278630653394E-2</v>
      </c>
      <c r="E72" s="32">
        <f t="shared" si="8"/>
        <v>6.2557459784563244E-2</v>
      </c>
      <c r="F72" s="32">
        <f t="shared" si="8"/>
        <v>9.8241496121455815E-2</v>
      </c>
      <c r="G72" s="32">
        <f t="shared" si="8"/>
        <v>7.5714364008868273E-2</v>
      </c>
      <c r="H72" s="32">
        <f t="shared" si="8"/>
        <v>7.3994685454791112E-2</v>
      </c>
      <c r="I72" s="32">
        <f t="shared" si="8"/>
        <v>7.8932994648834645E-2</v>
      </c>
      <c r="J72" s="32">
        <f t="shared" si="8"/>
        <v>7.7689719948954239E-2</v>
      </c>
      <c r="K72" s="32">
        <f t="shared" si="8"/>
        <v>8.0694064687103245E-2</v>
      </c>
      <c r="L72" s="32">
        <f t="shared" si="8"/>
        <v>9.4807014478627341E-2</v>
      </c>
      <c r="M72" s="32">
        <f t="shared" si="8"/>
        <v>9.0469733045465517E-2</v>
      </c>
      <c r="N72" s="32">
        <f t="shared" si="8"/>
        <v>6.9075265807683306E-2</v>
      </c>
      <c r="O72" s="32">
        <f t="shared" si="8"/>
        <v>4.9188115380523902E-2</v>
      </c>
      <c r="P72" s="32">
        <f t="shared" si="8"/>
        <v>5.6437860135729573E-2</v>
      </c>
      <c r="Q72" s="32">
        <f t="shared" si="8"/>
        <v>6.6071747108748677E-2</v>
      </c>
      <c r="R72" s="32">
        <f t="shared" si="8"/>
        <v>7.4320209767405943E-2</v>
      </c>
      <c r="S72" s="32">
        <f t="shared" si="8"/>
        <v>7.8590925397078945E-2</v>
      </c>
      <c r="T72" s="32">
        <f t="shared" si="8"/>
        <v>0.12825557909956611</v>
      </c>
      <c r="U72" s="32">
        <f t="shared" si="8"/>
        <v>0.1900468660310882</v>
      </c>
      <c r="V72" s="32">
        <f t="shared" si="8"/>
        <v>0.11766419524483585</v>
      </c>
      <c r="W72" s="32">
        <f t="shared" si="8"/>
        <v>0.12842659218937943</v>
      </c>
      <c r="X72" s="32">
        <f t="shared" si="8"/>
        <v>0.13135007183254627</v>
      </c>
      <c r="Y72" s="32">
        <f t="shared" si="8"/>
        <v>0.13293731309295323</v>
      </c>
      <c r="Z72" s="32">
        <f t="shared" si="8"/>
        <v>0.13687381599713891</v>
      </c>
      <c r="AA72" s="32">
        <f t="shared" si="8"/>
        <v>0.14086313557985541</v>
      </c>
      <c r="AB72" s="32">
        <f t="shared" si="8"/>
        <v>0.14477963644181724</v>
      </c>
      <c r="AC72" s="32">
        <f t="shared" si="8"/>
        <v>0.14975478313311891</v>
      </c>
      <c r="AD72" s="32">
        <f t="shared" si="8"/>
        <v>0.15112215186056496</v>
      </c>
      <c r="AE72" s="32">
        <f t="shared" si="8"/>
        <v>0.15970055611076983</v>
      </c>
      <c r="AF72" s="32">
        <f>AF71/1000000</f>
        <v>0.15970055611076983</v>
      </c>
      <c r="AG72" s="32">
        <f>AG71/1000000</f>
        <v>0.15970055611076983</v>
      </c>
    </row>
    <row r="73" spans="2:34" x14ac:dyDescent="0.2">
      <c r="B73" t="s">
        <v>341</v>
      </c>
    </row>
  </sheetData>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8" tint="0.79998168889431442"/>
  </sheetPr>
  <dimension ref="A1:AH59"/>
  <sheetViews>
    <sheetView workbookViewId="0"/>
  </sheetViews>
  <sheetFormatPr defaultRowHeight="14.25" x14ac:dyDescent="0.2"/>
  <cols>
    <col min="1" max="1" width="3.75" customWidth="1"/>
    <col min="2" max="2" width="38.125" customWidth="1"/>
    <col min="3" max="30" width="6" bestFit="1" customWidth="1"/>
    <col min="31" max="32" width="5.75" customWidth="1"/>
    <col min="33" max="34" width="6" bestFit="1" customWidth="1"/>
  </cols>
  <sheetData>
    <row r="1" spans="1:34" s="61" customFormat="1" ht="16.5" x14ac:dyDescent="0.25">
      <c r="A1" s="62" t="s">
        <v>342</v>
      </c>
    </row>
    <row r="2" spans="1:34" x14ac:dyDescent="0.2">
      <c r="A2" t="s">
        <v>343</v>
      </c>
    </row>
    <row r="4" spans="1:34" ht="16.5" thickBot="1" x14ac:dyDescent="0.35">
      <c r="B4" s="14" t="s">
        <v>314</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c r="AG4" s="14">
        <v>2020</v>
      </c>
      <c r="AH4" s="14">
        <v>2021</v>
      </c>
    </row>
    <row r="5" spans="1:34" ht="15" x14ac:dyDescent="0.25">
      <c r="B5" s="15" t="s">
        <v>187</v>
      </c>
      <c r="C5" s="16">
        <f>SUM(C6,C13,C14,C15,C16)</f>
        <v>19.298332541004029</v>
      </c>
      <c r="D5" s="16">
        <f t="shared" ref="D5:AD5" si="0">SUM(D6,D13,D14,D15,D16)</f>
        <v>17.169718909977437</v>
      </c>
      <c r="E5" s="16">
        <f t="shared" si="0"/>
        <v>18.170252442249033</v>
      </c>
      <c r="F5" s="16">
        <f t="shared" si="0"/>
        <v>16.820573860169517</v>
      </c>
      <c r="G5" s="16">
        <f t="shared" si="0"/>
        <v>18.147420970558578</v>
      </c>
      <c r="H5" s="16">
        <f t="shared" si="0"/>
        <v>17.984901799848423</v>
      </c>
      <c r="I5" s="16">
        <f t="shared" si="0"/>
        <v>17.877541575617155</v>
      </c>
      <c r="J5" s="16">
        <f t="shared" si="0"/>
        <v>17.428587666637345</v>
      </c>
      <c r="K5" s="16">
        <f t="shared" si="0"/>
        <v>17.499868720602279</v>
      </c>
      <c r="L5" s="16">
        <f t="shared" si="0"/>
        <v>16.828988901944275</v>
      </c>
      <c r="M5" s="16">
        <f t="shared" si="0"/>
        <v>17.226161190513288</v>
      </c>
      <c r="N5" s="16">
        <f t="shared" si="0"/>
        <v>17.391061764998888</v>
      </c>
      <c r="O5" s="16">
        <f t="shared" si="0"/>
        <v>18.889133626474219</v>
      </c>
      <c r="P5" s="16">
        <f t="shared" si="0"/>
        <v>19.522535888299586</v>
      </c>
      <c r="Q5" s="16">
        <f t="shared" si="0"/>
        <v>20.1604434190569</v>
      </c>
      <c r="R5" s="16">
        <f t="shared" si="0"/>
        <v>20.529831262345937</v>
      </c>
      <c r="S5" s="16">
        <f t="shared" si="0"/>
        <v>20.574458873739694</v>
      </c>
      <c r="T5" s="16">
        <f t="shared" si="0"/>
        <v>20.818569124498353</v>
      </c>
      <c r="U5" s="16">
        <f t="shared" si="0"/>
        <v>17.502511555559263</v>
      </c>
      <c r="V5" s="16">
        <f t="shared" si="0"/>
        <v>16.962545903994229</v>
      </c>
      <c r="W5" s="16">
        <f t="shared" si="0"/>
        <v>18.08920322627305</v>
      </c>
      <c r="X5" s="16">
        <f t="shared" si="0"/>
        <v>18.184145980766509</v>
      </c>
      <c r="Y5" s="16">
        <f t="shared" si="0"/>
        <v>17.725201998846398</v>
      </c>
      <c r="Z5" s="16">
        <f t="shared" si="0"/>
        <v>17.623212494921656</v>
      </c>
      <c r="AA5" s="16">
        <f t="shared" si="0"/>
        <v>17.03417271883405</v>
      </c>
      <c r="AB5" s="16">
        <f t="shared" si="0"/>
        <v>17.175200558724327</v>
      </c>
      <c r="AC5" s="16">
        <f t="shared" si="0"/>
        <v>17.309424567470327</v>
      </c>
      <c r="AD5" s="16">
        <f t="shared" si="0"/>
        <v>17.672330495942003</v>
      </c>
      <c r="AE5" s="16">
        <f t="shared" ref="AE5" si="1">SUM(AE6,AE13,AE14,AE15,AE16)</f>
        <v>17.459588788268121</v>
      </c>
      <c r="AF5" s="16">
        <f>SUM(AF6,AF13,AF14,AF15,AF16)</f>
        <v>17.740641054118985</v>
      </c>
      <c r="AG5" s="16">
        <f>SUM(AG6,AG13,AG14,AG15,AG16)</f>
        <v>13.749033207289353</v>
      </c>
      <c r="AH5" s="16">
        <f>SUM(AH6,AH13,AH14,AH15,AH16)</f>
        <v>15.536254102017933</v>
      </c>
    </row>
    <row r="6" spans="1:34" ht="15" x14ac:dyDescent="0.25">
      <c r="B6" s="17" t="s">
        <v>232</v>
      </c>
      <c r="C6" s="18">
        <f>SUM(C7:C11)</f>
        <v>19.022005621478716</v>
      </c>
      <c r="D6" s="18">
        <f t="shared" ref="D6:AD6" si="2">SUM(D7:D11)</f>
        <v>16.89751960487645</v>
      </c>
      <c r="E6" s="18">
        <f t="shared" si="2"/>
        <v>17.882331165893405</v>
      </c>
      <c r="F6" s="18">
        <f t="shared" si="2"/>
        <v>16.543918620513995</v>
      </c>
      <c r="G6" s="18">
        <f t="shared" si="2"/>
        <v>17.864051481320725</v>
      </c>
      <c r="H6" s="18">
        <f t="shared" si="2"/>
        <v>17.704441306825473</v>
      </c>
      <c r="I6" s="18">
        <f t="shared" si="2"/>
        <v>17.610054376789915</v>
      </c>
      <c r="J6" s="18">
        <f t="shared" si="2"/>
        <v>17.171038299801829</v>
      </c>
      <c r="K6" s="18">
        <f t="shared" si="2"/>
        <v>17.242975866616131</v>
      </c>
      <c r="L6" s="18">
        <f t="shared" si="2"/>
        <v>16.578646211874727</v>
      </c>
      <c r="M6" s="18">
        <f t="shared" si="2"/>
        <v>16.973891868565314</v>
      </c>
      <c r="N6" s="18">
        <f t="shared" si="2"/>
        <v>17.151353338281233</v>
      </c>
      <c r="O6" s="18">
        <f t="shared" si="2"/>
        <v>18.65889709931951</v>
      </c>
      <c r="P6" s="18">
        <f t="shared" si="2"/>
        <v>19.29307252397631</v>
      </c>
      <c r="Q6" s="18">
        <f t="shared" si="2"/>
        <v>19.928640821480315</v>
      </c>
      <c r="R6" s="18">
        <f t="shared" si="2"/>
        <v>20.298183575656424</v>
      </c>
      <c r="S6" s="18">
        <f t="shared" si="2"/>
        <v>20.338075976923797</v>
      </c>
      <c r="T6" s="18">
        <f t="shared" si="2"/>
        <v>20.576454025516266</v>
      </c>
      <c r="U6" s="18">
        <f t="shared" si="2"/>
        <v>17.299688343846128</v>
      </c>
      <c r="V6" s="18">
        <f t="shared" si="2"/>
        <v>16.773830291523048</v>
      </c>
      <c r="W6" s="18">
        <f t="shared" si="2"/>
        <v>17.903501499080313</v>
      </c>
      <c r="X6" s="18">
        <f t="shared" si="2"/>
        <v>17.998460374573266</v>
      </c>
      <c r="Y6" s="18">
        <f t="shared" si="2"/>
        <v>17.549104537378188</v>
      </c>
      <c r="Z6" s="18">
        <f t="shared" si="2"/>
        <v>17.446643083748818</v>
      </c>
      <c r="AA6" s="18">
        <f t="shared" si="2"/>
        <v>16.854576610928103</v>
      </c>
      <c r="AB6" s="18">
        <f t="shared" si="2"/>
        <v>17.002746565728053</v>
      </c>
      <c r="AC6" s="18">
        <f t="shared" si="2"/>
        <v>17.141071873417964</v>
      </c>
      <c r="AD6" s="18">
        <f t="shared" si="2"/>
        <v>17.499900016027627</v>
      </c>
      <c r="AE6" s="18">
        <f t="shared" ref="AE6:AF6" si="3">SUM(AE7:AE11)</f>
        <v>17.290057215983321</v>
      </c>
      <c r="AF6" s="18">
        <f t="shared" si="3"/>
        <v>17.561615727235477</v>
      </c>
      <c r="AG6" s="18">
        <f t="shared" ref="AG6:AH6" si="4">SUM(AG7:AG11)</f>
        <v>13.618928944688896</v>
      </c>
      <c r="AH6" s="18">
        <f t="shared" si="4"/>
        <v>15.390601546894942</v>
      </c>
    </row>
    <row r="7" spans="1:34" ht="15.75" x14ac:dyDescent="0.3">
      <c r="A7" s="40"/>
      <c r="B7" s="39" t="s">
        <v>344</v>
      </c>
      <c r="C7" s="41">
        <f>SUMIF('SIT CO2FFC'!$B$4:$B$36,$B7,'SIT CO2FFC'!C$4:C$36)</f>
        <v>4.5864689321025352E-2</v>
      </c>
      <c r="D7" s="41">
        <f>SUMIF('SIT CO2FFC'!$B$4:$B$36,$B7,'SIT CO2FFC'!D$4:D$36)</f>
        <v>4.538659226918583E-2</v>
      </c>
      <c r="E7" s="41">
        <f>SUMIF('SIT CO2FFC'!$B$4:$B$36,$B7,'SIT CO2FFC'!E$4:E$36)</f>
        <v>7.5791077200321424E-2</v>
      </c>
      <c r="F7" s="41">
        <f>SUMIF('SIT CO2FFC'!$B$4:$B$36,$B7,'SIT CO2FFC'!F$4:F$36)</f>
        <v>4.1579917127746932E-2</v>
      </c>
      <c r="G7" s="41">
        <f>SUMIF('SIT CO2FFC'!$B$4:$B$36,$B7,'SIT CO2FFC'!G$4:G$36)</f>
        <v>4.2545552331598867E-2</v>
      </c>
      <c r="H7" s="41">
        <f>SUMIF('SIT CO2FFC'!$B$4:$B$36,$B7,'SIT CO2FFC'!H$4:H$36)</f>
        <v>4.1864899997216903E-2</v>
      </c>
      <c r="I7" s="41">
        <f>SUMIF('SIT CO2FFC'!$B$4:$B$36,$B7,'SIT CO2FFC'!I$4:I$36)</f>
        <v>4.1808557753441535E-2</v>
      </c>
      <c r="J7" s="41">
        <f>SUMIF('SIT CO2FFC'!$B$4:$B$36,$B7,'SIT CO2FFC'!J$4:J$36)</f>
        <v>4.9687142653583774E-2</v>
      </c>
      <c r="K7" s="41">
        <f>SUMIF('SIT CO2FFC'!$B$4:$B$36,$B7,'SIT CO2FFC'!K$4:K$36)</f>
        <v>9.0387723314240082E-2</v>
      </c>
      <c r="L7" s="41">
        <f>SUMIF('SIT CO2FFC'!$B$4:$B$36,$B7,'SIT CO2FFC'!L$4:L$36)</f>
        <v>6.3630543879389101E-2</v>
      </c>
      <c r="M7" s="41">
        <f>SUMIF('SIT CO2FFC'!$B$4:$B$36,$B7,'SIT CO2FFC'!M$4:M$36)</f>
        <v>7.6583437911703578E-2</v>
      </c>
      <c r="N7" s="41">
        <f>SUMIF('SIT CO2FFC'!$B$4:$B$36,$B7,'SIT CO2FFC'!N$4:N$36)</f>
        <v>7.7095168661597949E-2</v>
      </c>
      <c r="O7" s="41">
        <f>SUMIF('SIT CO2FFC'!$B$4:$B$36,$B7,'SIT CO2FFC'!O$4:O$36)</f>
        <v>7.8054257125832971E-2</v>
      </c>
      <c r="P7" s="41">
        <f>SUMIF('SIT CO2FFC'!$B$4:$B$36,$B7,'SIT CO2FFC'!P$4:P$36)</f>
        <v>6.5224434996289479E-2</v>
      </c>
      <c r="Q7" s="41">
        <f>SUMIF('SIT CO2FFC'!$B$4:$B$36,$B7,'SIT CO2FFC'!Q$4:Q$36)</f>
        <v>6.5240455508437573E-2</v>
      </c>
      <c r="R7" s="41">
        <f>SUMIF('SIT CO2FFC'!$B$4:$B$36,$B7,'SIT CO2FFC'!R$4:R$36)</f>
        <v>6.5164352864457042E-2</v>
      </c>
      <c r="S7" s="41">
        <f>SUMIF('SIT CO2FFC'!$B$4:$B$36,$B7,'SIT CO2FFC'!S$4:S$36)</f>
        <v>6.7757698163887325E-2</v>
      </c>
      <c r="T7" s="41">
        <f>SUMIF('SIT CO2FFC'!$B$4:$B$36,$B7,'SIT CO2FFC'!T$4:T$36)</f>
        <v>5.959638802334713E-2</v>
      </c>
      <c r="U7" s="41">
        <f>SUMIF('SIT CO2FFC'!$B$4:$B$36,$B7,'SIT CO2FFC'!U$4:U$36)</f>
        <v>9.3126977112805973E-2</v>
      </c>
      <c r="V7" s="41">
        <f>SUMIF('SIT CO2FFC'!$B$4:$B$36,$B7,'SIT CO2FFC'!V$4:V$36)</f>
        <v>8.7158940071580121E-2</v>
      </c>
      <c r="W7" s="41">
        <f>SUMIF('SIT CO2FFC'!$B$4:$B$36,$B7,'SIT CO2FFC'!W$4:W$36)</f>
        <v>8.5943278456600949E-2</v>
      </c>
      <c r="X7" s="41">
        <f>SUMIF('SIT CO2FFC'!$B$4:$B$36,$B7,'SIT CO2FFC'!X$4:X$36)</f>
        <v>8.0800587867661686E-2</v>
      </c>
      <c r="Y7" s="41">
        <f>SUMIF('SIT CO2FFC'!$B$4:$B$36,$B7,'SIT CO2FFC'!Y$4:Y$36)</f>
        <v>0.10554756623377737</v>
      </c>
      <c r="Z7" s="41">
        <f>SUMIF('SIT CO2FFC'!$B$4:$B$36,$B7,'SIT CO2FFC'!Z$4:Z$36)</f>
        <v>8.3719628129170651E-2</v>
      </c>
      <c r="AA7" s="41">
        <f>SUMIF('SIT CO2FFC'!$B$4:$B$36,$B7,'SIT CO2FFC'!AA$4:AA$36)</f>
        <v>8.2872447890028886E-2</v>
      </c>
      <c r="AB7" s="41">
        <f>SUMIF('SIT CO2FFC'!$B$4:$B$36,$B7,'SIT CO2FFC'!AB$4:AB$36)</f>
        <v>6.1640549077219865E-2</v>
      </c>
      <c r="AC7" s="41">
        <f>SUMIF('SIT CO2FFC'!$B$4:$B$36,$B7,'SIT CO2FFC'!AC$4:AC$36)</f>
        <v>7.3082165211944522E-2</v>
      </c>
      <c r="AD7" s="41">
        <f>SUMIF('SIT CO2FFC'!$B$4:$B$36,$B7,'SIT CO2FFC'!AD$4:AD$36)</f>
        <v>6.6077443435879429E-2</v>
      </c>
      <c r="AE7" s="41">
        <f>SUMIF('SIT CO2FFC'!$B$4:$B$36,$B7,'SIT CO2FFC'!AE$4:AE$36)</f>
        <v>5.8672546418612748E-2</v>
      </c>
      <c r="AF7" s="41">
        <f>SUMIF('SIT CO2FFC'!$B$4:$B$36,$B7,'SIT CO2FFC'!AF$4:AF$36)</f>
        <v>6.0116035230563705E-2</v>
      </c>
      <c r="AG7" s="41">
        <f>SUMIF('SIT CO2FFC'!$B$4:$B$36,$B7,'SIT CO2FFC'!AG$4:AG$36)</f>
        <v>6.0052144969838094E-2</v>
      </c>
      <c r="AH7" s="41">
        <f>SUMIF('SIT CO2FFC'!$B$4:$B$36,$B7,'SIT CO2FFC'!AH$4:AH$36)</f>
        <v>6.7175779681199727E-2</v>
      </c>
    </row>
    <row r="8" spans="1:34" ht="15.75" x14ac:dyDescent="0.3">
      <c r="B8" s="39" t="s">
        <v>345</v>
      </c>
      <c r="C8" s="41">
        <f>SUMIF('SIT CO2FFC'!$B$4:$B$36,$B8,'SIT CO2FFC'!C$4:C$36)</f>
        <v>0.75542747031204116</v>
      </c>
      <c r="D8" s="41">
        <f>SUMIF('SIT CO2FFC'!$B$4:$B$36,$B8,'SIT CO2FFC'!D$4:D$36)</f>
        <v>0.43593159052750957</v>
      </c>
      <c r="E8" s="41">
        <f>SUMIF('SIT CO2FFC'!$B$4:$B$36,$B8,'SIT CO2FFC'!E$4:E$36)</f>
        <v>0.92290500701881728</v>
      </c>
      <c r="F8" s="41">
        <f>SUMIF('SIT CO2FFC'!$B$4:$B$36,$B8,'SIT CO2FFC'!F$4:F$36)</f>
        <v>0.33411389790081281</v>
      </c>
      <c r="G8" s="41">
        <f>SUMIF('SIT CO2FFC'!$B$4:$B$36,$B8,'SIT CO2FFC'!G$4:G$36)</f>
        <v>0.51438971260992761</v>
      </c>
      <c r="H8" s="41">
        <f>SUMIF('SIT CO2FFC'!$B$4:$B$36,$B8,'SIT CO2FFC'!H$4:H$36)</f>
        <v>0.31891917622000404</v>
      </c>
      <c r="I8" s="41">
        <f>SUMIF('SIT CO2FFC'!$B$4:$B$36,$B8,'SIT CO2FFC'!I$4:I$36)</f>
        <v>0.24491650045600083</v>
      </c>
      <c r="J8" s="41">
        <f>SUMIF('SIT CO2FFC'!$B$4:$B$36,$B8,'SIT CO2FFC'!J$4:J$36)</f>
        <v>0.3088914065246009</v>
      </c>
      <c r="K8" s="41">
        <f>SUMIF('SIT CO2FFC'!$B$4:$B$36,$B8,'SIT CO2FFC'!K$4:K$36)</f>
        <v>1.0965498613867166</v>
      </c>
      <c r="L8" s="41">
        <f>SUMIF('SIT CO2FFC'!$B$4:$B$36,$B8,'SIT CO2FFC'!L$4:L$36)</f>
        <v>0.27303431789058552</v>
      </c>
      <c r="M8" s="41">
        <f>SUMIF('SIT CO2FFC'!$B$4:$B$36,$B8,'SIT CO2FFC'!M$4:M$36)</f>
        <v>0.278821528718671</v>
      </c>
      <c r="N8" s="41">
        <f>SUMIF('SIT CO2FFC'!$B$4:$B$36,$B8,'SIT CO2FFC'!N$4:N$36)</f>
        <v>0.24044586051899253</v>
      </c>
      <c r="O8" s="41">
        <f>SUMIF('SIT CO2FFC'!$B$4:$B$36,$B8,'SIT CO2FFC'!O$4:O$36)</f>
        <v>0.31444625296750922</v>
      </c>
      <c r="P8" s="41">
        <f>SUMIF('SIT CO2FFC'!$B$4:$B$36,$B8,'SIT CO2FFC'!P$4:P$36)</f>
        <v>0.28267947971008445</v>
      </c>
      <c r="Q8" s="41">
        <f>SUMIF('SIT CO2FFC'!$B$4:$B$36,$B8,'SIT CO2FFC'!Q$4:Q$36)</f>
        <v>0.33213984002319208</v>
      </c>
      <c r="R8" s="41">
        <f>SUMIF('SIT CO2FFC'!$B$4:$B$36,$B8,'SIT CO2FFC'!R$4:R$36)</f>
        <v>0.33454278448916541</v>
      </c>
      <c r="S8" s="41">
        <f>SUMIF('SIT CO2FFC'!$B$4:$B$36,$B8,'SIT CO2FFC'!S$4:S$36)</f>
        <v>0.33703478119852881</v>
      </c>
      <c r="T8" s="41">
        <f>SUMIF('SIT CO2FFC'!$B$4:$B$36,$B8,'SIT CO2FFC'!T$4:T$36)</f>
        <v>0.28037302583269741</v>
      </c>
      <c r="U8" s="41">
        <f>SUMIF('SIT CO2FFC'!$B$4:$B$36,$B8,'SIT CO2FFC'!U$4:U$36)</f>
        <v>0.29420123795201253</v>
      </c>
      <c r="V8" s="41">
        <f>SUMIF('SIT CO2FFC'!$B$4:$B$36,$B8,'SIT CO2FFC'!V$4:V$36)</f>
        <v>0.34804969034593014</v>
      </c>
      <c r="W8" s="41">
        <f>SUMIF('SIT CO2FFC'!$B$4:$B$36,$B8,'SIT CO2FFC'!W$4:W$36)</f>
        <v>0.34398102091711175</v>
      </c>
      <c r="X8" s="41">
        <f>SUMIF('SIT CO2FFC'!$B$4:$B$36,$B8,'SIT CO2FFC'!X$4:X$36)</f>
        <v>0.38299781208324818</v>
      </c>
      <c r="Y8" s="41">
        <f>SUMIF('SIT CO2FFC'!$B$4:$B$36,$B8,'SIT CO2FFC'!Y$4:Y$36)</f>
        <v>0.35465573957706203</v>
      </c>
      <c r="Z8" s="41">
        <f>SUMIF('SIT CO2FFC'!$B$4:$B$36,$B8,'SIT CO2FFC'!Z$4:Z$36)</f>
        <v>0.35797340766509289</v>
      </c>
      <c r="AA8" s="41">
        <f>SUMIF('SIT CO2FFC'!$B$4:$B$36,$B8,'SIT CO2FFC'!AA$4:AA$36)</f>
        <v>0.39765654756664004</v>
      </c>
      <c r="AB8" s="41">
        <f>SUMIF('SIT CO2FFC'!$B$4:$B$36,$B8,'SIT CO2FFC'!AB$4:AB$36)</f>
        <v>0.44375554774004455</v>
      </c>
      <c r="AC8" s="41">
        <f>SUMIF('SIT CO2FFC'!$B$4:$B$36,$B8,'SIT CO2FFC'!AC$4:AC$36)</f>
        <v>0.44115701005563246</v>
      </c>
      <c r="AD8" s="41">
        <f>SUMIF('SIT CO2FFC'!$B$4:$B$36,$B8,'SIT CO2FFC'!AD$4:AD$36)</f>
        <v>0.50966060087065423</v>
      </c>
      <c r="AE8" s="41">
        <f>SUMIF('SIT CO2FFC'!$B$4:$B$36,$B8,'SIT CO2FFC'!AE$4:AE$36)</f>
        <v>0.51959597466159291</v>
      </c>
      <c r="AF8" s="41">
        <f>SUMIF('SIT CO2FFC'!$B$4:$B$36,$B8,'SIT CO2FFC'!AF$4:AF$36)</f>
        <v>0.56841923418913431</v>
      </c>
      <c r="AG8" s="41">
        <f>SUMIF('SIT CO2FFC'!$B$4:$B$36,$B8,'SIT CO2FFC'!AG$4:AG$36)</f>
        <v>0.46804100410867294</v>
      </c>
      <c r="AH8" s="41">
        <f>SUMIF('SIT CO2FFC'!$B$4:$B$36,$B8,'SIT CO2FFC'!AH$4:AH$36)</f>
        <v>0.52531216929003055</v>
      </c>
    </row>
    <row r="9" spans="1:34" ht="15.75" x14ac:dyDescent="0.3">
      <c r="B9" s="39" t="s">
        <v>346</v>
      </c>
      <c r="C9" s="41">
        <f>SUMIF('SIT CO2FFC'!$B$4:$B$36,$B9,'SIT CO2FFC'!C$4:C$36)</f>
        <v>2.0126856405696771</v>
      </c>
      <c r="D9" s="41">
        <f>SUMIF('SIT CO2FFC'!$B$4:$B$36,$B9,'SIT CO2FFC'!D$4:D$36)</f>
        <v>1.8522386606778392</v>
      </c>
      <c r="E9" s="41">
        <f>SUMIF('SIT CO2FFC'!$B$4:$B$36,$B9,'SIT CO2FFC'!E$4:E$36)</f>
        <v>1.8733938746077097</v>
      </c>
      <c r="F9" s="41">
        <f>SUMIF('SIT CO2FFC'!$B$4:$B$36,$B9,'SIT CO2FFC'!F$4:F$36)</f>
        <v>1.7615398978506971</v>
      </c>
      <c r="G9" s="41">
        <f>SUMIF('SIT CO2FFC'!$B$4:$B$36,$B9,'SIT CO2FFC'!G$4:G$36)</f>
        <v>1.9431276189158724</v>
      </c>
      <c r="H9" s="41">
        <f>SUMIF('SIT CO2FFC'!$B$4:$B$36,$B9,'SIT CO2FFC'!H$4:H$36)</f>
        <v>1.8877042332575595</v>
      </c>
      <c r="I9" s="41">
        <f>SUMIF('SIT CO2FFC'!$B$4:$B$36,$B9,'SIT CO2FFC'!I$4:I$36)</f>
        <v>1.9706996314334104</v>
      </c>
      <c r="J9" s="41">
        <f>SUMIF('SIT CO2FFC'!$B$4:$B$36,$B9,'SIT CO2FFC'!J$4:J$36)</f>
        <v>1.8675475916686297</v>
      </c>
      <c r="K9" s="41">
        <f>SUMIF('SIT CO2FFC'!$B$4:$B$36,$B9,'SIT CO2FFC'!K$4:K$36)</f>
        <v>1.4244943733305064</v>
      </c>
      <c r="L9" s="41">
        <f>SUMIF('SIT CO2FFC'!$B$4:$B$36,$B9,'SIT CO2FFC'!L$4:L$36)</f>
        <v>1.2657080481400509</v>
      </c>
      <c r="M9" s="41">
        <f>SUMIF('SIT CO2FFC'!$B$4:$B$36,$B9,'SIT CO2FFC'!M$4:M$36)</f>
        <v>1.2934297324198878</v>
      </c>
      <c r="N9" s="41">
        <f>SUMIF('SIT CO2FFC'!$B$4:$B$36,$B9,'SIT CO2FFC'!N$4:N$36)</f>
        <v>1.3387419199924837</v>
      </c>
      <c r="O9" s="41">
        <f>SUMIF('SIT CO2FFC'!$B$4:$B$36,$B9,'SIT CO2FFC'!O$4:O$36)</f>
        <v>1.4597652618989423</v>
      </c>
      <c r="P9" s="41">
        <f>SUMIF('SIT CO2FFC'!$B$4:$B$36,$B9,'SIT CO2FFC'!P$4:P$36)</f>
        <v>1.4988468080636683</v>
      </c>
      <c r="Q9" s="41">
        <f>SUMIF('SIT CO2FFC'!$B$4:$B$36,$B9,'SIT CO2FFC'!Q$4:Q$36)</f>
        <v>1.4906168476529658</v>
      </c>
      <c r="R9" s="41">
        <f>SUMIF('SIT CO2FFC'!$B$4:$B$36,$B9,'SIT CO2FFC'!R$4:R$36)</f>
        <v>1.70842428847176</v>
      </c>
      <c r="S9" s="41">
        <f>SUMIF('SIT CO2FFC'!$B$4:$B$36,$B9,'SIT CO2FFC'!S$4:S$36)</f>
        <v>1.7106691492800077</v>
      </c>
      <c r="T9" s="41">
        <f>SUMIF('SIT CO2FFC'!$B$4:$B$36,$B9,'SIT CO2FFC'!T$4:T$36)</f>
        <v>1.5657902022155801</v>
      </c>
      <c r="U9" s="41">
        <f>SUMIF('SIT CO2FFC'!$B$4:$B$36,$B9,'SIT CO2FFC'!U$4:U$36)</f>
        <v>1.3522571614119974</v>
      </c>
      <c r="V9" s="41">
        <f>SUMIF('SIT CO2FFC'!$B$4:$B$36,$B9,'SIT CO2FFC'!V$4:V$36)</f>
        <v>1.280764696252491</v>
      </c>
      <c r="W9" s="41">
        <f>SUMIF('SIT CO2FFC'!$B$4:$B$36,$B9,'SIT CO2FFC'!W$4:W$36)</f>
        <v>1.2562641783618371</v>
      </c>
      <c r="X9" s="41">
        <f>SUMIF('SIT CO2FFC'!$B$4:$B$36,$B9,'SIT CO2FFC'!X$4:X$36)</f>
        <v>1.3313019442301735</v>
      </c>
      <c r="Y9" s="41">
        <f>SUMIF('SIT CO2FFC'!$B$4:$B$36,$B9,'SIT CO2FFC'!Y$4:Y$36)</f>
        <v>1.2907414236670993</v>
      </c>
      <c r="Z9" s="41">
        <f>SUMIF('SIT CO2FFC'!$B$4:$B$36,$B9,'SIT CO2FFC'!Z$4:Z$36)</f>
        <v>1.2429404343773862</v>
      </c>
      <c r="AA9" s="41">
        <f>SUMIF('SIT CO2FFC'!$B$4:$B$36,$B9,'SIT CO2FFC'!AA$4:AA$36)</f>
        <v>1.2005554902526756</v>
      </c>
      <c r="AB9" s="41">
        <f>SUMIF('SIT CO2FFC'!$B$4:$B$36,$B9,'SIT CO2FFC'!AB$4:AB$36)</f>
        <v>1.231217469462337</v>
      </c>
      <c r="AC9" s="41">
        <f>SUMIF('SIT CO2FFC'!$B$4:$B$36,$B9,'SIT CO2FFC'!AC$4:AC$36)</f>
        <v>1.213464091322404</v>
      </c>
      <c r="AD9" s="41">
        <f>SUMIF('SIT CO2FFC'!$B$4:$B$36,$B9,'SIT CO2FFC'!AD$4:AD$36)</f>
        <v>1.3090769900929036</v>
      </c>
      <c r="AE9" s="41">
        <f>SUMIF('SIT CO2FFC'!$B$4:$B$36,$B9,'SIT CO2FFC'!AE$4:AE$36)</f>
        <v>1.047070957454995</v>
      </c>
      <c r="AF9" s="41">
        <f>SUMIF('SIT CO2FFC'!$B$4:$B$36,$B9,'SIT CO2FFC'!AF$4:AF$36)</f>
        <v>1.1081806234970435</v>
      </c>
      <c r="AG9" s="41">
        <f>SUMIF('SIT CO2FFC'!$B$4:$B$36,$B9,'SIT CO2FFC'!AG$4:AG$36)</f>
        <v>0.8647943616566186</v>
      </c>
      <c r="AH9" s="41">
        <f>SUMIF('SIT CO2FFC'!$B$4:$B$36,$B9,'SIT CO2FFC'!AH$4:AH$36)</f>
        <v>0.76799111898692274</v>
      </c>
    </row>
    <row r="10" spans="1:34" ht="15.75" x14ac:dyDescent="0.3">
      <c r="B10" s="39" t="s">
        <v>188</v>
      </c>
      <c r="C10" s="41">
        <f>SUMIF('SIT CO2FFC'!$B$4:$B$36,$B10,'SIT CO2FFC'!C$4:C$36)</f>
        <v>8.8883630897640682</v>
      </c>
      <c r="D10" s="41">
        <f>SUMIF('SIT CO2FFC'!$B$4:$B$36,$B10,'SIT CO2FFC'!D$4:D$36)</f>
        <v>8.5291579416643373</v>
      </c>
      <c r="E10" s="41">
        <f>SUMIF('SIT CO2FFC'!$B$4:$B$36,$B10,'SIT CO2FFC'!E$4:E$36)</f>
        <v>8.0223816338021994</v>
      </c>
      <c r="F10" s="41">
        <f>SUMIF('SIT CO2FFC'!$B$4:$B$36,$B10,'SIT CO2FFC'!F$4:F$36)</f>
        <v>7.3966349093935424</v>
      </c>
      <c r="G10" s="41">
        <f>SUMIF('SIT CO2FFC'!$B$4:$B$36,$B10,'SIT CO2FFC'!G$4:G$36)</f>
        <v>8.1233944215329448</v>
      </c>
      <c r="H10" s="41">
        <f>SUMIF('SIT CO2FFC'!$B$4:$B$36,$B10,'SIT CO2FFC'!H$4:H$36)</f>
        <v>7.9467621516079614</v>
      </c>
      <c r="I10" s="41">
        <f>SUMIF('SIT CO2FFC'!$B$4:$B$36,$B10,'SIT CO2FFC'!I$4:I$36)</f>
        <v>7.5709966345258755</v>
      </c>
      <c r="J10" s="41">
        <f>SUMIF('SIT CO2FFC'!$B$4:$B$36,$B10,'SIT CO2FFC'!J$4:J$36)</f>
        <v>7.2265769111251181</v>
      </c>
      <c r="K10" s="41">
        <f>SUMIF('SIT CO2FFC'!$B$4:$B$36,$B10,'SIT CO2FFC'!K$4:K$36)</f>
        <v>7.0567660439030568</v>
      </c>
      <c r="L10" s="41">
        <f>SUMIF('SIT CO2FFC'!$B$4:$B$36,$B10,'SIT CO2FFC'!L$4:L$36)</f>
        <v>7.3032271376140319</v>
      </c>
      <c r="M10" s="41">
        <f>SUMIF('SIT CO2FFC'!$B$4:$B$36,$B10,'SIT CO2FFC'!M$4:M$36)</f>
        <v>7.5178398894274387</v>
      </c>
      <c r="N10" s="41">
        <f>SUMIF('SIT CO2FFC'!$B$4:$B$36,$B10,'SIT CO2FFC'!N$4:N$36)</f>
        <v>7.6928486699088277</v>
      </c>
      <c r="O10" s="41">
        <f>SUMIF('SIT CO2FFC'!$B$4:$B$36,$B10,'SIT CO2FFC'!O$4:O$36)</f>
        <v>8.4251711850462794</v>
      </c>
      <c r="P10" s="41">
        <f>SUMIF('SIT CO2FFC'!$B$4:$B$36,$B10,'SIT CO2FFC'!P$4:P$36)</f>
        <v>9.754284283203539</v>
      </c>
      <c r="Q10" s="41">
        <f>SUMIF('SIT CO2FFC'!$B$4:$B$36,$B10,'SIT CO2FFC'!Q$4:Q$36)</f>
        <v>10.06925338940839</v>
      </c>
      <c r="R10" s="41">
        <f>SUMIF('SIT CO2FFC'!$B$4:$B$36,$B10,'SIT CO2FFC'!R$4:R$36)</f>
        <v>10.286519243961791</v>
      </c>
      <c r="S10" s="41">
        <f>SUMIF('SIT CO2FFC'!$B$4:$B$36,$B10,'SIT CO2FFC'!S$4:S$36)</f>
        <v>10.351769109348046</v>
      </c>
      <c r="T10" s="41">
        <f>SUMIF('SIT CO2FFC'!$B$4:$B$36,$B10,'SIT CO2FFC'!T$4:T$36)</f>
        <v>10.821236792932931</v>
      </c>
      <c r="U10" s="41">
        <f>SUMIF('SIT CO2FFC'!$B$4:$B$36,$B10,'SIT CO2FFC'!U$4:U$36)</f>
        <v>7.9112177153586414</v>
      </c>
      <c r="V10" s="41">
        <f>SUMIF('SIT CO2FFC'!$B$4:$B$36,$B10,'SIT CO2FFC'!V$4:V$36)</f>
        <v>7.6028355299092105</v>
      </c>
      <c r="W10" s="41">
        <f>SUMIF('SIT CO2FFC'!$B$4:$B$36,$B10,'SIT CO2FFC'!W$4:W$36)</f>
        <v>8.8619171069567049</v>
      </c>
      <c r="X10" s="41">
        <f>SUMIF('SIT CO2FFC'!$B$4:$B$36,$B10,'SIT CO2FFC'!X$4:X$36)</f>
        <v>8.9822160112445637</v>
      </c>
      <c r="Y10" s="41">
        <f>SUMIF('SIT CO2FFC'!$B$4:$B$36,$B10,'SIT CO2FFC'!Y$4:Y$36)</f>
        <v>8.9076962366836945</v>
      </c>
      <c r="Z10" s="41">
        <f>SUMIF('SIT CO2FFC'!$B$4:$B$36,$B10,'SIT CO2FFC'!Z$4:Z$36)</f>
        <v>9.1899019116715994</v>
      </c>
      <c r="AA10" s="41">
        <f>SUMIF('SIT CO2FFC'!$B$4:$B$36,$B10,'SIT CO2FFC'!AA$4:AA$36)</f>
        <v>8.6401098979833151</v>
      </c>
      <c r="AB10" s="41">
        <f>SUMIF('SIT CO2FFC'!$B$4:$B$36,$B10,'SIT CO2FFC'!AB$4:AB$36)</f>
        <v>8.839359580210397</v>
      </c>
      <c r="AC10" s="41">
        <f>SUMIF('SIT CO2FFC'!$B$4:$B$36,$B10,'SIT CO2FFC'!AC$4:AC$36)</f>
        <v>9.0047803247645781</v>
      </c>
      <c r="AD10" s="41">
        <f>SUMIF('SIT CO2FFC'!$B$4:$B$36,$B10,'SIT CO2FFC'!AD$4:AD$36)</f>
        <v>9.3287245555883889</v>
      </c>
      <c r="AE10" s="41">
        <f>SUMIF('SIT CO2FFC'!$B$4:$B$36,$B10,'SIT CO2FFC'!AE$4:AE$36)</f>
        <v>9.4060354173471534</v>
      </c>
      <c r="AF10" s="41">
        <f>SUMIF('SIT CO2FFC'!$B$4:$B$36,$B10,'SIT CO2FFC'!AF$4:AF$36)</f>
        <v>9.5235546775594955</v>
      </c>
      <c r="AG10" s="41">
        <f>SUMIF('SIT CO2FFC'!$B$4:$B$36,$B10,'SIT CO2FFC'!AG$4:AG$36)</f>
        <v>6.3537405511236438</v>
      </c>
      <c r="AH10" s="41">
        <f>SUMIF('SIT CO2FFC'!$B$4:$B$36,$B10,'SIT CO2FFC'!AH$4:AH$36)</f>
        <v>8.2560863190137024</v>
      </c>
    </row>
    <row r="11" spans="1:34" ht="15.75" x14ac:dyDescent="0.3">
      <c r="B11" s="39" t="s">
        <v>347</v>
      </c>
      <c r="C11" s="41">
        <f>SUMIF('SIT CO2FFC'!$B$4:$B$36,$B11,'SIT CO2FFC'!C$4:C$36)</f>
        <v>7.319664731511903</v>
      </c>
      <c r="D11" s="41">
        <f>SUMIF('SIT CO2FFC'!$B$4:$B$36,$B11,'SIT CO2FFC'!D$4:D$36)</f>
        <v>6.0348048197375803</v>
      </c>
      <c r="E11" s="41">
        <f>SUMIF('SIT CO2FFC'!$B$4:$B$36,$B11,'SIT CO2FFC'!E$4:E$36)</f>
        <v>6.9878595732643589</v>
      </c>
      <c r="F11" s="41">
        <f>SUMIF('SIT CO2FFC'!$B$4:$B$36,$B11,'SIT CO2FFC'!F$4:F$36)</f>
        <v>7.0100499982411977</v>
      </c>
      <c r="G11" s="41">
        <f>SUMIF('SIT CO2FFC'!$B$4:$B$36,$B11,'SIT CO2FFC'!G$4:G$36)</f>
        <v>7.2405941759303829</v>
      </c>
      <c r="H11" s="41">
        <f>SUMIF('SIT CO2FFC'!$B$4:$B$36,$B11,'SIT CO2FFC'!H$4:H$36)</f>
        <v>7.5091908457427303</v>
      </c>
      <c r="I11" s="41">
        <f>SUMIF('SIT CO2FFC'!$B$4:$B$36,$B11,'SIT CO2FFC'!I$4:I$36)</f>
        <v>7.7816330526211859</v>
      </c>
      <c r="J11" s="41">
        <f>SUMIF('SIT CO2FFC'!$B$4:$B$36,$B11,'SIT CO2FFC'!J$4:J$36)</f>
        <v>7.718335247829895</v>
      </c>
      <c r="K11" s="41">
        <f>SUMIF('SIT CO2FFC'!$B$4:$B$36,$B11,'SIT CO2FFC'!K$4:K$36)</f>
        <v>7.5747778646816109</v>
      </c>
      <c r="L11" s="41">
        <f>SUMIF('SIT CO2FFC'!$B$4:$B$36,$B11,'SIT CO2FFC'!L$4:L$36)</f>
        <v>7.6730461643506693</v>
      </c>
      <c r="M11" s="41">
        <f>SUMIF('SIT CO2FFC'!$B$4:$B$36,$B11,'SIT CO2FFC'!M$4:M$36)</f>
        <v>7.8072172800876132</v>
      </c>
      <c r="N11" s="41">
        <f>SUMIF('SIT CO2FFC'!$B$4:$B$36,$B11,'SIT CO2FFC'!N$4:N$36)</f>
        <v>7.8022217191993315</v>
      </c>
      <c r="O11" s="41">
        <f>SUMIF('SIT CO2FFC'!$B$4:$B$36,$B11,'SIT CO2FFC'!O$4:O$36)</f>
        <v>8.3814601422809449</v>
      </c>
      <c r="P11" s="41">
        <f>SUMIF('SIT CO2FFC'!$B$4:$B$36,$B11,'SIT CO2FFC'!P$4:P$36)</f>
        <v>7.6920375180027287</v>
      </c>
      <c r="Q11" s="41">
        <f>SUMIF('SIT CO2FFC'!$B$4:$B$36,$B11,'SIT CO2FFC'!Q$4:Q$36)</f>
        <v>7.9713902888873278</v>
      </c>
      <c r="R11" s="41">
        <f>SUMIF('SIT CO2FFC'!$B$4:$B$36,$B11,'SIT CO2FFC'!R$4:R$36)</f>
        <v>7.9035329058692518</v>
      </c>
      <c r="S11" s="41">
        <f>SUMIF('SIT CO2FFC'!$B$4:$B$36,$B11,'SIT CO2FFC'!S$4:S$36)</f>
        <v>7.8708452389333265</v>
      </c>
      <c r="T11" s="41">
        <f>SUMIF('SIT CO2FFC'!$B$4:$B$36,$B11,'SIT CO2FFC'!T$4:T$36)</f>
        <v>7.8494576165117103</v>
      </c>
      <c r="U11" s="41">
        <f>SUMIF('SIT CO2FFC'!$B$4:$B$36,$B11,'SIT CO2FFC'!U$4:U$36)</f>
        <v>7.64888525201067</v>
      </c>
      <c r="V11" s="41">
        <f>SUMIF('SIT CO2FFC'!$B$4:$B$36,$B11,'SIT CO2FFC'!V$4:V$36)</f>
        <v>7.455021434943836</v>
      </c>
      <c r="W11" s="41">
        <f>SUMIF('SIT CO2FFC'!$B$4:$B$36,$B11,'SIT CO2FFC'!W$4:W$36)</f>
        <v>7.3553959143880583</v>
      </c>
      <c r="X11" s="41">
        <f>SUMIF('SIT CO2FFC'!$B$4:$B$36,$B11,'SIT CO2FFC'!X$4:X$36)</f>
        <v>7.2211440191476184</v>
      </c>
      <c r="Y11" s="41">
        <f>SUMIF('SIT CO2FFC'!$B$4:$B$36,$B11,'SIT CO2FFC'!Y$4:Y$36)</f>
        <v>6.8904635712165554</v>
      </c>
      <c r="Z11" s="41">
        <f>SUMIF('SIT CO2FFC'!$B$4:$B$36,$B11,'SIT CO2FFC'!Z$4:Z$36)</f>
        <v>6.5721077019055674</v>
      </c>
      <c r="AA11" s="41">
        <f>SUMIF('SIT CO2FFC'!$B$4:$B$36,$B11,'SIT CO2FFC'!AA$4:AA$36)</f>
        <v>6.5333822272354416</v>
      </c>
      <c r="AB11" s="41">
        <f>SUMIF('SIT CO2FFC'!$B$4:$B$36,$B11,'SIT CO2FFC'!AB$4:AB$36)</f>
        <v>6.426773419238053</v>
      </c>
      <c r="AC11" s="41">
        <f>SUMIF('SIT CO2FFC'!$B$4:$B$36,$B11,'SIT CO2FFC'!AC$4:AC$36)</f>
        <v>6.4085882820634064</v>
      </c>
      <c r="AD11" s="41">
        <f>SUMIF('SIT CO2FFC'!$B$4:$B$36,$B11,'SIT CO2FFC'!AD$4:AD$36)</f>
        <v>6.2863604260398009</v>
      </c>
      <c r="AE11" s="41">
        <f>SUMIF('SIT CO2FFC'!$B$4:$B$36,$B11,'SIT CO2FFC'!AE$4:AE$36)</f>
        <v>6.2586823201009665</v>
      </c>
      <c r="AF11" s="41">
        <f>SUMIF('SIT CO2FFC'!$B$4:$B$36,$B11,'SIT CO2FFC'!AF$4:AF$36)</f>
        <v>6.3013451567592416</v>
      </c>
      <c r="AG11" s="41">
        <f>SUMIF('SIT CO2FFC'!$B$4:$B$36,$B11,'SIT CO2FFC'!AG$4:AG$36)</f>
        <v>5.8723008828301229</v>
      </c>
      <c r="AH11" s="41">
        <f>SUMIF('SIT CO2FFC'!$B$4:$B$36,$B11,'SIT CO2FFC'!AH$4:AH$36)</f>
        <v>5.7740361599230861</v>
      </c>
    </row>
    <row r="12" spans="1:34" ht="15.75" x14ac:dyDescent="0.3">
      <c r="B12" s="39" t="s">
        <v>348</v>
      </c>
      <c r="C12" s="41">
        <f>SUMIF('SIT CO2FFC'!$B$4:$B$36,$B12,'SIT CO2FFC'!C$4:C$36)</f>
        <v>2.2425764954929202</v>
      </c>
      <c r="D12" s="41">
        <f>SUMIF('SIT CO2FFC'!$B$4:$B$36,$B12,'SIT CO2FFC'!D$4:D$36)</f>
        <v>2.3741238228021868</v>
      </c>
      <c r="E12" s="41">
        <f>SUMIF('SIT CO2FFC'!$B$4:$B$36,$B12,'SIT CO2FFC'!E$4:E$36)</f>
        <v>2.3832294057815289</v>
      </c>
      <c r="F12" s="41">
        <f>SUMIF('SIT CO2FFC'!$B$4:$B$36,$B12,'SIT CO2FFC'!F$4:F$36)</f>
        <v>1.965408073640726</v>
      </c>
      <c r="G12" s="41">
        <f>SUMIF('SIT CO2FFC'!$B$4:$B$36,$B12,'SIT CO2FFC'!G$4:G$36)</f>
        <v>1.9328191759636966</v>
      </c>
      <c r="H12" s="41">
        <f>SUMIF('SIT CO2FFC'!$B$4:$B$36,$B12,'SIT CO2FFC'!H$4:H$36)</f>
        <v>1.9608604734687858</v>
      </c>
      <c r="I12" s="41">
        <f>SUMIF('SIT CO2FFC'!$B$4:$B$36,$B12,'SIT CO2FFC'!I$4:I$36)</f>
        <v>1.1755057097177393</v>
      </c>
      <c r="J12" s="41">
        <f>SUMIF('SIT CO2FFC'!$B$4:$B$36,$B12,'SIT CO2FFC'!J$4:J$36)</f>
        <v>1.1965091990022012</v>
      </c>
      <c r="K12" s="41">
        <f>SUMIF('SIT CO2FFC'!$B$4:$B$36,$B12,'SIT CO2FFC'!K$4:K$36)</f>
        <v>1.1735346704995882</v>
      </c>
      <c r="L12" s="41">
        <f>SUMIF('SIT CO2FFC'!$B$4:$B$36,$B12,'SIT CO2FFC'!L$4:L$36)</f>
        <v>1.5661902241442336</v>
      </c>
      <c r="M12" s="41">
        <f>SUMIF('SIT CO2FFC'!$B$4:$B$36,$B12,'SIT CO2FFC'!M$4:M$36)</f>
        <v>1.5399317141326254</v>
      </c>
      <c r="N12" s="41">
        <f>SUMIF('SIT CO2FFC'!$B$4:$B$36,$B12,'SIT CO2FFC'!N$4:N$36)</f>
        <v>1.8501886209134706</v>
      </c>
      <c r="O12" s="41">
        <f>SUMIF('SIT CO2FFC'!$B$4:$B$36,$B12,'SIT CO2FFC'!O$4:O$36)</f>
        <v>1.6957642212202166</v>
      </c>
      <c r="P12" s="41">
        <f>SUMIF('SIT CO2FFC'!$B$4:$B$36,$B12,'SIT CO2FFC'!P$4:P$36)</f>
        <v>2.0757166819554529</v>
      </c>
      <c r="Q12" s="41">
        <f>SUMIF('SIT CO2FFC'!$B$4:$B$36,$B12,'SIT CO2FFC'!Q$4:Q$36)</f>
        <v>2.3973947951931005</v>
      </c>
      <c r="R12" s="41">
        <f>SUMIF('SIT CO2FFC'!$B$4:$B$36,$B12,'SIT CO2FFC'!R$4:R$36)</f>
        <v>2.5591525428848847</v>
      </c>
      <c r="S12" s="41">
        <f>SUMIF('SIT CO2FFC'!$B$4:$B$36,$B12,'SIT CO2FFC'!S$4:S$36)</f>
        <v>2.6766686829953028</v>
      </c>
      <c r="T12" s="41">
        <f>SUMIF('SIT CO2FFC'!$B$4:$B$36,$B12,'SIT CO2FFC'!T$4:T$36)</f>
        <v>3.2096099380824294</v>
      </c>
      <c r="U12" s="41">
        <f>SUMIF('SIT CO2FFC'!$B$4:$B$36,$B12,'SIT CO2FFC'!U$4:U$36)</f>
        <v>1.6912075096349681</v>
      </c>
      <c r="V12" s="41">
        <f>SUMIF('SIT CO2FFC'!$B$4:$B$36,$B12,'SIT CO2FFC'!V$4:V$36)</f>
        <v>1.739010142790308</v>
      </c>
      <c r="W12" s="41">
        <f>SUMIF('SIT CO2FFC'!$B$4:$B$36,$B12,'SIT CO2FFC'!W$4:W$36)</f>
        <v>2.2652576628422794</v>
      </c>
      <c r="X12" s="41">
        <f>SUMIF('SIT CO2FFC'!$B$4:$B$36,$B12,'SIT CO2FFC'!X$4:X$36)</f>
        <v>2.4290704574086317</v>
      </c>
      <c r="Y12" s="41">
        <f>SUMIF('SIT CO2FFC'!$B$4:$B$36,$B12,'SIT CO2FFC'!Y$4:Y$36)</f>
        <v>2.5323387796821804</v>
      </c>
      <c r="Z12" s="41">
        <f>SUMIF('SIT CO2FFC'!$B$4:$B$36,$B12,'SIT CO2FFC'!Z$4:Z$36)</f>
        <v>2.4853777099441272</v>
      </c>
      <c r="AA12" s="41">
        <f>SUMIF('SIT CO2FFC'!$B$4:$B$36,$B12,'SIT CO2FFC'!AA$4:AA$36)</f>
        <v>2.4991646373646952</v>
      </c>
      <c r="AB12" s="41">
        <f>SUMIF('SIT CO2FFC'!$B$4:$B$36,$B12,'SIT CO2FFC'!AB$4:AB$36)</f>
        <v>2.5332699789381516</v>
      </c>
      <c r="AC12" s="41">
        <f>SUMIF('SIT CO2FFC'!$B$4:$B$36,$B12,'SIT CO2FFC'!AC$4:AC$36)</f>
        <v>2.4745022354390218</v>
      </c>
      <c r="AD12" s="41">
        <f>SUMIF('SIT CO2FFC'!$B$4:$B$36,$B12,'SIT CO2FFC'!AD$4:AD$36)</f>
        <v>2.7045438684720278</v>
      </c>
      <c r="AE12" s="41">
        <f>SUMIF('SIT CO2FFC'!$B$4:$B$36,$B12,'SIT CO2FFC'!AE$4:AE$36)</f>
        <v>2.799832761452127</v>
      </c>
      <c r="AF12" s="41">
        <f>SUMIF('SIT CO2FFC'!$B$4:$B$36,$B12,'SIT CO2FFC'!AF$4:AF$36)</f>
        <v>2.7683814423413198</v>
      </c>
      <c r="AG12" s="41">
        <f>SUMIF('SIT CO2FFC'!$B$4:$B$36,$B12,'SIT CO2FFC'!AG$4:AG$36)</f>
        <v>1.2841894682875303</v>
      </c>
      <c r="AH12" s="41">
        <f>SUMIF('SIT CO2FFC'!$B$4:$B$36,$B12,'SIT CO2FFC'!AH$4:AH$36)</f>
        <v>1.7480225957684754</v>
      </c>
    </row>
    <row r="13" spans="1:34" ht="15" x14ac:dyDescent="0.25">
      <c r="B13" s="17" t="s">
        <v>189</v>
      </c>
      <c r="C13" s="18">
        <f>'SIT Results'!C7</f>
        <v>3.4970273439074891E-2</v>
      </c>
      <c r="D13" s="18">
        <f>'SIT Results'!D7</f>
        <v>2.8398278121322718E-2</v>
      </c>
      <c r="E13" s="18">
        <f>'SIT Results'!E7</f>
        <v>3.5311553183772201E-2</v>
      </c>
      <c r="F13" s="18">
        <f>'SIT Results'!F7</f>
        <v>3.2105455717155548E-2</v>
      </c>
      <c r="G13" s="18">
        <f>'SIT Results'!G7</f>
        <v>3.4180501024639487E-2</v>
      </c>
      <c r="H13" s="18">
        <f>'SIT Results'!H7</f>
        <v>3.4494187785150225E-2</v>
      </c>
      <c r="I13" s="18">
        <f>'SIT Results'!I7</f>
        <v>3.5067211325209756E-2</v>
      </c>
      <c r="J13" s="18">
        <f>'SIT Results'!J7</f>
        <v>3.5355302712510181E-2</v>
      </c>
      <c r="K13" s="18">
        <f>'SIT Results'!K7</f>
        <v>3.7902400379767859E-2</v>
      </c>
      <c r="L13" s="18">
        <f>'SIT Results'!L7</f>
        <v>3.2513949279481653E-2</v>
      </c>
      <c r="M13" s="18">
        <f>'SIT Results'!M7</f>
        <v>3.320317070832024E-2</v>
      </c>
      <c r="N13" s="18">
        <f>'SIT Results'!N7</f>
        <v>3.3168944032089739E-2</v>
      </c>
      <c r="O13" s="18">
        <f>'SIT Results'!O7</f>
        <v>3.5841121134818077E-2</v>
      </c>
      <c r="P13" s="18">
        <f>'SIT Results'!P7</f>
        <v>3.3551128951587107E-2</v>
      </c>
      <c r="Q13" s="18">
        <f>'SIT Results'!Q7</f>
        <v>3.4669636631830959E-2</v>
      </c>
      <c r="R13" s="18">
        <f>'SIT Results'!R7</f>
        <v>3.6840779725823905E-2</v>
      </c>
      <c r="S13" s="18">
        <f>'SIT Results'!S7</f>
        <v>3.6530738832432755E-2</v>
      </c>
      <c r="T13" s="18">
        <f>'SIT Results'!T7</f>
        <v>3.5877538591507795E-2</v>
      </c>
      <c r="U13" s="18">
        <f>'SIT Results'!U7</f>
        <v>3.517792229932127E-2</v>
      </c>
      <c r="V13" s="18">
        <f>'SIT Results'!V7</f>
        <v>3.6003210267142115E-2</v>
      </c>
      <c r="W13" s="18">
        <f>'SIT Results'!W7</f>
        <v>3.589408802522169E-2</v>
      </c>
      <c r="X13" s="18">
        <f>'SIT Results'!X7</f>
        <v>3.5664458052071177E-2</v>
      </c>
      <c r="Y13" s="18">
        <f>'SIT Results'!Y7</f>
        <v>3.3936748630919542E-2</v>
      </c>
      <c r="Z13" s="18">
        <f>'SIT Results'!Z7</f>
        <v>3.3297373175461289E-2</v>
      </c>
      <c r="AA13" s="18">
        <f>'SIT Results'!AA7</f>
        <v>3.3571708753656365E-2</v>
      </c>
      <c r="AB13" s="18">
        <f>'SIT Results'!AB7</f>
        <v>2.9472623458306899E-2</v>
      </c>
      <c r="AC13" s="18">
        <f>'SIT Results'!AC7</f>
        <v>2.9561263450025473E-2</v>
      </c>
      <c r="AD13" s="18">
        <f>'SIT Results'!AD7</f>
        <v>3.0039217160983765E-2</v>
      </c>
      <c r="AE13" s="18">
        <f>'SIT Results'!AE7</f>
        <v>2.9071959936766052E-2</v>
      </c>
      <c r="AF13" s="18">
        <f>'SIT Results'!AF7</f>
        <v>2.9733063698617241E-2</v>
      </c>
      <c r="AG13" s="18">
        <f>'SIT Results'!AG7</f>
        <v>2.6909854566282199E-2</v>
      </c>
      <c r="AH13" s="18">
        <f>'SIT Results'!AH7</f>
        <v>2.6558882498763203E-2</v>
      </c>
    </row>
    <row r="14" spans="1:34" ht="15" x14ac:dyDescent="0.25">
      <c r="B14" s="17" t="s">
        <v>236</v>
      </c>
      <c r="C14" s="18">
        <f>'SIT Results'!C8</f>
        <v>0.24135664608623819</v>
      </c>
      <c r="D14" s="18">
        <f>'SIT Results'!D8</f>
        <v>0.24380102697966483</v>
      </c>
      <c r="E14" s="18">
        <f>'SIT Results'!E8</f>
        <v>0.25260972317185881</v>
      </c>
      <c r="F14" s="18">
        <f>'SIT Results'!F8</f>
        <v>0.24454978393836851</v>
      </c>
      <c r="G14" s="18">
        <f>'SIT Results'!G8</f>
        <v>0.2491889882132122</v>
      </c>
      <c r="H14" s="18">
        <f>'SIT Results'!H8</f>
        <v>0.24596630523780066</v>
      </c>
      <c r="I14" s="18">
        <f>'SIT Results'!I8</f>
        <v>0.23241998750203013</v>
      </c>
      <c r="J14" s="18">
        <f>'SIT Results'!J8</f>
        <v>0.22219406412300435</v>
      </c>
      <c r="K14" s="18">
        <f>'SIT Results'!K8</f>
        <v>0.21899045360638197</v>
      </c>
      <c r="L14" s="18">
        <f>'SIT Results'!L8</f>
        <v>0.21782874079006334</v>
      </c>
      <c r="M14" s="18">
        <f>'SIT Results'!M8</f>
        <v>0.21906615123965345</v>
      </c>
      <c r="N14" s="18">
        <f>'SIT Results'!N8</f>
        <v>0.2065394826855628</v>
      </c>
      <c r="O14" s="18">
        <f>'SIT Results'!O8</f>
        <v>0.19439540601989008</v>
      </c>
      <c r="P14" s="18">
        <f>'SIT Results'!P8</f>
        <v>0.19591223537168917</v>
      </c>
      <c r="Q14" s="18">
        <f>'SIT Results'!Q8</f>
        <v>0.19713296094475211</v>
      </c>
      <c r="R14" s="18">
        <f>'SIT Results'!R8</f>
        <v>0.19480690696368688</v>
      </c>
      <c r="S14" s="18">
        <f>'SIT Results'!S8</f>
        <v>0.19985215798346345</v>
      </c>
      <c r="T14" s="18">
        <f>'SIT Results'!T8</f>
        <v>0.20623756039058014</v>
      </c>
      <c r="U14" s="18">
        <f>'SIT Results'!U8</f>
        <v>0.1676452894138134</v>
      </c>
      <c r="V14" s="18">
        <f>'SIT Results'!V8</f>
        <v>0.15271240220403939</v>
      </c>
      <c r="W14" s="18">
        <f>'SIT Results'!W8</f>
        <v>0.14980763916751122</v>
      </c>
      <c r="X14" s="18">
        <f>'SIT Results'!X8</f>
        <v>0.15002114814117107</v>
      </c>
      <c r="Y14" s="18">
        <f>'SIT Results'!Y8</f>
        <v>0.14216071283729356</v>
      </c>
      <c r="Z14" s="18">
        <f>'SIT Results'!Z8</f>
        <v>0.14327203799737759</v>
      </c>
      <c r="AA14" s="18">
        <f>'SIT Results'!AA8</f>
        <v>0.14602439915229118</v>
      </c>
      <c r="AB14" s="18">
        <f>'SIT Results'!AB8</f>
        <v>0.14298136953796689</v>
      </c>
      <c r="AC14" s="18">
        <f>'SIT Results'!AC8</f>
        <v>0.13879143060233812</v>
      </c>
      <c r="AD14" s="18">
        <f>'SIT Results'!AD8</f>
        <v>0.14239126275339176</v>
      </c>
      <c r="AE14" s="18">
        <f>'SIT Results'!AE8</f>
        <v>0.14045961234803384</v>
      </c>
      <c r="AF14" s="18">
        <f>'SIT Results'!AF8</f>
        <v>0.14929226318489089</v>
      </c>
      <c r="AG14" s="18">
        <f>'SIT Results'!AG8</f>
        <v>0.10319440803417405</v>
      </c>
      <c r="AH14" s="18">
        <f>'SIT Results'!AH8</f>
        <v>0.11909367262422776</v>
      </c>
    </row>
    <row r="15" spans="1:34" ht="15" x14ac:dyDescent="0.25">
      <c r="B15" s="17" t="s">
        <v>315</v>
      </c>
      <c r="C15" s="18">
        <f>'SIT Results'!C9</f>
        <v>0</v>
      </c>
      <c r="D15" s="18">
        <f>'SIT Results'!D9</f>
        <v>0</v>
      </c>
      <c r="E15" s="18">
        <f>'SIT Results'!E9</f>
        <v>0</v>
      </c>
      <c r="F15" s="18">
        <f>'SIT Results'!F9</f>
        <v>0</v>
      </c>
      <c r="G15" s="18">
        <f>'SIT Results'!G9</f>
        <v>0</v>
      </c>
      <c r="H15" s="18">
        <f>'SIT Results'!H9</f>
        <v>0</v>
      </c>
      <c r="I15" s="18">
        <f>'SIT Results'!I9</f>
        <v>0</v>
      </c>
      <c r="J15" s="18">
        <f>'SIT Results'!J9</f>
        <v>0</v>
      </c>
      <c r="K15" s="18">
        <f>'SIT Results'!K9</f>
        <v>0</v>
      </c>
      <c r="L15" s="18">
        <f>'SIT Results'!L9</f>
        <v>0</v>
      </c>
      <c r="M15" s="18">
        <f>'SIT Results'!M9</f>
        <v>0</v>
      </c>
      <c r="N15" s="18">
        <f>'SIT Results'!N9</f>
        <v>0</v>
      </c>
      <c r="O15" s="18">
        <f>'SIT Results'!O9</f>
        <v>0</v>
      </c>
      <c r="P15" s="18">
        <f>'SIT Results'!P9</f>
        <v>0</v>
      </c>
      <c r="Q15" s="18">
        <f>'SIT Results'!Q9</f>
        <v>0</v>
      </c>
      <c r="R15" s="18">
        <f>'SIT Results'!R9</f>
        <v>0</v>
      </c>
      <c r="S15" s="18">
        <f>'SIT Results'!S9</f>
        <v>0</v>
      </c>
      <c r="T15" s="18">
        <f>'SIT Results'!T9</f>
        <v>0</v>
      </c>
      <c r="U15" s="18">
        <f>'SIT Results'!U9</f>
        <v>0</v>
      </c>
      <c r="V15" s="18">
        <f>'SIT Results'!V9</f>
        <v>0</v>
      </c>
      <c r="W15" s="18">
        <f>'SIT Results'!W9</f>
        <v>0</v>
      </c>
      <c r="X15" s="18">
        <f>'SIT Results'!X9</f>
        <v>0</v>
      </c>
      <c r="Y15" s="18">
        <f>'SIT Results'!Y9</f>
        <v>0</v>
      </c>
      <c r="Z15" s="18">
        <f>'SIT Results'!Z9</f>
        <v>0</v>
      </c>
      <c r="AA15" s="18">
        <f>'SIT Results'!AA9</f>
        <v>0</v>
      </c>
      <c r="AB15" s="18">
        <f>'SIT Results'!AB9</f>
        <v>0</v>
      </c>
      <c r="AC15" s="18">
        <f>'SIT Results'!AC9</f>
        <v>0</v>
      </c>
      <c r="AD15" s="18">
        <f>'SIT Results'!AD9</f>
        <v>0</v>
      </c>
      <c r="AE15" s="18">
        <f>'SIT Results'!AE9</f>
        <v>0</v>
      </c>
      <c r="AF15" s="18">
        <f>'SIT Results'!AF9</f>
        <v>0</v>
      </c>
      <c r="AG15" s="18">
        <f>'SIT Results'!AG9</f>
        <v>0</v>
      </c>
      <c r="AH15" s="18">
        <f>'SIT Results'!AH9</f>
        <v>0</v>
      </c>
    </row>
    <row r="16" spans="1:34" ht="15" x14ac:dyDescent="0.25">
      <c r="B16" s="17" t="s">
        <v>240</v>
      </c>
      <c r="C16" s="18">
        <f>'SIT Results'!C10</f>
        <v>0</v>
      </c>
      <c r="D16" s="18">
        <f>'SIT Results'!D10</f>
        <v>0</v>
      </c>
      <c r="E16" s="18">
        <f>'SIT Results'!E10</f>
        <v>0</v>
      </c>
      <c r="F16" s="18">
        <f>'SIT Results'!F10</f>
        <v>0</v>
      </c>
      <c r="G16" s="18">
        <f>'SIT Results'!G10</f>
        <v>0</v>
      </c>
      <c r="H16" s="18">
        <f>'SIT Results'!H10</f>
        <v>0</v>
      </c>
      <c r="I16" s="18">
        <f>'SIT Results'!I10</f>
        <v>0</v>
      </c>
      <c r="J16" s="18">
        <f>'SIT Results'!J10</f>
        <v>0</v>
      </c>
      <c r="K16" s="18">
        <f>'SIT Results'!K10</f>
        <v>0</v>
      </c>
      <c r="L16" s="18">
        <f>'SIT Results'!L10</f>
        <v>0</v>
      </c>
      <c r="M16" s="18">
        <f>'SIT Results'!M10</f>
        <v>0</v>
      </c>
      <c r="N16" s="18">
        <f>'SIT Results'!N10</f>
        <v>0</v>
      </c>
      <c r="O16" s="18">
        <f>'SIT Results'!O10</f>
        <v>0</v>
      </c>
      <c r="P16" s="18">
        <f>'SIT Results'!P10</f>
        <v>0</v>
      </c>
      <c r="Q16" s="18">
        <f>'SIT Results'!Q10</f>
        <v>0</v>
      </c>
      <c r="R16" s="18">
        <f>'SIT Results'!R10</f>
        <v>0</v>
      </c>
      <c r="S16" s="18">
        <f>'SIT Results'!S10</f>
        <v>0</v>
      </c>
      <c r="T16" s="18">
        <f>'SIT Results'!T10</f>
        <v>0</v>
      </c>
      <c r="U16" s="18">
        <f>'SIT Results'!U10</f>
        <v>0</v>
      </c>
      <c r="V16" s="18">
        <f>'SIT Results'!V10</f>
        <v>0</v>
      </c>
      <c r="W16" s="18">
        <f>'SIT Results'!W10</f>
        <v>0</v>
      </c>
      <c r="X16" s="18">
        <f>'SIT Results'!X10</f>
        <v>0</v>
      </c>
      <c r="Y16" s="18">
        <f>'SIT Results'!Y10</f>
        <v>0</v>
      </c>
      <c r="Z16" s="18">
        <f>'SIT Results'!Z10</f>
        <v>0</v>
      </c>
      <c r="AA16" s="18">
        <f>'SIT Results'!AA10</f>
        <v>0</v>
      </c>
      <c r="AB16" s="18">
        <f>'SIT Results'!AB10</f>
        <v>0</v>
      </c>
      <c r="AC16" s="18">
        <f>'SIT Results'!AC10</f>
        <v>0</v>
      </c>
      <c r="AD16" s="18">
        <f>'SIT Results'!AD10</f>
        <v>0</v>
      </c>
      <c r="AE16" s="18">
        <f>'SIT Results'!AE10</f>
        <v>0</v>
      </c>
      <c r="AF16" s="18">
        <f>'SIT Results'!AF10</f>
        <v>0</v>
      </c>
      <c r="AG16" s="18">
        <f>'SIT Results'!AG10</f>
        <v>0</v>
      </c>
      <c r="AH16" s="18">
        <f>'SIT Results'!AH10</f>
        <v>0</v>
      </c>
    </row>
    <row r="17" spans="2:34" ht="15" x14ac:dyDescent="0.25">
      <c r="B17" s="19" t="s">
        <v>243</v>
      </c>
      <c r="C17" s="20">
        <f>SUM(C18:C24)</f>
        <v>0.18985738172827782</v>
      </c>
      <c r="D17" s="20">
        <f t="shared" ref="D17:AC17" si="5">SUM(D18:D24)</f>
        <v>0.19139546403523322</v>
      </c>
      <c r="E17" s="20">
        <f t="shared" si="5"/>
        <v>0.19398096105410564</v>
      </c>
      <c r="F17" s="20">
        <f t="shared" si="5"/>
        <v>0.29825642731107332</v>
      </c>
      <c r="G17" s="20">
        <f t="shared" si="5"/>
        <v>0.35687416988857923</v>
      </c>
      <c r="H17" s="20">
        <f t="shared" si="5"/>
        <v>0.41771939959059012</v>
      </c>
      <c r="I17" s="20">
        <f t="shared" si="5"/>
        <v>0.28725957750392639</v>
      </c>
      <c r="J17" s="20">
        <f t="shared" si="5"/>
        <v>1.103687232652123</v>
      </c>
      <c r="K17" s="20">
        <f t="shared" si="5"/>
        <v>1.0622519626446827</v>
      </c>
      <c r="L17" s="20">
        <f t="shared" si="5"/>
        <v>0.9862576328007675</v>
      </c>
      <c r="M17" s="20">
        <f t="shared" si="5"/>
        <v>1.1211799341956008</v>
      </c>
      <c r="N17" s="20">
        <f t="shared" si="5"/>
        <v>0.97168485975622076</v>
      </c>
      <c r="O17" s="20">
        <f t="shared" si="5"/>
        <v>0.85760903572780411</v>
      </c>
      <c r="P17" s="20">
        <f t="shared" si="5"/>
        <v>0.86874292666563568</v>
      </c>
      <c r="Q17" s="20">
        <f t="shared" si="5"/>
        <v>0.89085938640622153</v>
      </c>
      <c r="R17" s="20">
        <f t="shared" si="5"/>
        <v>0.82324376083863471</v>
      </c>
      <c r="S17" s="20">
        <f t="shared" si="5"/>
        <v>0.8704630565474023</v>
      </c>
      <c r="T17" s="20">
        <f t="shared" si="5"/>
        <v>0.89541320288330317</v>
      </c>
      <c r="U17" s="20">
        <f t="shared" si="5"/>
        <v>0.92781062087487287</v>
      </c>
      <c r="V17" s="20">
        <f t="shared" si="5"/>
        <v>0.83283683562532307</v>
      </c>
      <c r="W17" s="20">
        <f t="shared" si="5"/>
        <v>0.93494741598062348</v>
      </c>
      <c r="X17" s="20">
        <f t="shared" si="5"/>
        <v>0.94926937040737014</v>
      </c>
      <c r="Y17" s="20">
        <f t="shared" si="5"/>
        <v>0.95905397992368802</v>
      </c>
      <c r="Z17" s="20">
        <f t="shared" si="5"/>
        <v>0.96949850984150887</v>
      </c>
      <c r="AA17" s="20">
        <f t="shared" si="5"/>
        <v>0.98662679348461479</v>
      </c>
      <c r="AB17" s="20">
        <f t="shared" si="5"/>
        <v>1.0028561537955145</v>
      </c>
      <c r="AC17" s="20">
        <f t="shared" si="5"/>
        <v>1.0093435030445046</v>
      </c>
      <c r="AD17" s="20">
        <f t="shared" ref="AD17:AG17" si="6">SUM(AD18:AD24)</f>
        <v>1.0045675310194007</v>
      </c>
      <c r="AE17" s="20">
        <f t="shared" si="6"/>
        <v>1.0061205527802741</v>
      </c>
      <c r="AF17" s="20">
        <f t="shared" si="6"/>
        <v>1.019503108690841</v>
      </c>
      <c r="AG17" s="20">
        <f t="shared" si="6"/>
        <v>1.0465750496016559</v>
      </c>
      <c r="AH17" s="20">
        <f t="shared" ref="AH17" si="7">SUM(AH18:AH24)</f>
        <v>1.0685771674138225</v>
      </c>
    </row>
    <row r="18" spans="2:34" ht="15" x14ac:dyDescent="0.25">
      <c r="B18" s="17" t="s">
        <v>245</v>
      </c>
      <c r="C18" s="18">
        <f>'SIT Results'!C12</f>
        <v>0.10086646103601561</v>
      </c>
      <c r="D18" s="18">
        <f>'SIT Results'!D12</f>
        <v>0.1041504853488161</v>
      </c>
      <c r="E18" s="18">
        <f>'SIT Results'!E12</f>
        <v>0.10086646103601561</v>
      </c>
      <c r="F18" s="18">
        <f>'SIT Results'!F12</f>
        <v>0.19263464999999999</v>
      </c>
      <c r="G18" s="18">
        <f>'SIT Results'!G12</f>
        <v>0.21357882</v>
      </c>
      <c r="H18" s="18">
        <f>'SIT Results'!H12</f>
        <v>0.20685600000000001</v>
      </c>
      <c r="I18" s="18">
        <f>'SIT Results'!I12</f>
        <v>3.2062679999999996E-2</v>
      </c>
      <c r="J18" s="18">
        <f>'SIT Results'!J12</f>
        <v>0</v>
      </c>
      <c r="K18" s="18">
        <f>'SIT Results'!K12</f>
        <v>0</v>
      </c>
      <c r="L18" s="18">
        <f>'SIT Results'!L12</f>
        <v>0</v>
      </c>
      <c r="M18" s="18">
        <f>'SIT Results'!M12</f>
        <v>0</v>
      </c>
      <c r="N18" s="18">
        <f>'SIT Results'!N12</f>
        <v>0</v>
      </c>
      <c r="O18" s="18">
        <f>'SIT Results'!O12</f>
        <v>0</v>
      </c>
      <c r="P18" s="18">
        <f>'SIT Results'!P12</f>
        <v>0</v>
      </c>
      <c r="Q18" s="18">
        <f>'SIT Results'!Q12</f>
        <v>0</v>
      </c>
      <c r="R18" s="18">
        <f>'SIT Results'!R12</f>
        <v>0</v>
      </c>
      <c r="S18" s="18">
        <f>'SIT Results'!S12</f>
        <v>0</v>
      </c>
      <c r="T18" s="18">
        <f>'SIT Results'!T12</f>
        <v>0</v>
      </c>
      <c r="U18" s="18">
        <f>'SIT Results'!U12</f>
        <v>0</v>
      </c>
      <c r="V18" s="18">
        <f>'SIT Results'!V12</f>
        <v>0</v>
      </c>
      <c r="W18" s="18">
        <f>'SIT Results'!W12</f>
        <v>0</v>
      </c>
      <c r="X18" s="18">
        <f>'SIT Results'!X12</f>
        <v>0</v>
      </c>
      <c r="Y18" s="18">
        <f>'SIT Results'!Y12</f>
        <v>0</v>
      </c>
      <c r="Z18" s="18">
        <f>'SIT Results'!Z12</f>
        <v>0</v>
      </c>
      <c r="AA18" s="18">
        <f>'SIT Results'!AA12</f>
        <v>0</v>
      </c>
      <c r="AB18" s="18">
        <f>'SIT Results'!AB12</f>
        <v>0</v>
      </c>
      <c r="AC18" s="18">
        <f>'SIT Results'!AC12</f>
        <v>0</v>
      </c>
      <c r="AD18" s="18">
        <f>'SIT Results'!AD12</f>
        <v>0</v>
      </c>
      <c r="AE18" s="18">
        <f>'SIT Results'!AE12</f>
        <v>0</v>
      </c>
      <c r="AF18" s="18">
        <f>'SIT Results'!AF12</f>
        <v>0</v>
      </c>
      <c r="AG18" s="18">
        <f>'SIT Results'!AG12</f>
        <v>0</v>
      </c>
      <c r="AH18" s="18">
        <f>'SIT Results'!AH12</f>
        <v>0</v>
      </c>
    </row>
    <row r="19" spans="2:34" ht="15" x14ac:dyDescent="0.25">
      <c r="B19" s="17" t="s">
        <v>204</v>
      </c>
      <c r="C19" s="18">
        <f>'SIT Results'!C13</f>
        <v>0</v>
      </c>
      <c r="D19" s="18">
        <f>'SIT Results'!D13</f>
        <v>0</v>
      </c>
      <c r="E19" s="18">
        <f>'SIT Results'!E13</f>
        <v>0</v>
      </c>
      <c r="F19" s="18">
        <f>'SIT Results'!F13</f>
        <v>0</v>
      </c>
      <c r="G19" s="18">
        <f>'SIT Results'!G13</f>
        <v>5.8895519858482596E-3</v>
      </c>
      <c r="H19" s="18">
        <f>'SIT Results'!H13</f>
        <v>7.6592355065946043E-3</v>
      </c>
      <c r="I19" s="18">
        <f>'SIT Results'!I13</f>
        <v>7.1746136400753294E-3</v>
      </c>
      <c r="J19" s="18">
        <f>'SIT Results'!J13</f>
        <v>2.4949228039040749E-3</v>
      </c>
      <c r="K19" s="18">
        <f>'SIT Results'!K13</f>
        <v>2.2372955131932351E-3</v>
      </c>
      <c r="L19" s="18">
        <f>'SIT Results'!L13</f>
        <v>1.6873500177730339E-3</v>
      </c>
      <c r="M19" s="18">
        <f>'SIT Results'!M13</f>
        <v>1.012659719918686E-3</v>
      </c>
      <c r="N19" s="18">
        <f>'SIT Results'!N13</f>
        <v>1.0839752061000769E-3</v>
      </c>
      <c r="O19" s="18">
        <f>'SIT Results'!O13</f>
        <v>7.9646287704707847E-4</v>
      </c>
      <c r="P19" s="18">
        <f>'SIT Results'!P13</f>
        <v>4.3219410711653411E-3</v>
      </c>
      <c r="Q19" s="18">
        <f>'SIT Results'!Q13</f>
        <v>6.2771590511177203E-3</v>
      </c>
      <c r="R19" s="18">
        <f>'SIT Results'!R13</f>
        <v>8.7250653165363186E-3</v>
      </c>
      <c r="S19" s="18">
        <f>'SIT Results'!S13</f>
        <v>5.624189786192408E-3</v>
      </c>
      <c r="T19" s="18">
        <f>'SIT Results'!T13</f>
        <v>9.3002386148027414E-5</v>
      </c>
      <c r="U19" s="18">
        <f>'SIT Results'!U13</f>
        <v>6.2723385241249025E-4</v>
      </c>
      <c r="V19" s="18">
        <f>'SIT Results'!V13</f>
        <v>0</v>
      </c>
      <c r="W19" s="18">
        <f>'SIT Results'!W13</f>
        <v>0</v>
      </c>
      <c r="X19" s="18">
        <f>'SIT Results'!X13</f>
        <v>2.6477778165651269E-4</v>
      </c>
      <c r="Y19" s="18">
        <f>'SIT Results'!Y13</f>
        <v>0</v>
      </c>
      <c r="Z19" s="18">
        <f>'SIT Results'!Z13</f>
        <v>0</v>
      </c>
      <c r="AA19" s="18">
        <f>'SIT Results'!AA13</f>
        <v>0</v>
      </c>
      <c r="AB19" s="18">
        <f>'SIT Results'!AB13</f>
        <v>0</v>
      </c>
      <c r="AC19" s="18">
        <f>'SIT Results'!AC13</f>
        <v>0</v>
      </c>
      <c r="AD19" s="18">
        <f>'SIT Results'!AD13</f>
        <v>0</v>
      </c>
      <c r="AE19" s="18">
        <f>'SIT Results'!AE13</f>
        <v>0</v>
      </c>
      <c r="AF19" s="18">
        <f>'SIT Results'!AF13</f>
        <v>0</v>
      </c>
      <c r="AG19" s="18">
        <f>'SIT Results'!AG13</f>
        <v>0</v>
      </c>
      <c r="AH19" s="18">
        <f>'SIT Results'!AH13</f>
        <v>0</v>
      </c>
    </row>
    <row r="20" spans="2:34" ht="15" x14ac:dyDescent="0.25">
      <c r="B20" s="17" t="s">
        <v>251</v>
      </c>
      <c r="C20" s="18">
        <f>'SIT Results'!C14</f>
        <v>1.2084355523904076E-2</v>
      </c>
      <c r="D20" s="18">
        <f>'SIT Results'!D14</f>
        <v>1.1708855095217194E-2</v>
      </c>
      <c r="E20" s="18">
        <f>'SIT Results'!E14</f>
        <v>1.173007383343354E-2</v>
      </c>
      <c r="F20" s="18">
        <f>'SIT Results'!F14</f>
        <v>1.1782501407094439E-2</v>
      </c>
      <c r="G20" s="18">
        <f>'SIT Results'!G14</f>
        <v>1.1722935192133804E-2</v>
      </c>
      <c r="H20" s="18">
        <f>'SIT Results'!H14</f>
        <v>1.2115253350466178E-2</v>
      </c>
      <c r="I20" s="18">
        <f>'SIT Results'!I14</f>
        <v>1.1859662425270688E-2</v>
      </c>
      <c r="J20" s="18">
        <f>'SIT Results'!J14</f>
        <v>1.1960181557374983E-2</v>
      </c>
      <c r="K20" s="18">
        <f>'SIT Results'!K14</f>
        <v>1.1983975089690889E-2</v>
      </c>
      <c r="L20" s="18">
        <f>'SIT Results'!L14</f>
        <v>1.1570990626517973E-2</v>
      </c>
      <c r="M20" s="18">
        <f>'SIT Results'!M14</f>
        <v>1.1410204565719067E-2</v>
      </c>
      <c r="N20" s="18">
        <f>'SIT Results'!N14</f>
        <v>1.1386942071496877E-2</v>
      </c>
      <c r="O20" s="18">
        <f>'SIT Results'!O14</f>
        <v>1.1496427224445183E-2</v>
      </c>
      <c r="P20" s="18">
        <f>'SIT Results'!P14</f>
        <v>1.1220120743095982E-2</v>
      </c>
      <c r="Q20" s="18">
        <f>'SIT Results'!Q14</f>
        <v>1.1294260501034376E-2</v>
      </c>
      <c r="R20" s="18">
        <f>'SIT Results'!R14</f>
        <v>1.1244623256475688E-2</v>
      </c>
      <c r="S20" s="18">
        <f>'SIT Results'!S14</f>
        <v>1.1121062728663183E-2</v>
      </c>
      <c r="T20" s="18">
        <f>'SIT Results'!T14</f>
        <v>1.0768527205167692E-2</v>
      </c>
      <c r="U20" s="18">
        <f>'SIT Results'!U14</f>
        <v>1.0357624939900978E-2</v>
      </c>
      <c r="V20" s="18">
        <f>'SIT Results'!V14</f>
        <v>9.140153496561932E-3</v>
      </c>
      <c r="W20" s="18">
        <f>'SIT Results'!W14</f>
        <v>9.6586203606451714E-3</v>
      </c>
      <c r="X20" s="18">
        <f>'SIT Results'!X14</f>
        <v>9.449991531771864E-3</v>
      </c>
      <c r="Y20" s="18">
        <f>'SIT Results'!Y14</f>
        <v>9.3433645431735112E-3</v>
      </c>
      <c r="Z20" s="18">
        <f>'SIT Results'!Z14</f>
        <v>9.4600946662184941E-3</v>
      </c>
      <c r="AA20" s="18">
        <f>'SIT Results'!AA14</f>
        <v>9.5266270842301153E-3</v>
      </c>
      <c r="AB20" s="18">
        <f>'SIT Results'!AB14</f>
        <v>9.1728576116628952E-3</v>
      </c>
      <c r="AC20" s="18">
        <f>'SIT Results'!AC14</f>
        <v>9.3939158297821485E-3</v>
      </c>
      <c r="AD20" s="18">
        <f>'SIT Results'!AD14</f>
        <v>8.935737456018375E-3</v>
      </c>
      <c r="AE20" s="18">
        <f>'SIT Results'!AE14</f>
        <v>8.7746538906855239E-3</v>
      </c>
      <c r="AF20" s="18">
        <f>'SIT Results'!AF14</f>
        <v>8.4401200560735926E-3</v>
      </c>
      <c r="AG20" s="18">
        <f>'SIT Results'!AG14</f>
        <v>8.070233763944298E-3</v>
      </c>
      <c r="AH20" s="18">
        <f>'SIT Results'!AH14</f>
        <v>8.3708942293564455E-3</v>
      </c>
    </row>
    <row r="21" spans="2:34" ht="15" x14ac:dyDescent="0.25">
      <c r="B21" s="17" t="s">
        <v>202</v>
      </c>
      <c r="C21" s="18">
        <f>'SIT Results'!C15</f>
        <v>2.6013814417294662E-4</v>
      </c>
      <c r="D21" s="18">
        <f>'SIT Results'!D15</f>
        <v>2.5756525843038741E-4</v>
      </c>
      <c r="E21" s="18">
        <f>'SIT Results'!E15</f>
        <v>2.5495734185887188E-4</v>
      </c>
      <c r="F21" s="18">
        <f>'SIT Results'!F15</f>
        <v>2.5501790363096597E-4</v>
      </c>
      <c r="G21" s="18">
        <f>'SIT Results'!G15</f>
        <v>2.5372413793103442E-4</v>
      </c>
      <c r="H21" s="18">
        <f>'SIT Results'!H15</f>
        <v>2.4541371698256836E-4</v>
      </c>
      <c r="I21" s="18">
        <f>'SIT Results'!I15</f>
        <v>2.4541371698256836E-4</v>
      </c>
      <c r="J21" s="18">
        <f>'SIT Results'!J15</f>
        <v>2.4800599832534062E-4</v>
      </c>
      <c r="K21" s="18">
        <f>'SIT Results'!K15</f>
        <v>2.4110631042094849E-4</v>
      </c>
      <c r="L21" s="18">
        <f>'SIT Results'!L15</f>
        <v>2.1343710131689123E-4</v>
      </c>
      <c r="M21" s="18">
        <f>'SIT Results'!M15</f>
        <v>2.0167465935906214E-4</v>
      </c>
      <c r="N21" s="18">
        <f>'SIT Results'!N15</f>
        <v>2.0167465935906214E-4</v>
      </c>
      <c r="O21" s="18">
        <f>'SIT Results'!O15</f>
        <v>2.0167465935906214E-4</v>
      </c>
      <c r="P21" s="18">
        <f>'SIT Results'!P15</f>
        <v>2.0167465935906214E-4</v>
      </c>
      <c r="Q21" s="18">
        <f>'SIT Results'!Q15</f>
        <v>2.0167465935906214E-4</v>
      </c>
      <c r="R21" s="18">
        <f>'SIT Results'!R15</f>
        <v>2.0167465935906214E-4</v>
      </c>
      <c r="S21" s="18">
        <f>'SIT Results'!S15</f>
        <v>2.0167465935906214E-4</v>
      </c>
      <c r="T21" s="18">
        <f>'SIT Results'!T15</f>
        <v>2.0167465935906214E-4</v>
      </c>
      <c r="U21" s="18">
        <f>'SIT Results'!U15</f>
        <v>1.9670028164725585E-4</v>
      </c>
      <c r="V21" s="18">
        <f>'SIT Results'!V15</f>
        <v>1.9133601278830783E-4</v>
      </c>
      <c r="W21" s="18">
        <f>'SIT Results'!W15</f>
        <v>2.0133503844104437E-4</v>
      </c>
      <c r="X21" s="18">
        <f>'SIT Results'!X15</f>
        <v>2.1110468143411735E-4</v>
      </c>
      <c r="Y21" s="18">
        <f>'SIT Results'!Y15</f>
        <v>2.1799031742406944E-4</v>
      </c>
      <c r="Z21" s="18">
        <f>'SIT Results'!Z15</f>
        <v>2.1641571134962319E-4</v>
      </c>
      <c r="AA21" s="18">
        <f>'SIT Results'!AA15</f>
        <v>2.1270086016594351E-4</v>
      </c>
      <c r="AB21" s="18">
        <f>'SIT Results'!AB15</f>
        <v>2.1090399634619776E-4</v>
      </c>
      <c r="AC21" s="18">
        <f>'SIT Results'!AC15</f>
        <v>2.13528537717896E-4</v>
      </c>
      <c r="AD21" s="18">
        <f>'SIT Results'!AD15</f>
        <v>2.1571348089454426E-4</v>
      </c>
      <c r="AE21" s="18">
        <f>'SIT Results'!AE15</f>
        <v>2.1260490264776735E-4</v>
      </c>
      <c r="AF21" s="18">
        <f>'SIT Results'!AF15</f>
        <v>2.1191962501509133E-4</v>
      </c>
      <c r="AG21" s="18">
        <f>'SIT Results'!AG15</f>
        <v>2.1123434738241534E-4</v>
      </c>
      <c r="AH21" s="18">
        <f>'SIT Results'!AH15</f>
        <v>2.1054906974973917E-4</v>
      </c>
    </row>
    <row r="22" spans="2:34" ht="15" x14ac:dyDescent="0.25">
      <c r="B22" s="17" t="s">
        <v>254</v>
      </c>
      <c r="C22" s="18">
        <f>'SIT Results'!C16</f>
        <v>0</v>
      </c>
      <c r="D22" s="18">
        <f>'SIT Results'!D16</f>
        <v>0</v>
      </c>
      <c r="E22" s="18">
        <f>'SIT Results'!E16</f>
        <v>0</v>
      </c>
      <c r="F22" s="18">
        <f>'SIT Results'!F16</f>
        <v>0</v>
      </c>
      <c r="G22" s="18">
        <f>'SIT Results'!G16</f>
        <v>0</v>
      </c>
      <c r="H22" s="18">
        <f>'SIT Results'!H16</f>
        <v>0</v>
      </c>
      <c r="I22" s="18">
        <f>'SIT Results'!I16</f>
        <v>0</v>
      </c>
      <c r="J22" s="18">
        <f>'SIT Results'!J16</f>
        <v>0.81104434820078974</v>
      </c>
      <c r="K22" s="18">
        <f>'SIT Results'!K16</f>
        <v>0.74700378007449364</v>
      </c>
      <c r="L22" s="18">
        <f>'SIT Results'!L16</f>
        <v>0.64012786997208215</v>
      </c>
      <c r="M22" s="18">
        <f>'SIT Results'!M16</f>
        <v>0.75030545006646177</v>
      </c>
      <c r="N22" s="18">
        <f>'SIT Results'!N16</f>
        <v>0.57258733216602098</v>
      </c>
      <c r="O22" s="18">
        <f>'SIT Results'!O16</f>
        <v>0.44002875664611762</v>
      </c>
      <c r="P22" s="18">
        <f>'SIT Results'!P16</f>
        <v>0.42861798331942336</v>
      </c>
      <c r="Q22" s="18">
        <f>'SIT Results'!Q16</f>
        <v>0.42936402676582702</v>
      </c>
      <c r="R22" s="18">
        <f>'SIT Results'!R16</f>
        <v>0.34027285977213789</v>
      </c>
      <c r="S22" s="18">
        <f>'SIT Results'!S16</f>
        <v>0.3640375846510967</v>
      </c>
      <c r="T22" s="18">
        <f>'SIT Results'!T16</f>
        <v>0.36866407736391466</v>
      </c>
      <c r="U22" s="18">
        <f>'SIT Results'!U16</f>
        <v>0.36510988851177451</v>
      </c>
      <c r="V22" s="18">
        <f>'SIT Results'!V16</f>
        <v>0.23359861305229904</v>
      </c>
      <c r="W22" s="18">
        <f>'SIT Results'!W16</f>
        <v>0.30484483369669857</v>
      </c>
      <c r="X22" s="18">
        <f>'SIT Results'!X16</f>
        <v>0.30484483369669857</v>
      </c>
      <c r="Y22" s="18">
        <f>'SIT Results'!Y16</f>
        <v>0.30484483369669857</v>
      </c>
      <c r="Z22" s="18">
        <f>'SIT Results'!Z16</f>
        <v>0.30484483369669857</v>
      </c>
      <c r="AA22" s="18">
        <f>'SIT Results'!AA16</f>
        <v>0.30484483369669857</v>
      </c>
      <c r="AB22" s="18">
        <f>'SIT Results'!AB16</f>
        <v>0.30484483369669857</v>
      </c>
      <c r="AC22" s="18">
        <f>'SIT Results'!AC16</f>
        <v>0.30484483369669857</v>
      </c>
      <c r="AD22" s="18">
        <f>'SIT Results'!AD16</f>
        <v>0.30484483369669857</v>
      </c>
      <c r="AE22" s="18">
        <f>'SIT Results'!AE16</f>
        <v>0.30484483369669857</v>
      </c>
      <c r="AF22" s="18">
        <f>'SIT Results'!AF16</f>
        <v>0.30484483369669857</v>
      </c>
      <c r="AG22" s="18">
        <f>'SIT Results'!AG16</f>
        <v>0.30484483369669857</v>
      </c>
      <c r="AH22" s="18">
        <f>'SIT Results'!AH16</f>
        <v>0.30484483369669857</v>
      </c>
    </row>
    <row r="23" spans="2:34" ht="15" x14ac:dyDescent="0.25">
      <c r="B23" s="17" t="s">
        <v>248</v>
      </c>
      <c r="C23" s="18">
        <f>'SIT Results'!C17</f>
        <v>1.1105022346413805E-3</v>
      </c>
      <c r="D23" s="18">
        <f>'SIT Results'!D17</f>
        <v>2.3539924193009404E-3</v>
      </c>
      <c r="E23" s="18">
        <f>'SIT Results'!E17</f>
        <v>7.250181174209426E-3</v>
      </c>
      <c r="F23" s="18">
        <f>'SIT Results'!F17</f>
        <v>2.4490970168300014E-2</v>
      </c>
      <c r="G23" s="18">
        <f>'SIT Results'!G17</f>
        <v>5.9839492808828963E-2</v>
      </c>
      <c r="H23" s="18">
        <f>'SIT Results'!H17</f>
        <v>0.13038005126342656</v>
      </c>
      <c r="I23" s="18">
        <f>'SIT Results'!I17</f>
        <v>0.18107370731049366</v>
      </c>
      <c r="J23" s="18">
        <f>'SIT Results'!J17</f>
        <v>0.22845962101578843</v>
      </c>
      <c r="K23" s="18">
        <f>'SIT Results'!K17</f>
        <v>0.26067211673181562</v>
      </c>
      <c r="L23" s="18">
        <f>'SIT Results'!L17</f>
        <v>0.29168140984540158</v>
      </c>
      <c r="M23" s="18">
        <f>'SIT Results'!M17</f>
        <v>0.31862666498416869</v>
      </c>
      <c r="N23" s="18">
        <f>'SIT Results'!N17</f>
        <v>0.34690262449085263</v>
      </c>
      <c r="O23" s="18">
        <f>'SIT Results'!O17</f>
        <v>0.36807048021140631</v>
      </c>
      <c r="P23" s="18">
        <f>'SIT Results'!P17</f>
        <v>0.38722622670429013</v>
      </c>
      <c r="Q23" s="18">
        <f>'SIT Results'!Q17</f>
        <v>0.40694919237678351</v>
      </c>
      <c r="R23" s="18">
        <f>'SIT Results'!R17</f>
        <v>0.42870195908203967</v>
      </c>
      <c r="S23" s="18">
        <f>'SIT Results'!S17</f>
        <v>0.45788742848929609</v>
      </c>
      <c r="T23" s="18">
        <f>'SIT Results'!T17</f>
        <v>0.48697564087696088</v>
      </c>
      <c r="U23" s="18">
        <f>'SIT Results'!U17</f>
        <v>0.52324668170059419</v>
      </c>
      <c r="V23" s="18">
        <f>'SIT Results'!V17</f>
        <v>0.56458046755718971</v>
      </c>
      <c r="W23" s="18">
        <f>'SIT Results'!W17</f>
        <v>0.59953327556105107</v>
      </c>
      <c r="X23" s="18">
        <f>'SIT Results'!X17</f>
        <v>0.615537862967658</v>
      </c>
      <c r="Y23" s="18">
        <f>'SIT Results'!Y17</f>
        <v>0.62874173944410572</v>
      </c>
      <c r="Z23" s="18">
        <f>'SIT Results'!Z17</f>
        <v>0.6399751176048355</v>
      </c>
      <c r="AA23" s="18">
        <f>'SIT Results'!AA17</f>
        <v>0.65668811591777132</v>
      </c>
      <c r="AB23" s="18">
        <f>'SIT Results'!AB17</f>
        <v>0.6751571619381167</v>
      </c>
      <c r="AC23" s="18">
        <f>'SIT Results'!AC17</f>
        <v>0.68092782075288905</v>
      </c>
      <c r="AD23" s="18">
        <f>'SIT Results'!AD17</f>
        <v>0.67685545355988774</v>
      </c>
      <c r="AE23" s="18">
        <f>'SIT Results'!AE17</f>
        <v>0.67960267660124374</v>
      </c>
      <c r="AF23" s="18">
        <f>'SIT Results'!AF17</f>
        <v>0.69090611659073509</v>
      </c>
      <c r="AG23" s="18">
        <f>'SIT Results'!AG17</f>
        <v>0.71959095806645579</v>
      </c>
      <c r="AH23" s="18">
        <f>'SIT Results'!AH17</f>
        <v>0.7411008289419232</v>
      </c>
    </row>
    <row r="24" spans="2:34" ht="15" x14ac:dyDescent="0.25">
      <c r="B24" s="31" t="s">
        <v>246</v>
      </c>
      <c r="C24" s="18">
        <f>'SIT Results'!C18</f>
        <v>7.5535924789543796E-2</v>
      </c>
      <c r="D24" s="18">
        <f>'SIT Results'!D18</f>
        <v>7.2924565913468603E-2</v>
      </c>
      <c r="E24" s="18">
        <f>'SIT Results'!E18</f>
        <v>7.3879287668588201E-2</v>
      </c>
      <c r="F24" s="18">
        <f>'SIT Results'!F18</f>
        <v>6.9093287832047892E-2</v>
      </c>
      <c r="G24" s="18">
        <f>'SIT Results'!G18</f>
        <v>6.5589645763837162E-2</v>
      </c>
      <c r="H24" s="18">
        <f>'SIT Results'!H18</f>
        <v>6.0463445753120258E-2</v>
      </c>
      <c r="I24" s="18">
        <f>'SIT Results'!I18</f>
        <v>5.484350041110414E-2</v>
      </c>
      <c r="J24" s="18">
        <f>'SIT Results'!J18</f>
        <v>4.9480153075940607E-2</v>
      </c>
      <c r="K24" s="18">
        <f>'SIT Results'!K18</f>
        <v>4.0113688925068364E-2</v>
      </c>
      <c r="L24" s="18">
        <f>'SIT Results'!L18</f>
        <v>4.0976575237675804E-2</v>
      </c>
      <c r="M24" s="18">
        <f>'SIT Results'!M18</f>
        <v>3.962328019997334E-2</v>
      </c>
      <c r="N24" s="18">
        <f>'SIT Results'!N18</f>
        <v>3.9522311162391098E-2</v>
      </c>
      <c r="O24" s="18">
        <f>'SIT Results'!O18</f>
        <v>3.7015234109428835E-2</v>
      </c>
      <c r="P24" s="18">
        <f>'SIT Results'!P18</f>
        <v>3.7154980168301717E-2</v>
      </c>
      <c r="Q24" s="18">
        <f>'SIT Results'!Q18</f>
        <v>3.6773073052099911E-2</v>
      </c>
      <c r="R24" s="18">
        <f>'SIT Results'!R18</f>
        <v>3.409757875208607E-2</v>
      </c>
      <c r="S24" s="18">
        <f>'SIT Results'!S18</f>
        <v>3.1591116232794918E-2</v>
      </c>
      <c r="T24" s="18">
        <f>'SIT Results'!T18</f>
        <v>2.8710280391752857E-2</v>
      </c>
      <c r="U24" s="18">
        <f>'SIT Results'!U18</f>
        <v>2.8272491588543499E-2</v>
      </c>
      <c r="V24" s="18">
        <f>'SIT Results'!V18</f>
        <v>2.5326265506484147E-2</v>
      </c>
      <c r="W24" s="18">
        <f>'SIT Results'!W18</f>
        <v>2.0709351323787546E-2</v>
      </c>
      <c r="X24" s="18">
        <f>'SIT Results'!X18</f>
        <v>1.8960799748151062E-2</v>
      </c>
      <c r="Y24" s="18">
        <f>'SIT Results'!Y18</f>
        <v>1.5906051922286089E-2</v>
      </c>
      <c r="Z24" s="18">
        <f>'SIT Results'!Z18</f>
        <v>1.5002048162406701E-2</v>
      </c>
      <c r="AA24" s="18">
        <f>'SIT Results'!AA18</f>
        <v>1.5354515925748794E-2</v>
      </c>
      <c r="AB24" s="18">
        <f>'SIT Results'!AB18</f>
        <v>1.3470396552690117E-2</v>
      </c>
      <c r="AC24" s="18">
        <f>'SIT Results'!AC18</f>
        <v>1.3963404227416822E-2</v>
      </c>
      <c r="AD24" s="18">
        <f>'SIT Results'!AD18</f>
        <v>1.3715792825901371E-2</v>
      </c>
      <c r="AE24" s="18">
        <f>'SIT Results'!AE18</f>
        <v>1.2685783688998467E-2</v>
      </c>
      <c r="AF24" s="18">
        <f>'SIT Results'!AF18</f>
        <v>1.5100118722318714E-2</v>
      </c>
      <c r="AG24" s="18">
        <f>'SIT Results'!AG18</f>
        <v>1.3857789727174781E-2</v>
      </c>
      <c r="AH24" s="18">
        <f>'SIT Results'!AH18</f>
        <v>1.4050061476094651E-2</v>
      </c>
    </row>
    <row r="25" spans="2:34" ht="15" x14ac:dyDescent="0.25">
      <c r="B25" s="21" t="s">
        <v>349</v>
      </c>
      <c r="C25" s="22">
        <f>SUM(C26:C32)</f>
        <v>0.76080185977244896</v>
      </c>
      <c r="D25" s="22">
        <f t="shared" ref="D25:AC25" si="8">SUM(D26:D32)</f>
        <v>0.78222980946238607</v>
      </c>
      <c r="E25" s="22">
        <f t="shared" si="8"/>
        <v>0.7020298320093814</v>
      </c>
      <c r="F25" s="22">
        <f t="shared" si="8"/>
        <v>0.68554628377975879</v>
      </c>
      <c r="G25" s="22">
        <f t="shared" si="8"/>
        <v>0.63803030142853656</v>
      </c>
      <c r="H25" s="22">
        <f t="shared" si="8"/>
        <v>0.66130803610274957</v>
      </c>
      <c r="I25" s="22">
        <f t="shared" si="8"/>
        <v>0.63078095128268263</v>
      </c>
      <c r="J25" s="22">
        <f t="shared" si="8"/>
        <v>0.62937247352159587</v>
      </c>
      <c r="K25" s="22">
        <f t="shared" si="8"/>
        <v>0.64788826847965919</v>
      </c>
      <c r="L25" s="22">
        <f t="shared" si="8"/>
        <v>0.60794199458125497</v>
      </c>
      <c r="M25" s="22">
        <f t="shared" si="8"/>
        <v>0.58705169516975719</v>
      </c>
      <c r="N25" s="22">
        <f t="shared" si="8"/>
        <v>0.54993082540842331</v>
      </c>
      <c r="O25" s="22">
        <f t="shared" si="8"/>
        <v>0.60369928538655404</v>
      </c>
      <c r="P25" s="22">
        <f t="shared" si="8"/>
        <v>0.55772537955076296</v>
      </c>
      <c r="Q25" s="22">
        <f t="shared" si="8"/>
        <v>0.63444769587286165</v>
      </c>
      <c r="R25" s="22">
        <f t="shared" si="8"/>
        <v>0.54588734113332782</v>
      </c>
      <c r="S25" s="22">
        <f t="shared" si="8"/>
        <v>0.56248859856214961</v>
      </c>
      <c r="T25" s="22">
        <f t="shared" si="8"/>
        <v>0.55918078650585368</v>
      </c>
      <c r="U25" s="22">
        <f t="shared" si="8"/>
        <v>0.53526432970526872</v>
      </c>
      <c r="V25" s="22">
        <f t="shared" si="8"/>
        <v>0.53017886635957234</v>
      </c>
      <c r="W25" s="22">
        <f t="shared" si="8"/>
        <v>0.52490939699605588</v>
      </c>
      <c r="X25" s="22">
        <f t="shared" si="8"/>
        <v>0.52357235082418774</v>
      </c>
      <c r="Y25" s="22">
        <f t="shared" si="8"/>
        <v>0.51160083052847871</v>
      </c>
      <c r="Z25" s="22">
        <f t="shared" si="8"/>
        <v>0.50715619097779108</v>
      </c>
      <c r="AA25" s="22">
        <f t="shared" si="8"/>
        <v>0.49834877989445547</v>
      </c>
      <c r="AB25" s="22">
        <f t="shared" si="8"/>
        <v>0.50007874702824506</v>
      </c>
      <c r="AC25" s="22">
        <f t="shared" si="8"/>
        <v>0.50793649197223301</v>
      </c>
      <c r="AD25" s="22">
        <f t="shared" ref="AD25:AE25" si="9">SUM(AD26:AD32)</f>
        <v>0.51677255215750029</v>
      </c>
      <c r="AE25" s="22">
        <f t="shared" si="9"/>
        <v>0.55741244593541128</v>
      </c>
      <c r="AF25" s="22">
        <f>SUM(AF26:AF32)</f>
        <v>0.4809305274650339</v>
      </c>
      <c r="AG25" s="22">
        <f>SUM(AG26:AG32)</f>
        <v>0.45515101573309724</v>
      </c>
      <c r="AH25" s="22">
        <f>SUM(AH26:AH32)</f>
        <v>0.43278850524208323</v>
      </c>
    </row>
    <row r="26" spans="2:34" ht="15" x14ac:dyDescent="0.25">
      <c r="B26" s="17" t="s">
        <v>208</v>
      </c>
      <c r="C26" s="18">
        <f>'SIT Results'!C20</f>
        <v>0.37334067855249714</v>
      </c>
      <c r="D26" s="18">
        <f>'SIT Results'!D20</f>
        <v>0.40503133284186854</v>
      </c>
      <c r="E26" s="18">
        <f>'SIT Results'!E20</f>
        <v>0.3583084087996895</v>
      </c>
      <c r="F26" s="18">
        <f>'SIT Results'!F20</f>
        <v>0.33632123678241677</v>
      </c>
      <c r="G26" s="18">
        <f>'SIT Results'!G20</f>
        <v>0.32224736791187114</v>
      </c>
      <c r="H26" s="18">
        <f>'SIT Results'!H20</f>
        <v>0.33932050310384354</v>
      </c>
      <c r="I26" s="18">
        <f>'SIT Results'!I20</f>
        <v>0.33241644523127767</v>
      </c>
      <c r="J26" s="18">
        <f>'SIT Results'!J20</f>
        <v>0.3387313512238026</v>
      </c>
      <c r="K26" s="18">
        <f>'SIT Results'!K20</f>
        <v>0.35702237906332868</v>
      </c>
      <c r="L26" s="18">
        <f>'SIT Results'!L20</f>
        <v>0.34247755856903528</v>
      </c>
      <c r="M26" s="18">
        <f>'SIT Results'!M20</f>
        <v>0.33062482726928705</v>
      </c>
      <c r="N26" s="18">
        <f>'SIT Results'!N20</f>
        <v>0.30129168040370341</v>
      </c>
      <c r="O26" s="18">
        <f>'SIT Results'!O20</f>
        <v>0.30119652355514986</v>
      </c>
      <c r="P26" s="18">
        <f>'SIT Results'!P20</f>
        <v>0.30975258504854192</v>
      </c>
      <c r="Q26" s="18">
        <f>'SIT Results'!Q20</f>
        <v>0.31482683896983432</v>
      </c>
      <c r="R26" s="18">
        <f>'SIT Results'!R20</f>
        <v>0.31645787308995932</v>
      </c>
      <c r="S26" s="18">
        <f>'SIT Results'!S20</f>
        <v>0.33277633471734891</v>
      </c>
      <c r="T26" s="18">
        <f>'SIT Results'!T20</f>
        <v>0.32599030814524133</v>
      </c>
      <c r="U26" s="18">
        <f>'SIT Results'!U20</f>
        <v>0.31196096463541451</v>
      </c>
      <c r="V26" s="18">
        <f>'SIT Results'!V20</f>
        <v>0.31328275649111459</v>
      </c>
      <c r="W26" s="18">
        <f>'SIT Results'!W20</f>
        <v>0.30464638361410656</v>
      </c>
      <c r="X26" s="18">
        <f>'SIT Results'!X20</f>
        <v>0.29560675935092684</v>
      </c>
      <c r="Y26" s="18">
        <f>'SIT Results'!Y20</f>
        <v>0.28923834855635472</v>
      </c>
      <c r="Z26" s="18">
        <f>'SIT Results'!Z20</f>
        <v>0.27173457157894682</v>
      </c>
      <c r="AA26" s="18">
        <f>'SIT Results'!AA20</f>
        <v>0.26577849463758052</v>
      </c>
      <c r="AB26" s="18">
        <f>'SIT Results'!AB20</f>
        <v>0.2671984565106148</v>
      </c>
      <c r="AC26" s="18">
        <f>'SIT Results'!AC20</f>
        <v>0.28044312410353045</v>
      </c>
      <c r="AD26" s="18">
        <f>'SIT Results'!AD20</f>
        <v>0.28621002499084858</v>
      </c>
      <c r="AE26" s="18">
        <f>'SIT Results'!AE20</f>
        <v>0.29057793020451461</v>
      </c>
      <c r="AF26" s="18">
        <f>'SIT Results'!AF20</f>
        <v>0.26653807183809036</v>
      </c>
      <c r="AG26" s="18">
        <f>'SIT Results'!AG20</f>
        <v>0.26611007464549979</v>
      </c>
      <c r="AH26" s="18">
        <f>'SIT Results'!AH20</f>
        <v>0.28267740308191375</v>
      </c>
    </row>
    <row r="27" spans="2:34" ht="15" x14ac:dyDescent="0.25">
      <c r="B27" s="17" t="s">
        <v>212</v>
      </c>
      <c r="C27" s="18">
        <f>'SIT Results'!C21</f>
        <v>0.13439497349639776</v>
      </c>
      <c r="D27" s="18">
        <f>'SIT Results'!D21</f>
        <v>0.13294049096489308</v>
      </c>
      <c r="E27" s="18">
        <f>'SIT Results'!E21</f>
        <v>0.11576967455338122</v>
      </c>
      <c r="F27" s="18">
        <f>'SIT Results'!F21</f>
        <v>0.10973646508201941</v>
      </c>
      <c r="G27" s="18">
        <f>'SIT Results'!G21</f>
        <v>0.10609590219228547</v>
      </c>
      <c r="H27" s="18">
        <f>'SIT Results'!H21</f>
        <v>0.10382900723189586</v>
      </c>
      <c r="I27" s="18">
        <f>'SIT Results'!I21</f>
        <v>8.5321012632839741E-2</v>
      </c>
      <c r="J27" s="18">
        <f>'SIT Results'!J21</f>
        <v>8.4880643888948573E-2</v>
      </c>
      <c r="K27" s="18">
        <f>'SIT Results'!K21</f>
        <v>8.2566610583220498E-2</v>
      </c>
      <c r="L27" s="18">
        <f>'SIT Results'!L21</f>
        <v>7.9234772008437496E-2</v>
      </c>
      <c r="M27" s="18">
        <f>'SIT Results'!M21</f>
        <v>8.3305001008643104E-2</v>
      </c>
      <c r="N27" s="18">
        <f>'SIT Results'!N21</f>
        <v>7.1060909720262508E-2</v>
      </c>
      <c r="O27" s="18">
        <f>'SIT Results'!O21</f>
        <v>6.9842281433215747E-2</v>
      </c>
      <c r="P27" s="18">
        <f>'SIT Results'!P21</f>
        <v>6.8375030173885812E-2</v>
      </c>
      <c r="Q27" s="18">
        <f>'SIT Results'!Q21</f>
        <v>0.11586475468261596</v>
      </c>
      <c r="R27" s="18">
        <f>'SIT Results'!R21</f>
        <v>5.6122518641160926E-2</v>
      </c>
      <c r="S27" s="18">
        <f>'SIT Results'!S21</f>
        <v>4.8896601144303629E-2</v>
      </c>
      <c r="T27" s="18">
        <f>'SIT Results'!T21</f>
        <v>4.3100221065339443E-2</v>
      </c>
      <c r="U27" s="18">
        <f>'SIT Results'!U21</f>
        <v>3.7650379499110598E-2</v>
      </c>
      <c r="V27" s="18">
        <f>'SIT Results'!V21</f>
        <v>3.5443400741110534E-2</v>
      </c>
      <c r="W27" s="18">
        <f>'SIT Results'!W21</f>
        <v>3.5595232676916576E-2</v>
      </c>
      <c r="X27" s="18">
        <f>'SIT Results'!X21</f>
        <v>4.1199450643387675E-2</v>
      </c>
      <c r="Y27" s="18">
        <f>'SIT Results'!Y21</f>
        <v>4.1402093251419636E-2</v>
      </c>
      <c r="Z27" s="18">
        <f>'SIT Results'!Z21</f>
        <v>4.12157236717937E-2</v>
      </c>
      <c r="AA27" s="18">
        <f>'SIT Results'!AA21</f>
        <v>4.2974122017535032E-2</v>
      </c>
      <c r="AB27" s="18">
        <f>'SIT Results'!AB21</f>
        <v>4.572519213977979E-2</v>
      </c>
      <c r="AC27" s="18">
        <f>'SIT Results'!AC21</f>
        <v>4.8344805148178391E-2</v>
      </c>
      <c r="AD27" s="18">
        <f>'SIT Results'!AD21</f>
        <v>4.8355876693457887E-2</v>
      </c>
      <c r="AE27" s="18">
        <f>'SIT Results'!AE21</f>
        <v>4.8715466303523858E-2</v>
      </c>
      <c r="AF27" s="18">
        <f>'SIT Results'!AF21</f>
        <v>2.6150773122642502E-2</v>
      </c>
      <c r="AG27" s="18">
        <f>'SIT Results'!AG21</f>
        <v>2.156581239397103E-2</v>
      </c>
      <c r="AH27" s="18">
        <f>'SIT Results'!AH21</f>
        <v>1.6001367678636941E-2</v>
      </c>
    </row>
    <row r="28" spans="2:34" ht="15" x14ac:dyDescent="0.25">
      <c r="B28" s="17" t="s">
        <v>209</v>
      </c>
      <c r="C28" s="18">
        <f>'SIT Results'!C22</f>
        <v>0.25131733379328702</v>
      </c>
      <c r="D28" s="18">
        <f>'SIT Results'!D22</f>
        <v>0.24252640889188792</v>
      </c>
      <c r="E28" s="18">
        <f>'SIT Results'!E22</f>
        <v>0.22623770456667999</v>
      </c>
      <c r="F28" s="18">
        <f>'SIT Results'!F22</f>
        <v>0.23777413067700273</v>
      </c>
      <c r="G28" s="18">
        <f>'SIT Results'!G22</f>
        <v>0.20798127789972243</v>
      </c>
      <c r="H28" s="18">
        <f>'SIT Results'!H22</f>
        <v>0.2165086421902464</v>
      </c>
      <c r="I28" s="18">
        <f>'SIT Results'!I22</f>
        <v>0.21139360984180144</v>
      </c>
      <c r="J28" s="18">
        <f>'SIT Results'!J22</f>
        <v>0.20409316727152574</v>
      </c>
      <c r="K28" s="18">
        <f>'SIT Results'!K22</f>
        <v>0.20667835337422094</v>
      </c>
      <c r="L28" s="18">
        <f>'SIT Results'!L22</f>
        <v>0.18479475493486563</v>
      </c>
      <c r="M28" s="18">
        <f>'SIT Results'!M22</f>
        <v>0.17176603514608338</v>
      </c>
      <c r="N28" s="18">
        <f>'SIT Results'!N22</f>
        <v>0.17622240353871366</v>
      </c>
      <c r="O28" s="18">
        <f>'SIT Results'!O22</f>
        <v>0.17497337083050826</v>
      </c>
      <c r="P28" s="18">
        <f>'SIT Results'!P22</f>
        <v>0.17824193258259158</v>
      </c>
      <c r="Q28" s="18">
        <f>'SIT Results'!Q22</f>
        <v>0.20240027047466769</v>
      </c>
      <c r="R28" s="18">
        <f>'SIT Results'!R22</f>
        <v>0.17195111765646387</v>
      </c>
      <c r="S28" s="18">
        <f>'SIT Results'!S22</f>
        <v>0.17945983095475337</v>
      </c>
      <c r="T28" s="18">
        <f>'SIT Results'!T22</f>
        <v>0.18873442554952916</v>
      </c>
      <c r="U28" s="18">
        <f>'SIT Results'!U22</f>
        <v>0.18433059590065981</v>
      </c>
      <c r="V28" s="18">
        <f>'SIT Results'!V22</f>
        <v>0.18016638271892849</v>
      </c>
      <c r="W28" s="18">
        <f>'SIT Results'!W22</f>
        <v>0.18331423218527113</v>
      </c>
      <c r="X28" s="18">
        <f>'SIT Results'!X22</f>
        <v>0.18534691230769235</v>
      </c>
      <c r="Y28" s="18">
        <f>'SIT Results'!Y22</f>
        <v>0.17949486898923375</v>
      </c>
      <c r="Z28" s="18">
        <f>'SIT Results'!Z22</f>
        <v>0.19275096186149668</v>
      </c>
      <c r="AA28" s="18">
        <f>'SIT Results'!AA22</f>
        <v>0.18816620382115365</v>
      </c>
      <c r="AB28" s="18">
        <f>'SIT Results'!AB22</f>
        <v>0.18573721903465903</v>
      </c>
      <c r="AC28" s="18">
        <f>'SIT Results'!AC22</f>
        <v>0.17771303893692014</v>
      </c>
      <c r="AD28" s="18">
        <f>'SIT Results'!AD22</f>
        <v>0.18075643760901347</v>
      </c>
      <c r="AE28" s="18">
        <f>'SIT Results'!AE22</f>
        <v>0.18946248986846115</v>
      </c>
      <c r="AF28" s="18">
        <f>'SIT Results'!AF22</f>
        <v>0.18681697522548515</v>
      </c>
      <c r="AG28" s="18">
        <f>'SIT Results'!AG22</f>
        <v>0.16605502844462766</v>
      </c>
      <c r="AH28" s="18">
        <f>'SIT Results'!AH22</f>
        <v>0.13269424126235091</v>
      </c>
    </row>
    <row r="29" spans="2:34" ht="15" x14ac:dyDescent="0.25">
      <c r="B29" s="17" t="s">
        <v>316</v>
      </c>
      <c r="C29" s="18">
        <f>'SIT Results'!C23</f>
        <v>0</v>
      </c>
      <c r="D29" s="18">
        <f>'SIT Results'!D23</f>
        <v>0</v>
      </c>
      <c r="E29" s="18">
        <f>'SIT Results'!E23</f>
        <v>0</v>
      </c>
      <c r="F29" s="18">
        <f>'SIT Results'!F23</f>
        <v>0</v>
      </c>
      <c r="G29" s="18">
        <f>'SIT Results'!G23</f>
        <v>0</v>
      </c>
      <c r="H29" s="18">
        <f>'SIT Results'!H23</f>
        <v>0</v>
      </c>
      <c r="I29" s="18">
        <f>'SIT Results'!I23</f>
        <v>0</v>
      </c>
      <c r="J29" s="18">
        <f>'SIT Results'!J23</f>
        <v>0</v>
      </c>
      <c r="K29" s="18">
        <f>'SIT Results'!K23</f>
        <v>0</v>
      </c>
      <c r="L29" s="18">
        <f>'SIT Results'!L23</f>
        <v>0</v>
      </c>
      <c r="M29" s="18">
        <f>'SIT Results'!M23</f>
        <v>0</v>
      </c>
      <c r="N29" s="18">
        <f>'SIT Results'!N23</f>
        <v>0</v>
      </c>
      <c r="O29" s="18">
        <f>'SIT Results'!O23</f>
        <v>0</v>
      </c>
      <c r="P29" s="18">
        <f>'SIT Results'!P23</f>
        <v>0</v>
      </c>
      <c r="Q29" s="18">
        <f>'SIT Results'!Q23</f>
        <v>0</v>
      </c>
      <c r="R29" s="18">
        <f>'SIT Results'!R23</f>
        <v>0</v>
      </c>
      <c r="S29" s="18">
        <f>'SIT Results'!S23</f>
        <v>0</v>
      </c>
      <c r="T29" s="18">
        <f>'SIT Results'!T23</f>
        <v>0</v>
      </c>
      <c r="U29" s="18">
        <f>'SIT Results'!U23</f>
        <v>0</v>
      </c>
      <c r="V29" s="18">
        <f>'SIT Results'!V23</f>
        <v>0</v>
      </c>
      <c r="W29" s="18">
        <f>'SIT Results'!W23</f>
        <v>0</v>
      </c>
      <c r="X29" s="18">
        <f>'SIT Results'!X23</f>
        <v>0</v>
      </c>
      <c r="Y29" s="18">
        <f>'SIT Results'!Y23</f>
        <v>0</v>
      </c>
      <c r="Z29" s="18">
        <f>'SIT Results'!Z23</f>
        <v>0</v>
      </c>
      <c r="AA29" s="18">
        <f>'SIT Results'!AA23</f>
        <v>0</v>
      </c>
      <c r="AB29" s="18">
        <f>'SIT Results'!AB23</f>
        <v>0</v>
      </c>
      <c r="AC29" s="18">
        <f>'SIT Results'!AC23</f>
        <v>0</v>
      </c>
      <c r="AD29" s="18">
        <f>'SIT Results'!AD23</f>
        <v>0</v>
      </c>
      <c r="AE29" s="18">
        <f>'SIT Results'!AE23</f>
        <v>0</v>
      </c>
      <c r="AF29" s="18">
        <f>'SIT Results'!AF23</f>
        <v>0</v>
      </c>
      <c r="AG29" s="18">
        <f>'SIT Results'!AG23</f>
        <v>0</v>
      </c>
      <c r="AH29" s="18">
        <f>'SIT Results'!AH23</f>
        <v>0</v>
      </c>
    </row>
    <row r="30" spans="2:34" ht="15" x14ac:dyDescent="0.25">
      <c r="B30" s="17" t="s">
        <v>350</v>
      </c>
      <c r="C30" s="32">
        <f>'SIT Results'!C24</f>
        <v>0</v>
      </c>
      <c r="D30" s="32">
        <f>'SIT Results'!D24</f>
        <v>0</v>
      </c>
      <c r="E30" s="32">
        <f>'SIT Results'!E24</f>
        <v>0</v>
      </c>
      <c r="F30" s="32">
        <f>'SIT Results'!F24</f>
        <v>0</v>
      </c>
      <c r="G30" s="32">
        <f>'SIT Results'!G24</f>
        <v>0</v>
      </c>
      <c r="H30" s="32">
        <f>'SIT Results'!H24</f>
        <v>0</v>
      </c>
      <c r="I30" s="32">
        <f>'SIT Results'!I24</f>
        <v>0</v>
      </c>
      <c r="J30" s="32">
        <f>'SIT Results'!J24</f>
        <v>0</v>
      </c>
      <c r="K30" s="32">
        <f>'SIT Results'!K24</f>
        <v>0</v>
      </c>
      <c r="L30" s="32">
        <f>'SIT Results'!L24</f>
        <v>0</v>
      </c>
      <c r="M30" s="32">
        <f>'SIT Results'!M24</f>
        <v>0</v>
      </c>
      <c r="N30" s="32">
        <f>'SIT Results'!N24</f>
        <v>0</v>
      </c>
      <c r="O30" s="32">
        <f>'SIT Results'!O24</f>
        <v>5.6331277821936483E-2</v>
      </c>
      <c r="P30" s="32">
        <f>'SIT Results'!P24</f>
        <v>0</v>
      </c>
      <c r="Q30" s="32">
        <f>'SIT Results'!Q24</f>
        <v>0</v>
      </c>
      <c r="R30" s="32">
        <f>'SIT Results'!R24</f>
        <v>0</v>
      </c>
      <c r="S30" s="32">
        <f>'SIT Results'!S24</f>
        <v>0</v>
      </c>
      <c r="T30" s="32">
        <f>'SIT Results'!T24</f>
        <v>0</v>
      </c>
      <c r="U30" s="32">
        <f>'SIT Results'!U24</f>
        <v>0</v>
      </c>
      <c r="V30" s="32">
        <f>'SIT Results'!V24</f>
        <v>0</v>
      </c>
      <c r="W30" s="32">
        <f>'SIT Results'!W24</f>
        <v>0</v>
      </c>
      <c r="X30" s="32">
        <f>'SIT Results'!X24</f>
        <v>0</v>
      </c>
      <c r="Y30" s="32">
        <f>'SIT Results'!Y24</f>
        <v>0</v>
      </c>
      <c r="Z30" s="32">
        <f>'SIT Results'!Z24</f>
        <v>0</v>
      </c>
      <c r="AA30" s="32">
        <f>'SIT Results'!AA24</f>
        <v>0</v>
      </c>
      <c r="AB30" s="32">
        <f>'SIT Results'!AB24</f>
        <v>0</v>
      </c>
      <c r="AC30" s="32">
        <f>'SIT Results'!AC24</f>
        <v>0</v>
      </c>
      <c r="AD30" s="32">
        <f>'SIT Results'!AD24</f>
        <v>0</v>
      </c>
      <c r="AE30" s="32">
        <f>'SIT Results'!AE24</f>
        <v>2.7227245250278653E-2</v>
      </c>
      <c r="AF30" s="32">
        <f>'SIT Results'!AF24</f>
        <v>0</v>
      </c>
      <c r="AG30" s="32">
        <f>'SIT Results'!AG24</f>
        <v>0</v>
      </c>
      <c r="AH30" s="32">
        <f>'SIT Results'!AH24</f>
        <v>0</v>
      </c>
    </row>
    <row r="31" spans="2:34" ht="15" x14ac:dyDescent="0.25">
      <c r="B31" s="17" t="s">
        <v>260</v>
      </c>
      <c r="C31" s="32">
        <f>'SIT Results'!C25</f>
        <v>1.7488739302670172E-3</v>
      </c>
      <c r="D31" s="32">
        <f>'SIT Results'!D25</f>
        <v>1.7315767637364296E-3</v>
      </c>
      <c r="E31" s="32">
        <f>'SIT Results'!E25</f>
        <v>1.7140440896307723E-3</v>
      </c>
      <c r="F31" s="32">
        <f>'SIT Results'!F25</f>
        <v>1.7144512383198767E-3</v>
      </c>
      <c r="G31" s="32">
        <f>'SIT Results'!G25</f>
        <v>1.7057534246575341E-3</v>
      </c>
      <c r="H31" s="32">
        <f>'SIT Results'!H25</f>
        <v>1.6498835767637362E-3</v>
      </c>
      <c r="I31" s="32">
        <f>'SIT Results'!I25</f>
        <v>1.6498835767637362E-3</v>
      </c>
      <c r="J31" s="32">
        <f>'SIT Results'!J25</f>
        <v>1.6673111373189391E-3</v>
      </c>
      <c r="K31" s="32">
        <f>'SIT Results'!K25</f>
        <v>1.6209254588889902E-3</v>
      </c>
      <c r="L31" s="32">
        <f>'SIT Results'!L25</f>
        <v>1.4349090689165082E-3</v>
      </c>
      <c r="M31" s="32">
        <f>'SIT Results'!M25</f>
        <v>1.3558317457437478E-3</v>
      </c>
      <c r="N31" s="32">
        <f>'SIT Results'!N25</f>
        <v>1.3558317457437478E-3</v>
      </c>
      <c r="O31" s="32">
        <f>'SIT Results'!O25</f>
        <v>1.3558317457437478E-3</v>
      </c>
      <c r="P31" s="32">
        <f>'SIT Results'!P25</f>
        <v>1.3558317457437478E-3</v>
      </c>
      <c r="Q31" s="32">
        <f>'SIT Results'!Q25</f>
        <v>1.3558317457437478E-3</v>
      </c>
      <c r="R31" s="32">
        <f>'SIT Results'!R25</f>
        <v>1.3558317457437478E-3</v>
      </c>
      <c r="S31" s="32">
        <f>'SIT Results'!S25</f>
        <v>1.3558317457437478E-3</v>
      </c>
      <c r="T31" s="32">
        <f>'SIT Results'!T25</f>
        <v>1.3558317457437478E-3</v>
      </c>
      <c r="U31" s="32">
        <f>'SIT Results'!U25</f>
        <v>1.3223896700837643E-3</v>
      </c>
      <c r="V31" s="32">
        <f>'SIT Results'!V25</f>
        <v>1.286326408418761E-3</v>
      </c>
      <c r="W31" s="32">
        <f>'SIT Results'!W25</f>
        <v>1.3535485197617104E-3</v>
      </c>
      <c r="X31" s="32">
        <f>'SIT Results'!X25</f>
        <v>1.4192285221808947E-3</v>
      </c>
      <c r="Y31" s="32">
        <f>'SIT Results'!Y25</f>
        <v>1.4655197314705616E-3</v>
      </c>
      <c r="Z31" s="32">
        <f>'SIT Results'!Z25</f>
        <v>1.4549338655538422E-3</v>
      </c>
      <c r="AA31" s="32">
        <f>'SIT Results'!AA25</f>
        <v>1.4299594181862172E-3</v>
      </c>
      <c r="AB31" s="32">
        <f>'SIT Results'!AB25</f>
        <v>1.417879343191509E-3</v>
      </c>
      <c r="AC31" s="32">
        <f>'SIT Results'!AC25</f>
        <v>1.4355237836039798E-3</v>
      </c>
      <c r="AD31" s="32">
        <f>'SIT Results'!AD25</f>
        <v>1.4502128641803926E-3</v>
      </c>
      <c r="AE31" s="32">
        <f>'SIT Results'!AE25</f>
        <v>1.4293143086330407E-3</v>
      </c>
      <c r="AF31" s="32">
        <f>'SIT Results'!AF25</f>
        <v>1.4247072788158934E-3</v>
      </c>
      <c r="AG31" s="32">
        <f>'SIT Results'!AG25</f>
        <v>1.4201002489987458E-3</v>
      </c>
      <c r="AH31" s="32">
        <f>'SIT Results'!AH25</f>
        <v>1.4154932191815977E-3</v>
      </c>
    </row>
    <row r="32" spans="2:34" ht="15" x14ac:dyDescent="0.25">
      <c r="B32" s="10" t="s">
        <v>258</v>
      </c>
      <c r="C32" s="18">
        <f>'SIT Results'!C26</f>
        <v>0</v>
      </c>
      <c r="D32" s="18">
        <f>'SIT Results'!D26</f>
        <v>0</v>
      </c>
      <c r="E32" s="18">
        <f>'SIT Results'!E26</f>
        <v>0</v>
      </c>
      <c r="F32" s="18">
        <f>'SIT Results'!F26</f>
        <v>0</v>
      </c>
      <c r="G32" s="18">
        <f>'SIT Results'!G26</f>
        <v>0</v>
      </c>
      <c r="H32" s="18">
        <f>'SIT Results'!H26</f>
        <v>0</v>
      </c>
      <c r="I32" s="18">
        <f>'SIT Results'!I26</f>
        <v>0</v>
      </c>
      <c r="J32" s="18">
        <f>'SIT Results'!J26</f>
        <v>0</v>
      </c>
      <c r="K32" s="18">
        <f>'SIT Results'!K26</f>
        <v>0</v>
      </c>
      <c r="L32" s="18">
        <f>'SIT Results'!L26</f>
        <v>0</v>
      </c>
      <c r="M32" s="18">
        <f>'SIT Results'!M26</f>
        <v>0</v>
      </c>
      <c r="N32" s="18">
        <f>'SIT Results'!N26</f>
        <v>0</v>
      </c>
      <c r="O32" s="18">
        <f>'SIT Results'!O26</f>
        <v>0</v>
      </c>
      <c r="P32" s="18">
        <f>'SIT Results'!P26</f>
        <v>0</v>
      </c>
      <c r="Q32" s="18">
        <f>'SIT Results'!Q26</f>
        <v>0</v>
      </c>
      <c r="R32" s="18">
        <f>'SIT Results'!R26</f>
        <v>0</v>
      </c>
      <c r="S32" s="18">
        <f>'SIT Results'!S26</f>
        <v>0</v>
      </c>
      <c r="T32" s="18">
        <f>'SIT Results'!T26</f>
        <v>0</v>
      </c>
      <c r="U32" s="18">
        <f>'SIT Results'!U26</f>
        <v>0</v>
      </c>
      <c r="V32" s="18">
        <f>'SIT Results'!V26</f>
        <v>0</v>
      </c>
      <c r="W32" s="18">
        <f>'SIT Results'!W26</f>
        <v>0</v>
      </c>
      <c r="X32" s="18">
        <f>'SIT Results'!X26</f>
        <v>0</v>
      </c>
      <c r="Y32" s="18">
        <f>'SIT Results'!Y26</f>
        <v>0</v>
      </c>
      <c r="Z32" s="18">
        <f>'SIT Results'!Z26</f>
        <v>0</v>
      </c>
      <c r="AA32" s="18">
        <f>'SIT Results'!AA26</f>
        <v>0</v>
      </c>
      <c r="AB32" s="18">
        <f>'SIT Results'!AB26</f>
        <v>0</v>
      </c>
      <c r="AC32" s="18">
        <f>'SIT Results'!AC26</f>
        <v>0</v>
      </c>
      <c r="AD32" s="18">
        <f>'SIT Results'!AD26</f>
        <v>0</v>
      </c>
      <c r="AE32" s="18">
        <f>'SIT Results'!AE26</f>
        <v>0</v>
      </c>
      <c r="AF32" s="18">
        <f>'SIT Results'!AF26</f>
        <v>0</v>
      </c>
      <c r="AG32" s="18">
        <f>'SIT Results'!AG26</f>
        <v>0</v>
      </c>
      <c r="AH32" s="18">
        <f>'SIT Results'!AH26</f>
        <v>0</v>
      </c>
    </row>
    <row r="33" spans="2:34" ht="15" x14ac:dyDescent="0.25">
      <c r="B33" s="23" t="s">
        <v>317</v>
      </c>
      <c r="C33" s="24">
        <f>SUM(C34,C41,C42,C47,C50,C51)</f>
        <v>0.21843677563010566</v>
      </c>
      <c r="D33" s="24">
        <f t="shared" ref="D33:AD33" si="10">SUM(D34,D41,D42,D47,D50,D51)</f>
        <v>0.18928816709323859</v>
      </c>
      <c r="E33" s="24">
        <f t="shared" si="10"/>
        <v>0.14655730285747259</v>
      </c>
      <c r="F33" s="24">
        <f t="shared" si="10"/>
        <v>7.080567375252711E-2</v>
      </c>
      <c r="G33" s="24">
        <f t="shared" si="10"/>
        <v>-0.10157805178191004</v>
      </c>
      <c r="H33" s="24">
        <f>SUM(H34,H41,H42,H47,H50,H51)</f>
        <v>-0.12176073188529773</v>
      </c>
      <c r="I33" s="24">
        <f t="shared" si="10"/>
        <v>-0.12874071011191851</v>
      </c>
      <c r="J33" s="24">
        <f t="shared" si="10"/>
        <v>-0.15871477802212602</v>
      </c>
      <c r="K33" s="24">
        <f t="shared" si="10"/>
        <v>-8.8796016643798215E-2</v>
      </c>
      <c r="L33" s="24">
        <f t="shared" si="10"/>
        <v>-2.6023635703627646E-2</v>
      </c>
      <c r="M33" s="24">
        <f t="shared" si="10"/>
        <v>2.389298428040576E-2</v>
      </c>
      <c r="N33" s="24">
        <f t="shared" si="10"/>
        <v>5.6299030325590249E-2</v>
      </c>
      <c r="O33" s="24">
        <f t="shared" si="10"/>
        <v>2.7468481881854911E-2</v>
      </c>
      <c r="P33" s="24">
        <f t="shared" si="10"/>
        <v>4.54126321285514E-2</v>
      </c>
      <c r="Q33" s="24">
        <f t="shared" si="10"/>
        <v>3.5383619005137423E-2</v>
      </c>
      <c r="R33" s="24">
        <f t="shared" si="10"/>
        <v>2.9961497633539613E-2</v>
      </c>
      <c r="S33" s="24">
        <f t="shared" si="10"/>
        <v>1.9543696745895622E-2</v>
      </c>
      <c r="T33" s="24">
        <f t="shared" si="10"/>
        <v>1.174728904594835E-2</v>
      </c>
      <c r="U33" s="24">
        <f t="shared" si="10"/>
        <v>6.5518416960872905E-2</v>
      </c>
      <c r="V33" s="24">
        <f t="shared" si="10"/>
        <v>7.0311251463258007E-2</v>
      </c>
      <c r="W33" s="24">
        <f t="shared" si="10"/>
        <v>7.9179458903331668E-2</v>
      </c>
      <c r="X33" s="24">
        <f t="shared" si="10"/>
        <v>0.11013228009573439</v>
      </c>
      <c r="Y33" s="24">
        <f t="shared" si="10"/>
        <v>0.12664692601196248</v>
      </c>
      <c r="Z33" s="24">
        <f t="shared" si="10"/>
        <v>0.12322694298151116</v>
      </c>
      <c r="AA33" s="24">
        <f t="shared" si="10"/>
        <v>0.12164346729036679</v>
      </c>
      <c r="AB33" s="24">
        <f t="shared" si="10"/>
        <v>0.10231361744321354</v>
      </c>
      <c r="AC33" s="24">
        <f t="shared" si="10"/>
        <v>9.9953314216556066E-2</v>
      </c>
      <c r="AD33" s="24">
        <f t="shared" si="10"/>
        <v>0.10053763717048247</v>
      </c>
      <c r="AE33" s="24">
        <f t="shared" ref="AE33:AF33" si="11">SUM(AE34,AE41,AE42,AE47,AE50,AE51)</f>
        <v>8.1737859361189713E-2</v>
      </c>
      <c r="AF33" s="24">
        <f t="shared" si="11"/>
        <v>7.4866495940883349E-2</v>
      </c>
      <c r="AG33" s="24">
        <f t="shared" ref="AG33:AH33" si="12">SUM(AG34,AG41,AG42,AG47,AG50,AG51)</f>
        <v>0.2774045944440573</v>
      </c>
      <c r="AH33" s="24">
        <f t="shared" si="12"/>
        <v>0.13265814916126906</v>
      </c>
    </row>
    <row r="34" spans="2:34" ht="15" x14ac:dyDescent="0.25">
      <c r="B34" s="11" t="s">
        <v>265</v>
      </c>
      <c r="C34" s="32">
        <f>SUM(C35:C40)</f>
        <v>0</v>
      </c>
      <c r="D34" s="32">
        <f t="shared" ref="D34:AC34" si="13">SUM(D35:D40)</f>
        <v>0</v>
      </c>
      <c r="E34" s="32">
        <f t="shared" si="13"/>
        <v>0</v>
      </c>
      <c r="F34" s="32">
        <f t="shared" si="13"/>
        <v>0</v>
      </c>
      <c r="G34" s="32">
        <f t="shared" si="13"/>
        <v>0</v>
      </c>
      <c r="H34" s="32">
        <f t="shared" si="13"/>
        <v>0</v>
      </c>
      <c r="I34" s="32">
        <f t="shared" si="13"/>
        <v>0</v>
      </c>
      <c r="J34" s="32">
        <f t="shared" si="13"/>
        <v>0</v>
      </c>
      <c r="K34" s="32">
        <f t="shared" si="13"/>
        <v>0</v>
      </c>
      <c r="L34" s="32">
        <f t="shared" si="13"/>
        <v>0</v>
      </c>
      <c r="M34" s="32">
        <f t="shared" si="13"/>
        <v>0</v>
      </c>
      <c r="N34" s="32">
        <f t="shared" si="13"/>
        <v>0</v>
      </c>
      <c r="O34" s="32">
        <f t="shared" si="13"/>
        <v>0</v>
      </c>
      <c r="P34" s="32">
        <f t="shared" si="13"/>
        <v>0</v>
      </c>
      <c r="Q34" s="32">
        <f t="shared" si="13"/>
        <v>0</v>
      </c>
      <c r="R34" s="32">
        <f t="shared" si="13"/>
        <v>0</v>
      </c>
      <c r="S34" s="32">
        <f t="shared" si="13"/>
        <v>0</v>
      </c>
      <c r="T34" s="32">
        <f t="shared" si="13"/>
        <v>0</v>
      </c>
      <c r="U34" s="32">
        <f t="shared" si="13"/>
        <v>0</v>
      </c>
      <c r="V34" s="32">
        <f t="shared" si="13"/>
        <v>0</v>
      </c>
      <c r="W34" s="32">
        <f t="shared" si="13"/>
        <v>0</v>
      </c>
      <c r="X34" s="32">
        <f t="shared" si="13"/>
        <v>0</v>
      </c>
      <c r="Y34" s="32">
        <f t="shared" si="13"/>
        <v>0</v>
      </c>
      <c r="Z34" s="32">
        <f t="shared" si="13"/>
        <v>0</v>
      </c>
      <c r="AA34" s="32">
        <f t="shared" si="13"/>
        <v>0</v>
      </c>
      <c r="AB34" s="32">
        <f t="shared" si="13"/>
        <v>0</v>
      </c>
      <c r="AC34" s="32">
        <f t="shared" si="13"/>
        <v>0</v>
      </c>
      <c r="AD34" s="32">
        <f t="shared" ref="AD34:AF34" si="14">SUM(AD35:AD40)</f>
        <v>0</v>
      </c>
      <c r="AE34" s="32">
        <f t="shared" si="14"/>
        <v>0</v>
      </c>
      <c r="AF34" s="32">
        <f t="shared" si="14"/>
        <v>0</v>
      </c>
      <c r="AG34" s="32">
        <f t="shared" ref="AG34:AH34" si="15">SUM(AG35:AG40)</f>
        <v>0</v>
      </c>
      <c r="AH34" s="32">
        <f t="shared" si="15"/>
        <v>0</v>
      </c>
    </row>
    <row r="35" spans="2:34" ht="15.75" x14ac:dyDescent="0.3">
      <c r="B35" s="33" t="s">
        <v>319</v>
      </c>
      <c r="C35" s="32">
        <f>'SIT Results'!C29</f>
        <v>0</v>
      </c>
      <c r="D35" s="32">
        <f>'SIT Results'!D29</f>
        <v>0</v>
      </c>
      <c r="E35" s="32">
        <f>'SIT Results'!E29</f>
        <v>0</v>
      </c>
      <c r="F35" s="32">
        <f>'SIT Results'!F29</f>
        <v>0</v>
      </c>
      <c r="G35" s="32">
        <f>'SIT Results'!G29</f>
        <v>0</v>
      </c>
      <c r="H35" s="32">
        <f>'SIT Results'!H29</f>
        <v>0</v>
      </c>
      <c r="I35" s="32">
        <f>'SIT Results'!I29</f>
        <v>0</v>
      </c>
      <c r="J35" s="32">
        <f>'SIT Results'!J29</f>
        <v>0</v>
      </c>
      <c r="K35" s="32">
        <f>'SIT Results'!K29</f>
        <v>0</v>
      </c>
      <c r="L35" s="32">
        <f>'SIT Results'!L29</f>
        <v>0</v>
      </c>
      <c r="M35" s="32">
        <f>'SIT Results'!M29</f>
        <v>0</v>
      </c>
      <c r="N35" s="32">
        <f>'SIT Results'!N29</f>
        <v>0</v>
      </c>
      <c r="O35" s="32">
        <f>'SIT Results'!O29</f>
        <v>0</v>
      </c>
      <c r="P35" s="32">
        <f>'SIT Results'!P29</f>
        <v>0</v>
      </c>
      <c r="Q35" s="32">
        <f>'SIT Results'!Q29</f>
        <v>0</v>
      </c>
      <c r="R35" s="32">
        <f>'SIT Results'!R29</f>
        <v>0</v>
      </c>
      <c r="S35" s="32">
        <f>'SIT Results'!S29</f>
        <v>0</v>
      </c>
      <c r="T35" s="32">
        <f>'SIT Results'!T29</f>
        <v>0</v>
      </c>
      <c r="U35" s="32">
        <f>'SIT Results'!U29</f>
        <v>0</v>
      </c>
      <c r="V35" s="32">
        <f>'SIT Results'!V29</f>
        <v>0</v>
      </c>
      <c r="W35" s="32">
        <f>'SIT Results'!W29</f>
        <v>0</v>
      </c>
      <c r="X35" s="32">
        <f>'SIT Results'!X29</f>
        <v>0</v>
      </c>
      <c r="Y35" s="32">
        <f>'SIT Results'!Y29</f>
        <v>0</v>
      </c>
      <c r="Z35" s="32">
        <f>'SIT Results'!Z29</f>
        <v>0</v>
      </c>
      <c r="AA35" s="32">
        <f>'SIT Results'!AA29</f>
        <v>0</v>
      </c>
      <c r="AB35" s="32">
        <f>'SIT Results'!AB29</f>
        <v>0</v>
      </c>
      <c r="AC35" s="32">
        <f>'SIT Results'!AC29</f>
        <v>0</v>
      </c>
      <c r="AD35" s="32">
        <f>'SIT Results'!AD29</f>
        <v>0</v>
      </c>
      <c r="AE35" s="32">
        <f>'SIT Results'!AE29</f>
        <v>0</v>
      </c>
      <c r="AF35" s="32">
        <f>'SIT Results'!AF29</f>
        <v>0</v>
      </c>
      <c r="AG35" s="32">
        <f>'SIT Results'!AG29</f>
        <v>0</v>
      </c>
      <c r="AH35" s="32">
        <f>'SIT Results'!AH29</f>
        <v>0</v>
      </c>
    </row>
    <row r="36" spans="2:34" ht="15.75" x14ac:dyDescent="0.3">
      <c r="B36" s="33" t="s">
        <v>320</v>
      </c>
      <c r="C36" s="32">
        <f>'SIT Results'!C30</f>
        <v>0</v>
      </c>
      <c r="D36" s="32">
        <f>'SIT Results'!D30</f>
        <v>0</v>
      </c>
      <c r="E36" s="32">
        <f>'SIT Results'!E30</f>
        <v>0</v>
      </c>
      <c r="F36" s="32">
        <f>'SIT Results'!F30</f>
        <v>0</v>
      </c>
      <c r="G36" s="32">
        <f>'SIT Results'!G30</f>
        <v>0</v>
      </c>
      <c r="H36" s="32">
        <f>'SIT Results'!H30</f>
        <v>0</v>
      </c>
      <c r="I36" s="32">
        <f>'SIT Results'!I30</f>
        <v>0</v>
      </c>
      <c r="J36" s="32">
        <f>'SIT Results'!J30</f>
        <v>0</v>
      </c>
      <c r="K36" s="32">
        <f>'SIT Results'!K30</f>
        <v>0</v>
      </c>
      <c r="L36" s="32">
        <f>'SIT Results'!L30</f>
        <v>0</v>
      </c>
      <c r="M36" s="32">
        <f>'SIT Results'!M30</f>
        <v>0</v>
      </c>
      <c r="N36" s="32">
        <f>'SIT Results'!N30</f>
        <v>0</v>
      </c>
      <c r="O36" s="32">
        <f>'SIT Results'!O30</f>
        <v>0</v>
      </c>
      <c r="P36" s="32">
        <f>'SIT Results'!P30</f>
        <v>0</v>
      </c>
      <c r="Q36" s="32">
        <f>'SIT Results'!Q30</f>
        <v>0</v>
      </c>
      <c r="R36" s="32">
        <f>'SIT Results'!R30</f>
        <v>0</v>
      </c>
      <c r="S36" s="32">
        <f>'SIT Results'!S30</f>
        <v>0</v>
      </c>
      <c r="T36" s="32">
        <f>'SIT Results'!T30</f>
        <v>0</v>
      </c>
      <c r="U36" s="32">
        <f>'SIT Results'!U30</f>
        <v>0</v>
      </c>
      <c r="V36" s="32">
        <f>'SIT Results'!V30</f>
        <v>0</v>
      </c>
      <c r="W36" s="32">
        <f>'SIT Results'!W30</f>
        <v>0</v>
      </c>
      <c r="X36" s="32">
        <f>'SIT Results'!X30</f>
        <v>0</v>
      </c>
      <c r="Y36" s="32">
        <f>'SIT Results'!Y30</f>
        <v>0</v>
      </c>
      <c r="Z36" s="32">
        <f>'SIT Results'!Z30</f>
        <v>0</v>
      </c>
      <c r="AA36" s="32">
        <f>'SIT Results'!AA30</f>
        <v>0</v>
      </c>
      <c r="AB36" s="32">
        <f>'SIT Results'!AB30</f>
        <v>0</v>
      </c>
      <c r="AC36" s="32">
        <f>'SIT Results'!AC30</f>
        <v>0</v>
      </c>
      <c r="AD36" s="32">
        <f>'SIT Results'!AD30</f>
        <v>0</v>
      </c>
      <c r="AE36" s="32">
        <f>'SIT Results'!AE30</f>
        <v>0</v>
      </c>
      <c r="AF36" s="32">
        <f>'SIT Results'!AF30</f>
        <v>0</v>
      </c>
      <c r="AG36" s="32">
        <f>'SIT Results'!AG30</f>
        <v>0</v>
      </c>
      <c r="AH36" s="32">
        <f>'SIT Results'!AH30</f>
        <v>0</v>
      </c>
    </row>
    <row r="37" spans="2:34" ht="15.75" x14ac:dyDescent="0.3">
      <c r="B37" s="33" t="s">
        <v>351</v>
      </c>
      <c r="C37" s="32">
        <f>'SIT Results'!C31</f>
        <v>0</v>
      </c>
      <c r="D37" s="32">
        <f>'SIT Results'!D31</f>
        <v>0</v>
      </c>
      <c r="E37" s="32">
        <f>'SIT Results'!E31</f>
        <v>0</v>
      </c>
      <c r="F37" s="32">
        <f>'SIT Results'!F31</f>
        <v>0</v>
      </c>
      <c r="G37" s="32">
        <f>'SIT Results'!G31</f>
        <v>0</v>
      </c>
      <c r="H37" s="32">
        <f>'SIT Results'!H31</f>
        <v>0</v>
      </c>
      <c r="I37" s="32">
        <f>'SIT Results'!I31</f>
        <v>0</v>
      </c>
      <c r="J37" s="32">
        <f>'SIT Results'!J31</f>
        <v>0</v>
      </c>
      <c r="K37" s="32">
        <f>'SIT Results'!K31</f>
        <v>0</v>
      </c>
      <c r="L37" s="32">
        <f>'SIT Results'!L31</f>
        <v>0</v>
      </c>
      <c r="M37" s="32">
        <f>'SIT Results'!M31</f>
        <v>0</v>
      </c>
      <c r="N37" s="32">
        <f>'SIT Results'!N31</f>
        <v>0</v>
      </c>
      <c r="O37" s="32">
        <f>'SIT Results'!O31</f>
        <v>0</v>
      </c>
      <c r="P37" s="32">
        <f>'SIT Results'!P31</f>
        <v>0</v>
      </c>
      <c r="Q37" s="32">
        <f>'SIT Results'!Q31</f>
        <v>0</v>
      </c>
      <c r="R37" s="32">
        <f>'SIT Results'!R31</f>
        <v>0</v>
      </c>
      <c r="S37" s="32">
        <f>'SIT Results'!S31</f>
        <v>0</v>
      </c>
      <c r="T37" s="32">
        <f>'SIT Results'!T31</f>
        <v>0</v>
      </c>
      <c r="U37" s="32">
        <f>'SIT Results'!U31</f>
        <v>0</v>
      </c>
      <c r="V37" s="32">
        <f>'SIT Results'!V31</f>
        <v>0</v>
      </c>
      <c r="W37" s="32">
        <f>'SIT Results'!W31</f>
        <v>0</v>
      </c>
      <c r="X37" s="32">
        <f>'SIT Results'!X31</f>
        <v>0</v>
      </c>
      <c r="Y37" s="32">
        <f>'SIT Results'!Y31</f>
        <v>0</v>
      </c>
      <c r="Z37" s="32">
        <f>'SIT Results'!Z31</f>
        <v>0</v>
      </c>
      <c r="AA37" s="32">
        <f>'SIT Results'!AA31</f>
        <v>0</v>
      </c>
      <c r="AB37" s="32">
        <f>'SIT Results'!AB31</f>
        <v>0</v>
      </c>
      <c r="AC37" s="32">
        <f>'SIT Results'!AC31</f>
        <v>0</v>
      </c>
      <c r="AD37" s="32">
        <f>'SIT Results'!AD31</f>
        <v>0</v>
      </c>
      <c r="AE37" s="32">
        <f>'SIT Results'!AE31</f>
        <v>0</v>
      </c>
      <c r="AF37" s="32">
        <f>'SIT Results'!AF31</f>
        <v>0</v>
      </c>
      <c r="AG37" s="32">
        <f>'SIT Results'!AG31</f>
        <v>0</v>
      </c>
      <c r="AH37" s="32">
        <f>'SIT Results'!AH31</f>
        <v>0</v>
      </c>
    </row>
    <row r="38" spans="2:34" ht="15.75" x14ac:dyDescent="0.3">
      <c r="B38" s="33" t="s">
        <v>322</v>
      </c>
      <c r="C38" s="32" t="str">
        <f>'SIT Results'!C32</f>
        <v/>
      </c>
      <c r="D38" s="32" t="str">
        <f>'SIT Results'!D32</f>
        <v/>
      </c>
      <c r="E38" s="32" t="str">
        <f>'SIT Results'!E32</f>
        <v/>
      </c>
      <c r="F38" s="32" t="str">
        <f>'SIT Results'!F32</f>
        <v/>
      </c>
      <c r="G38" s="32" t="str">
        <f>'SIT Results'!G32</f>
        <v/>
      </c>
      <c r="H38" s="32" t="str">
        <f>'SIT Results'!H32</f>
        <v/>
      </c>
      <c r="I38" s="32" t="str">
        <f>'SIT Results'!I32</f>
        <v/>
      </c>
      <c r="J38" s="32" t="str">
        <f>'SIT Results'!J32</f>
        <v/>
      </c>
      <c r="K38" s="32" t="str">
        <f>'SIT Results'!K32</f>
        <v/>
      </c>
      <c r="L38" s="32" t="str">
        <f>'SIT Results'!L32</f>
        <v/>
      </c>
      <c r="M38" s="32" t="str">
        <f>'SIT Results'!M32</f>
        <v/>
      </c>
      <c r="N38" s="32" t="str">
        <f>'SIT Results'!N32</f>
        <v/>
      </c>
      <c r="O38" s="32" t="str">
        <f>'SIT Results'!O32</f>
        <v/>
      </c>
      <c r="P38" s="32" t="str">
        <f>'SIT Results'!P32</f>
        <v/>
      </c>
      <c r="Q38" s="32" t="str">
        <f>'SIT Results'!Q32</f>
        <v/>
      </c>
      <c r="R38" s="32" t="str">
        <f>'SIT Results'!R32</f>
        <v/>
      </c>
      <c r="S38" s="32" t="str">
        <f>'SIT Results'!S32</f>
        <v/>
      </c>
      <c r="T38" s="32" t="str">
        <f>'SIT Results'!T32</f>
        <v/>
      </c>
      <c r="U38" s="32" t="str">
        <f>'SIT Results'!U32</f>
        <v/>
      </c>
      <c r="V38" s="32" t="str">
        <f>'SIT Results'!V32</f>
        <v/>
      </c>
      <c r="W38" s="32" t="str">
        <f>'SIT Results'!W32</f>
        <v/>
      </c>
      <c r="X38" s="32" t="str">
        <f>'SIT Results'!X32</f>
        <v/>
      </c>
      <c r="Y38" s="32" t="str">
        <f>'SIT Results'!Y32</f>
        <v/>
      </c>
      <c r="Z38" s="32" t="str">
        <f>'SIT Results'!Z32</f>
        <v/>
      </c>
      <c r="AA38" s="32" t="str">
        <f>'SIT Results'!AA32</f>
        <v/>
      </c>
      <c r="AB38" s="32" t="str">
        <f>'SIT Results'!AB32</f>
        <v/>
      </c>
      <c r="AC38" s="32" t="str">
        <f>'SIT Results'!AC32</f>
        <v/>
      </c>
      <c r="AD38" s="32" t="str">
        <f>'SIT Results'!AD32</f>
        <v/>
      </c>
      <c r="AE38" s="32" t="str">
        <f>'SIT Results'!AE32</f>
        <v/>
      </c>
      <c r="AF38" s="32" t="str">
        <f>'SIT Results'!AF32</f>
        <v/>
      </c>
      <c r="AG38" s="32" t="str">
        <f>'SIT Results'!AG32</f>
        <v/>
      </c>
      <c r="AH38" s="32" t="str">
        <f>'SIT Results'!AH32</f>
        <v/>
      </c>
    </row>
    <row r="39" spans="2:34" ht="15.75" x14ac:dyDescent="0.3">
      <c r="B39" s="33" t="s">
        <v>352</v>
      </c>
      <c r="C39" s="32">
        <f>'SIT Results'!C33</f>
        <v>0</v>
      </c>
      <c r="D39" s="32">
        <f>'SIT Results'!D33</f>
        <v>0</v>
      </c>
      <c r="E39" s="32">
        <f>'SIT Results'!E33</f>
        <v>0</v>
      </c>
      <c r="F39" s="32">
        <f>'SIT Results'!F33</f>
        <v>0</v>
      </c>
      <c r="G39" s="32">
        <f>'SIT Results'!G33</f>
        <v>0</v>
      </c>
      <c r="H39" s="32">
        <f>'SIT Results'!H33</f>
        <v>0</v>
      </c>
      <c r="I39" s="32">
        <f>'SIT Results'!I33</f>
        <v>0</v>
      </c>
      <c r="J39" s="32">
        <f>'SIT Results'!J33</f>
        <v>0</v>
      </c>
      <c r="K39" s="32">
        <f>'SIT Results'!K33</f>
        <v>0</v>
      </c>
      <c r="L39" s="32">
        <f>'SIT Results'!L33</f>
        <v>0</v>
      </c>
      <c r="M39" s="32">
        <f>'SIT Results'!M33</f>
        <v>0</v>
      </c>
      <c r="N39" s="32">
        <f>'SIT Results'!N33</f>
        <v>0</v>
      </c>
      <c r="O39" s="32">
        <f>'SIT Results'!O33</f>
        <v>0</v>
      </c>
      <c r="P39" s="32">
        <f>'SIT Results'!P33</f>
        <v>0</v>
      </c>
      <c r="Q39" s="32">
        <f>'SIT Results'!Q33</f>
        <v>0</v>
      </c>
      <c r="R39" s="32">
        <f>'SIT Results'!R33</f>
        <v>0</v>
      </c>
      <c r="S39" s="32">
        <f>'SIT Results'!S33</f>
        <v>0</v>
      </c>
      <c r="T39" s="32">
        <f>'SIT Results'!T33</f>
        <v>0</v>
      </c>
      <c r="U39" s="32">
        <f>'SIT Results'!U33</f>
        <v>0</v>
      </c>
      <c r="V39" s="32">
        <f>'SIT Results'!V33</f>
        <v>0</v>
      </c>
      <c r="W39" s="32">
        <f>'SIT Results'!W33</f>
        <v>0</v>
      </c>
      <c r="X39" s="32">
        <f>'SIT Results'!X33</f>
        <v>0</v>
      </c>
      <c r="Y39" s="32">
        <f>'SIT Results'!Y33</f>
        <v>0</v>
      </c>
      <c r="Z39" s="32">
        <f>'SIT Results'!Z33</f>
        <v>0</v>
      </c>
      <c r="AA39" s="32">
        <f>'SIT Results'!AA33</f>
        <v>0</v>
      </c>
      <c r="AB39" s="32">
        <f>'SIT Results'!AB33</f>
        <v>0</v>
      </c>
      <c r="AC39" s="32">
        <f>'SIT Results'!AC33</f>
        <v>0</v>
      </c>
      <c r="AD39" s="32">
        <f>'SIT Results'!AD33</f>
        <v>0</v>
      </c>
      <c r="AE39" s="32">
        <f>'SIT Results'!AE33</f>
        <v>0</v>
      </c>
      <c r="AF39" s="32">
        <f>'SIT Results'!AF33</f>
        <v>0</v>
      </c>
      <c r="AG39" s="32">
        <f>'SIT Results'!AG33</f>
        <v>0</v>
      </c>
      <c r="AH39" s="32">
        <f>'SIT Results'!AH33</f>
        <v>0</v>
      </c>
    </row>
    <row r="40" spans="2:34" ht="15.75" x14ac:dyDescent="0.3">
      <c r="B40" s="34" t="s">
        <v>326</v>
      </c>
      <c r="C40" s="32">
        <f>'SIT Results'!C34</f>
        <v>0</v>
      </c>
      <c r="D40" s="32">
        <f>'SIT Results'!D34</f>
        <v>0</v>
      </c>
      <c r="E40" s="32">
        <f>'SIT Results'!E34</f>
        <v>0</v>
      </c>
      <c r="F40" s="32">
        <f>'SIT Results'!F34</f>
        <v>0</v>
      </c>
      <c r="G40" s="32">
        <f>'SIT Results'!G34</f>
        <v>0</v>
      </c>
      <c r="H40" s="32">
        <f>'SIT Results'!H34</f>
        <v>0</v>
      </c>
      <c r="I40" s="32">
        <f>'SIT Results'!I34</f>
        <v>0</v>
      </c>
      <c r="J40" s="32">
        <f>'SIT Results'!J34</f>
        <v>0</v>
      </c>
      <c r="K40" s="32">
        <f>'SIT Results'!K34</f>
        <v>0</v>
      </c>
      <c r="L40" s="32">
        <f>'SIT Results'!L34</f>
        <v>0</v>
      </c>
      <c r="M40" s="32">
        <f>'SIT Results'!M34</f>
        <v>0</v>
      </c>
      <c r="N40" s="32">
        <f>'SIT Results'!N34</f>
        <v>0</v>
      </c>
      <c r="O40" s="32">
        <f>'SIT Results'!O34</f>
        <v>0</v>
      </c>
      <c r="P40" s="32">
        <f>'SIT Results'!P34</f>
        <v>0</v>
      </c>
      <c r="Q40" s="32">
        <f>'SIT Results'!Q34</f>
        <v>0</v>
      </c>
      <c r="R40" s="32">
        <f>'SIT Results'!R34</f>
        <v>0</v>
      </c>
      <c r="S40" s="32">
        <f>'SIT Results'!S34</f>
        <v>0</v>
      </c>
      <c r="T40" s="32">
        <f>'SIT Results'!T34</f>
        <v>0</v>
      </c>
      <c r="U40" s="32">
        <f>'SIT Results'!U34</f>
        <v>0</v>
      </c>
      <c r="V40" s="32">
        <f>'SIT Results'!V34</f>
        <v>0</v>
      </c>
      <c r="W40" s="32">
        <f>'SIT Results'!W34</f>
        <v>0</v>
      </c>
      <c r="X40" s="32">
        <f>'SIT Results'!X34</f>
        <v>0</v>
      </c>
      <c r="Y40" s="32">
        <f>'SIT Results'!Y34</f>
        <v>0</v>
      </c>
      <c r="Z40" s="32">
        <f>'SIT Results'!Z34</f>
        <v>0</v>
      </c>
      <c r="AA40" s="32">
        <f>'SIT Results'!AA34</f>
        <v>0</v>
      </c>
      <c r="AB40" s="32">
        <f>'SIT Results'!AB34</f>
        <v>0</v>
      </c>
      <c r="AC40" s="32">
        <f>'SIT Results'!AC34</f>
        <v>0</v>
      </c>
      <c r="AD40" s="32">
        <f>'SIT Results'!AD34</f>
        <v>0</v>
      </c>
      <c r="AE40" s="32">
        <f>'SIT Results'!AE34</f>
        <v>0</v>
      </c>
      <c r="AF40" s="32">
        <f>'SIT Results'!AF34</f>
        <v>0</v>
      </c>
      <c r="AG40" s="32">
        <f>'SIT Results'!AG34</f>
        <v>0</v>
      </c>
      <c r="AH40" s="32">
        <f>'SIT Results'!AH34</f>
        <v>0</v>
      </c>
    </row>
    <row r="41" spans="2:34" ht="15" x14ac:dyDescent="0.25">
      <c r="B41" s="11" t="s">
        <v>215</v>
      </c>
      <c r="C41" s="32">
        <f>'SIT Results'!C50</f>
        <v>-0.47615468053999993</v>
      </c>
      <c r="D41" s="32">
        <f>'SIT Results'!D50</f>
        <v>-0.48571551428399995</v>
      </c>
      <c r="E41" s="32">
        <f>'SIT Results'!E50</f>
        <v>-0.49527634802800002</v>
      </c>
      <c r="F41" s="32">
        <f>'SIT Results'!F50</f>
        <v>-0.50483718177199999</v>
      </c>
      <c r="G41" s="32">
        <f>'SIT Results'!G50</f>
        <v>-0.51439801551600006</v>
      </c>
      <c r="H41" s="32">
        <f>'SIT Results'!H50</f>
        <v>-0.52395884926000003</v>
      </c>
      <c r="I41" s="32">
        <f>'SIT Results'!I50</f>
        <v>-0.5335196830040001</v>
      </c>
      <c r="J41" s="32">
        <f>'SIT Results'!J50</f>
        <v>-0.54308051674800017</v>
      </c>
      <c r="K41" s="32">
        <f>'SIT Results'!K50</f>
        <v>-0.55264135049200025</v>
      </c>
      <c r="L41" s="32">
        <f>'SIT Results'!L50</f>
        <v>-0.56220218423600021</v>
      </c>
      <c r="M41" s="32">
        <f>'SIT Results'!M50</f>
        <v>-0.57176301797999995</v>
      </c>
      <c r="N41" s="32">
        <f>'SIT Results'!N50</f>
        <v>-0.57863253457876707</v>
      </c>
      <c r="O41" s="32">
        <f>'SIT Results'!O50</f>
        <v>-0.58550205117753429</v>
      </c>
      <c r="P41" s="32">
        <f>'SIT Results'!P50</f>
        <v>-0.59237156777630151</v>
      </c>
      <c r="Q41" s="32">
        <f>'SIT Results'!Q50</f>
        <v>-0.59924108437506862</v>
      </c>
      <c r="R41" s="32">
        <f>'SIT Results'!R50</f>
        <v>-0.60611060097383562</v>
      </c>
      <c r="S41" s="32">
        <f>'SIT Results'!S50</f>
        <v>-0.61298011757260307</v>
      </c>
      <c r="T41" s="32">
        <f>'SIT Results'!T50</f>
        <v>-0.61984963417137007</v>
      </c>
      <c r="U41" s="32">
        <f>'SIT Results'!U50</f>
        <v>-0.62671915077013718</v>
      </c>
      <c r="V41" s="32">
        <f>'SIT Results'!V50</f>
        <v>-0.63358866736890429</v>
      </c>
      <c r="W41" s="32">
        <f>'SIT Results'!W50</f>
        <v>-0.64045818396767118</v>
      </c>
      <c r="X41" s="32">
        <f>'SIT Results'!X50</f>
        <v>-0.64732770056643996</v>
      </c>
      <c r="Y41" s="32">
        <f>'SIT Results'!Y50</f>
        <v>-0.65419721716520651</v>
      </c>
      <c r="Z41" s="32">
        <f>'SIT Results'!Z50</f>
        <v>-0.66106673376397296</v>
      </c>
      <c r="AA41" s="32">
        <f>'SIT Results'!AA50</f>
        <v>-0.66793625036274173</v>
      </c>
      <c r="AB41" s="32">
        <f>'SIT Results'!AB50</f>
        <v>-0.67480576696150807</v>
      </c>
      <c r="AC41" s="32">
        <f>'SIT Results'!AC50</f>
        <v>-0.68167528356027451</v>
      </c>
      <c r="AD41" s="32">
        <f>'SIT Results'!AD50</f>
        <v>-0.68854480015904329</v>
      </c>
      <c r="AE41" s="32">
        <f>'SIT Results'!AE50</f>
        <v>-0.69541431675780974</v>
      </c>
      <c r="AF41" s="32">
        <f>'SIT Results'!AF50</f>
        <v>-0.70228383335657607</v>
      </c>
      <c r="AG41" s="32">
        <f>'SIT Results'!AG50</f>
        <v>-0.49264000269917158</v>
      </c>
      <c r="AH41" s="32">
        <f>'SIT Results'!AH50</f>
        <v>-0.63729074027913979</v>
      </c>
    </row>
    <row r="42" spans="2:34" ht="15" x14ac:dyDescent="0.25">
      <c r="B42" s="11" t="s">
        <v>214</v>
      </c>
      <c r="C42" s="32">
        <f>SUM(C43:C46)</f>
        <v>-0.10716655235731867</v>
      </c>
      <c r="D42" s="32">
        <f t="shared" ref="D42:AC42" si="16">SUM(D43:D46)</f>
        <v>-0.10246542710747797</v>
      </c>
      <c r="E42" s="32">
        <f t="shared" si="16"/>
        <v>-0.10182693480592793</v>
      </c>
      <c r="F42" s="32">
        <f t="shared" si="16"/>
        <v>-8.9017937375490339E-2</v>
      </c>
      <c r="G42" s="32">
        <f t="shared" si="16"/>
        <v>-7.852791551612906E-2</v>
      </c>
      <c r="H42" s="32">
        <f t="shared" si="16"/>
        <v>-6.4464278596578467E-2</v>
      </c>
      <c r="I42" s="32">
        <f t="shared" si="16"/>
        <v>-5.2467707761520835E-2</v>
      </c>
      <c r="J42" s="32">
        <f t="shared" si="16"/>
        <v>-5.5036618395494147E-2</v>
      </c>
      <c r="K42" s="32">
        <f t="shared" si="16"/>
        <v>-5.3587441707868388E-2</v>
      </c>
      <c r="L42" s="32">
        <f t="shared" si="16"/>
        <v>-4.8322915334783959E-2</v>
      </c>
      <c r="M42" s="32">
        <f t="shared" si="16"/>
        <v>-4.838143858190172E-2</v>
      </c>
      <c r="N42" s="32">
        <f t="shared" si="16"/>
        <v>-4.966599312680036E-2</v>
      </c>
      <c r="O42" s="32">
        <f t="shared" si="16"/>
        <v>-5.0799932421131337E-2</v>
      </c>
      <c r="P42" s="32">
        <f t="shared" si="16"/>
        <v>-4.3847514369872338E-2</v>
      </c>
      <c r="Q42" s="32">
        <f t="shared" si="16"/>
        <v>-4.3826680807808154E-2</v>
      </c>
      <c r="R42" s="32">
        <f t="shared" si="16"/>
        <v>-4.417338918142201E-2</v>
      </c>
      <c r="S42" s="32">
        <f t="shared" si="16"/>
        <v>-4.3972854375899394E-2</v>
      </c>
      <c r="T42" s="32">
        <f t="shared" si="16"/>
        <v>-4.1681623635583274E-2</v>
      </c>
      <c r="U42" s="32">
        <f t="shared" si="16"/>
        <v>-4.0970561145127649E-2</v>
      </c>
      <c r="V42" s="32">
        <f t="shared" si="16"/>
        <v>-4.6491721748796136E-2</v>
      </c>
      <c r="W42" s="32">
        <f t="shared" si="16"/>
        <v>-4.9425494577006332E-2</v>
      </c>
      <c r="X42" s="32">
        <f t="shared" si="16"/>
        <v>-4.8950815817732349E-2</v>
      </c>
      <c r="Y42" s="32">
        <f t="shared" si="16"/>
        <v>-4.8657968539755111E-2</v>
      </c>
      <c r="Z42" s="32">
        <f t="shared" si="16"/>
        <v>-4.6599277777278722E-2</v>
      </c>
      <c r="AA42" s="32">
        <f t="shared" si="16"/>
        <v>-4.6272222832936978E-2</v>
      </c>
      <c r="AB42" s="32">
        <f t="shared" si="16"/>
        <v>-4.6352786214199526E-2</v>
      </c>
      <c r="AC42" s="32">
        <f t="shared" si="16"/>
        <v>-4.2339733543815386E-2</v>
      </c>
      <c r="AD42" s="32">
        <f t="shared" ref="AD42:AF42" si="17">SUM(AD43:AD46)</f>
        <v>-3.8546154323205892E-2</v>
      </c>
      <c r="AE42" s="32">
        <f t="shared" si="17"/>
        <v>-4.8771479722176818E-2</v>
      </c>
      <c r="AF42" s="32">
        <f t="shared" si="17"/>
        <v>-4.8247431696447227E-2</v>
      </c>
      <c r="AG42" s="32">
        <f t="shared" ref="AG42:AH42" si="18">SUM(AG43:AG46)</f>
        <v>-4.9456603124095611E-2</v>
      </c>
      <c r="AH42" s="32">
        <f t="shared" si="18"/>
        <v>-4.9129430890346951E-2</v>
      </c>
    </row>
    <row r="43" spans="2:34" ht="15.75" x14ac:dyDescent="0.3">
      <c r="B43" s="35" t="s">
        <v>329</v>
      </c>
      <c r="C43" s="32">
        <f>'SIT Results'!C52</f>
        <v>-8.5103583665286815E-3</v>
      </c>
      <c r="D43" s="32">
        <f>'SIT Results'!D52</f>
        <v>-8.0244922545775477E-3</v>
      </c>
      <c r="E43" s="32">
        <f>'SIT Results'!E52</f>
        <v>-7.9208842004621968E-3</v>
      </c>
      <c r="F43" s="32">
        <f>'SIT Results'!F52</f>
        <v>-6.2609197759745331E-3</v>
      </c>
      <c r="G43" s="32">
        <f>'SIT Results'!G52</f>
        <v>-5.074038683379925E-3</v>
      </c>
      <c r="H43" s="32">
        <f>'SIT Results'!H52</f>
        <v>-3.5502872984930697E-3</v>
      </c>
      <c r="I43" s="32">
        <f>'SIT Results'!I52</f>
        <v>-2.2260996033443563E-3</v>
      </c>
      <c r="J43" s="32">
        <f>'SIT Results'!J52</f>
        <v>-2.1904898667489759E-3</v>
      </c>
      <c r="K43" s="32">
        <f>'SIT Results'!K52</f>
        <v>-2.1874977236581018E-3</v>
      </c>
      <c r="L43" s="32">
        <f>'SIT Results'!L52</f>
        <v>-1.766236674808231E-3</v>
      </c>
      <c r="M43" s="32">
        <f>'SIT Results'!M52</f>
        <v>-1.7468595855045569E-3</v>
      </c>
      <c r="N43" s="32">
        <f>'SIT Results'!N52</f>
        <v>-2.1250342739602057E-3</v>
      </c>
      <c r="O43" s="32">
        <f>'SIT Results'!O52</f>
        <v>-2.4228157329205021E-3</v>
      </c>
      <c r="P43" s="32">
        <f>'SIT Results'!P52</f>
        <v>-1.6686020648900191E-3</v>
      </c>
      <c r="Q43" s="32">
        <f>'SIT Results'!Q52</f>
        <v>-1.463664455798683E-3</v>
      </c>
      <c r="R43" s="32">
        <f>'SIT Results'!R52</f>
        <v>-1.7575520911920343E-3</v>
      </c>
      <c r="S43" s="32">
        <f>'SIT Results'!S52</f>
        <v>-1.9635571134164424E-3</v>
      </c>
      <c r="T43" s="32">
        <f>'SIT Results'!T52</f>
        <v>-1.9531441192224054E-3</v>
      </c>
      <c r="U43" s="32">
        <f>'SIT Results'!U52</f>
        <v>-2.0638033130047305E-3</v>
      </c>
      <c r="V43" s="32">
        <f>'SIT Results'!V52</f>
        <v>-2.6662870803772021E-3</v>
      </c>
      <c r="W43" s="32">
        <f>'SIT Results'!W52</f>
        <v>-3.0356646024108044E-3</v>
      </c>
      <c r="X43" s="32">
        <f>'SIT Results'!X52</f>
        <v>-3.1166648021544747E-3</v>
      </c>
      <c r="Y43" s="32">
        <f>'SIT Results'!Y52</f>
        <v>-3.1960230801244098E-3</v>
      </c>
      <c r="Z43" s="32">
        <f>'SIT Results'!Z52</f>
        <v>-3.071633218242316E-3</v>
      </c>
      <c r="AA43" s="32">
        <f>'SIT Results'!AA52</f>
        <v>-3.0762492551454131E-3</v>
      </c>
      <c r="AB43" s="32">
        <f>'SIT Results'!AB52</f>
        <v>-3.124659319157634E-3</v>
      </c>
      <c r="AC43" s="32">
        <f>'SIT Results'!AC52</f>
        <v>-2.7883788935953312E-3</v>
      </c>
      <c r="AD43" s="32">
        <f>'SIT Results'!AD52</f>
        <v>-2.4865489264772451E-3</v>
      </c>
      <c r="AE43" s="32">
        <f>'SIT Results'!AE52</f>
        <v>-2.8986381403591963E-3</v>
      </c>
      <c r="AF43" s="32">
        <f>'SIT Results'!AF52</f>
        <v>-2.8981184119301886E-3</v>
      </c>
      <c r="AG43" s="32">
        <f>'SIT Results'!AG52</f>
        <v>-3.0164292588660637E-3</v>
      </c>
      <c r="AH43" s="32">
        <f>'SIT Results'!AH52</f>
        <v>-3.0162210457752819E-3</v>
      </c>
    </row>
    <row r="44" spans="2:34" ht="15.75" x14ac:dyDescent="0.3">
      <c r="B44" s="35" t="s">
        <v>330</v>
      </c>
      <c r="C44" s="32">
        <f>'SIT Results'!C53</f>
        <v>-4.3630582559632515E-2</v>
      </c>
      <c r="D44" s="32">
        <f>'SIT Results'!D53</f>
        <v>-4.2150176598430678E-2</v>
      </c>
      <c r="E44" s="32">
        <f>'SIT Results'!E53</f>
        <v>-4.177540748091492E-2</v>
      </c>
      <c r="F44" s="32">
        <f>'SIT Results'!F53</f>
        <v>-3.6508791307963272E-2</v>
      </c>
      <c r="G44" s="32">
        <f>'SIT Results'!G53</f>
        <v>-3.2439022949867211E-2</v>
      </c>
      <c r="H44" s="32">
        <f>'SIT Results'!H53</f>
        <v>-2.7133674185420262E-2</v>
      </c>
      <c r="I44" s="32">
        <f>'SIT Results'!I53</f>
        <v>-2.2228961311987292E-2</v>
      </c>
      <c r="J44" s="32">
        <f>'SIT Results'!J53</f>
        <v>-2.1187212007735486E-2</v>
      </c>
      <c r="K44" s="32">
        <f>'SIT Results'!K53</f>
        <v>-2.0311148810464578E-2</v>
      </c>
      <c r="L44" s="32">
        <f>'SIT Results'!L53</f>
        <v>-1.8189969103163128E-2</v>
      </c>
      <c r="M44" s="32">
        <f>'SIT Results'!M53</f>
        <v>-1.7315256844257453E-2</v>
      </c>
      <c r="N44" s="32">
        <f>'SIT Results'!N53</f>
        <v>-1.7743916429451948E-2</v>
      </c>
      <c r="O44" s="32">
        <f>'SIT Results'!O53</f>
        <v>-1.8043524802996293E-2</v>
      </c>
      <c r="P44" s="32">
        <f>'SIT Results'!P53</f>
        <v>-1.5148538160231491E-2</v>
      </c>
      <c r="Q44" s="32">
        <f>'SIT Results'!Q53</f>
        <v>-1.3884596095316813E-2</v>
      </c>
      <c r="R44" s="32">
        <f>'SIT Results'!R53</f>
        <v>-1.4348745715797273E-2</v>
      </c>
      <c r="S44" s="32">
        <f>'SIT Results'!S53</f>
        <v>-1.4510519437727168E-2</v>
      </c>
      <c r="T44" s="32">
        <f>'SIT Results'!T53</f>
        <v>-1.371611172817531E-2</v>
      </c>
      <c r="U44" s="32">
        <f>'SIT Results'!U53</f>
        <v>-1.3621565587592309E-2</v>
      </c>
      <c r="V44" s="32">
        <f>'SIT Results'!V53</f>
        <v>-1.6049585609396649E-2</v>
      </c>
      <c r="W44" s="32">
        <f>'SIT Results'!W53</f>
        <v>-1.7399135424155377E-2</v>
      </c>
      <c r="X44" s="32">
        <f>'SIT Results'!X53</f>
        <v>-1.7386587245999466E-2</v>
      </c>
      <c r="Y44" s="32">
        <f>'SIT Results'!Y53</f>
        <v>-1.7423103446667993E-2</v>
      </c>
      <c r="Z44" s="32">
        <f>'SIT Results'!Z53</f>
        <v>-1.6500395481067565E-2</v>
      </c>
      <c r="AA44" s="32">
        <f>'SIT Results'!AA53</f>
        <v>-1.6259597379791803E-2</v>
      </c>
      <c r="AB44" s="32">
        <f>'SIT Results'!AB53</f>
        <v>-1.6273071807147932E-2</v>
      </c>
      <c r="AC44" s="32">
        <f>'SIT Results'!AC53</f>
        <v>-1.4414154974179269E-2</v>
      </c>
      <c r="AD44" s="32">
        <f>'SIT Results'!AD53</f>
        <v>-1.2753977904572384E-2</v>
      </c>
      <c r="AE44" s="32">
        <f>'SIT Results'!AE53</f>
        <v>-1.465328682043154E-2</v>
      </c>
      <c r="AF44" s="32">
        <f>'SIT Results'!AF53</f>
        <v>-1.4530642268274144E-2</v>
      </c>
      <c r="AG44" s="32">
        <f>'SIT Results'!AG53</f>
        <v>-1.5014715131584257E-2</v>
      </c>
      <c r="AH44" s="32">
        <f>'SIT Results'!AH53</f>
        <v>-1.4927767382629856E-2</v>
      </c>
    </row>
    <row r="45" spans="2:34" ht="15.75" x14ac:dyDescent="0.3">
      <c r="B45" s="35" t="s">
        <v>331</v>
      </c>
      <c r="C45" s="32">
        <f>'SIT Results'!C54</f>
        <v>-4.3492818130644095E-2</v>
      </c>
      <c r="D45" s="32">
        <f>'SIT Results'!D54</f>
        <v>-4.1915044988701779E-2</v>
      </c>
      <c r="E45" s="32">
        <f>'SIT Results'!E54</f>
        <v>-4.1479754471154935E-2</v>
      </c>
      <c r="F45" s="32">
        <f>'SIT Results'!F54</f>
        <v>-3.6005290478728524E-2</v>
      </c>
      <c r="G45" s="32">
        <f>'SIT Results'!G54</f>
        <v>-3.1773426430617917E-2</v>
      </c>
      <c r="H45" s="32">
        <f>'SIT Results'!H54</f>
        <v>-2.6275744224960079E-2</v>
      </c>
      <c r="I45" s="32">
        <f>'SIT Results'!I54</f>
        <v>-2.1200150167573213E-2</v>
      </c>
      <c r="J45" s="32">
        <f>'SIT Results'!J54</f>
        <v>-2.0113495323549613E-2</v>
      </c>
      <c r="K45" s="32">
        <f>'SIT Results'!K54</f>
        <v>-1.919971013452397E-2</v>
      </c>
      <c r="L45" s="32">
        <f>'SIT Results'!L54</f>
        <v>-1.7004797775638486E-2</v>
      </c>
      <c r="M45" s="32">
        <f>'SIT Results'!M54</f>
        <v>-1.6098095720075662E-2</v>
      </c>
      <c r="N45" s="32">
        <f>'SIT Results'!N54</f>
        <v>-1.6536160339289018E-2</v>
      </c>
      <c r="O45" s="32">
        <f>'SIT Results'!O54</f>
        <v>-1.6840865412703784E-2</v>
      </c>
      <c r="P45" s="32">
        <f>'SIT Results'!P54</f>
        <v>-1.3853665197619268E-2</v>
      </c>
      <c r="Q45" s="32">
        <f>'SIT Results'!Q54</f>
        <v>-1.2552111320380067E-2</v>
      </c>
      <c r="R45" s="32">
        <f>'SIT Results'!R54</f>
        <v>-1.2994374681378549E-2</v>
      </c>
      <c r="S45" s="32">
        <f>'SIT Results'!S54</f>
        <v>-1.315340316182367E-2</v>
      </c>
      <c r="T45" s="32">
        <f>'SIT Results'!T54</f>
        <v>-1.2416823471448367E-2</v>
      </c>
      <c r="U45" s="32">
        <f>'SIT Results'!U54</f>
        <v>-1.2335712613997447E-2</v>
      </c>
      <c r="V45" s="32">
        <f>'SIT Results'!V54</f>
        <v>-1.4617246532506045E-2</v>
      </c>
      <c r="W45" s="32">
        <f>'SIT Results'!W54</f>
        <v>-1.5888618337115874E-2</v>
      </c>
      <c r="X45" s="32">
        <f>'SIT Results'!X54</f>
        <v>-1.5884172072487275E-2</v>
      </c>
      <c r="Y45" s="32">
        <f>'SIT Results'!Y54</f>
        <v>-1.5925626146208835E-2</v>
      </c>
      <c r="Z45" s="32">
        <f>'SIT Results'!Z54</f>
        <v>-1.5068593638152151E-2</v>
      </c>
      <c r="AA45" s="32">
        <f>'SIT Results'!AA54</f>
        <v>-1.4850189587795569E-2</v>
      </c>
      <c r="AB45" s="32">
        <f>'SIT Results'!AB54</f>
        <v>-1.4869877087874727E-2</v>
      </c>
      <c r="AC45" s="32">
        <f>'SIT Results'!AC54</f>
        <v>-1.3135777678136264E-2</v>
      </c>
      <c r="AD45" s="32">
        <f>'SIT Results'!AD54</f>
        <v>-1.1587750916934625E-2</v>
      </c>
      <c r="AE45" s="32">
        <f>'SIT Results'!AE54</f>
        <v>-1.3373535743943876E-2</v>
      </c>
      <c r="AF45" s="32">
        <f>'SIT Results'!AF54</f>
        <v>-1.3265443125468417E-2</v>
      </c>
      <c r="AG45" s="32">
        <f>'SIT Results'!AG54</f>
        <v>-1.3725536192914887E-2</v>
      </c>
      <c r="AH45" s="32">
        <f>'SIT Results'!AH54</f>
        <v>-1.3650720313195752E-2</v>
      </c>
    </row>
    <row r="46" spans="2:34" ht="15.75" x14ac:dyDescent="0.3">
      <c r="B46" s="35" t="s">
        <v>332</v>
      </c>
      <c r="C46" s="32">
        <f>'SIT Results'!C55</f>
        <v>-1.1532793300513371E-2</v>
      </c>
      <c r="D46" s="32">
        <f>'SIT Results'!D55</f>
        <v>-1.0375713265767974E-2</v>
      </c>
      <c r="E46" s="32">
        <f>'SIT Results'!E55</f>
        <v>-1.0650888653395871E-2</v>
      </c>
      <c r="F46" s="32">
        <f>'SIT Results'!F55</f>
        <v>-1.0242935812824015E-2</v>
      </c>
      <c r="G46" s="32">
        <f>'SIT Results'!G55</f>
        <v>-9.2414274522639953E-3</v>
      </c>
      <c r="H46" s="32">
        <f>'SIT Results'!H55</f>
        <v>-7.5045728877050607E-3</v>
      </c>
      <c r="I46" s="32">
        <f>'SIT Results'!I55</f>
        <v>-6.8124966786159667E-3</v>
      </c>
      <c r="J46" s="32">
        <f>'SIT Results'!J55</f>
        <v>-1.1545421197460073E-2</v>
      </c>
      <c r="K46" s="32">
        <f>'SIT Results'!K55</f>
        <v>-1.1889085039221741E-2</v>
      </c>
      <c r="L46" s="32">
        <f>'SIT Results'!L55</f>
        <v>-1.1361911781174116E-2</v>
      </c>
      <c r="M46" s="32">
        <f>'SIT Results'!M55</f>
        <v>-1.3221226432064047E-2</v>
      </c>
      <c r="N46" s="32">
        <f>'SIT Results'!N55</f>
        <v>-1.3260882084099189E-2</v>
      </c>
      <c r="O46" s="32">
        <f>'SIT Results'!O55</f>
        <v>-1.3492726472510756E-2</v>
      </c>
      <c r="P46" s="32">
        <f>'SIT Results'!P55</f>
        <v>-1.3176708947131563E-2</v>
      </c>
      <c r="Q46" s="32">
        <f>'SIT Results'!Q55</f>
        <v>-1.592630893631259E-2</v>
      </c>
      <c r="R46" s="32">
        <f>'SIT Results'!R55</f>
        <v>-1.5072716693054156E-2</v>
      </c>
      <c r="S46" s="32">
        <f>'SIT Results'!S55</f>
        <v>-1.4345374662932111E-2</v>
      </c>
      <c r="T46" s="32">
        <f>'SIT Results'!T55</f>
        <v>-1.3595544316737193E-2</v>
      </c>
      <c r="U46" s="32">
        <f>'SIT Results'!U55</f>
        <v>-1.2949479630533157E-2</v>
      </c>
      <c r="V46" s="32">
        <f>'SIT Results'!V55</f>
        <v>-1.3158602526516242E-2</v>
      </c>
      <c r="W46" s="32">
        <f>'SIT Results'!W55</f>
        <v>-1.3102076213324276E-2</v>
      </c>
      <c r="X46" s="32">
        <f>'SIT Results'!X55</f>
        <v>-1.2563391697091135E-2</v>
      </c>
      <c r="Y46" s="32">
        <f>'SIT Results'!Y55</f>
        <v>-1.2113215866753875E-2</v>
      </c>
      <c r="Z46" s="32">
        <f>'SIT Results'!Z55</f>
        <v>-1.195865543981669E-2</v>
      </c>
      <c r="AA46" s="32">
        <f>'SIT Results'!AA55</f>
        <v>-1.208618661020419E-2</v>
      </c>
      <c r="AB46" s="32">
        <f>'SIT Results'!AB55</f>
        <v>-1.2085178000019235E-2</v>
      </c>
      <c r="AC46" s="32">
        <f>'SIT Results'!AC55</f>
        <v>-1.2001421997904525E-2</v>
      </c>
      <c r="AD46" s="32">
        <f>'SIT Results'!AD55</f>
        <v>-1.1717876575221633E-2</v>
      </c>
      <c r="AE46" s="32">
        <f>'SIT Results'!AE55</f>
        <v>-1.7846019017442205E-2</v>
      </c>
      <c r="AF46" s="32">
        <f>'SIT Results'!AF55</f>
        <v>-1.755322789077448E-2</v>
      </c>
      <c r="AG46" s="32">
        <f>'SIT Results'!AG55</f>
        <v>-1.7699922540730405E-2</v>
      </c>
      <c r="AH46" s="32">
        <f>'SIT Results'!AH55</f>
        <v>-1.7534722148746056E-2</v>
      </c>
    </row>
    <row r="47" spans="2:34" ht="15" x14ac:dyDescent="0.25">
      <c r="B47" s="11" t="s">
        <v>210</v>
      </c>
      <c r="C47" s="32">
        <f>SUM(C48:C49)</f>
        <v>0</v>
      </c>
      <c r="D47" s="32">
        <f t="shared" ref="D47:AC47" si="19">SUM(D48:D49)</f>
        <v>0</v>
      </c>
      <c r="E47" s="32">
        <f t="shared" si="19"/>
        <v>0</v>
      </c>
      <c r="F47" s="32">
        <f t="shared" si="19"/>
        <v>0</v>
      </c>
      <c r="G47" s="32">
        <f t="shared" si="19"/>
        <v>0</v>
      </c>
      <c r="H47" s="32">
        <f t="shared" si="19"/>
        <v>0</v>
      </c>
      <c r="I47" s="32">
        <f t="shared" si="19"/>
        <v>0</v>
      </c>
      <c r="J47" s="32">
        <f t="shared" si="19"/>
        <v>0</v>
      </c>
      <c r="K47" s="32">
        <f t="shared" si="19"/>
        <v>0</v>
      </c>
      <c r="L47" s="32">
        <f t="shared" si="19"/>
        <v>0</v>
      </c>
      <c r="M47" s="32">
        <f t="shared" si="19"/>
        <v>0</v>
      </c>
      <c r="N47" s="32">
        <f t="shared" si="19"/>
        <v>0</v>
      </c>
      <c r="O47" s="32">
        <f t="shared" si="19"/>
        <v>0</v>
      </c>
      <c r="P47" s="32">
        <f t="shared" si="19"/>
        <v>0</v>
      </c>
      <c r="Q47" s="32">
        <f t="shared" si="19"/>
        <v>0</v>
      </c>
      <c r="R47" s="32">
        <f t="shared" si="19"/>
        <v>0</v>
      </c>
      <c r="S47" s="32">
        <f t="shared" si="19"/>
        <v>0</v>
      </c>
      <c r="T47" s="32">
        <f t="shared" si="19"/>
        <v>0</v>
      </c>
      <c r="U47" s="32">
        <f t="shared" si="19"/>
        <v>0</v>
      </c>
      <c r="V47" s="32">
        <f t="shared" si="19"/>
        <v>0</v>
      </c>
      <c r="W47" s="32">
        <f t="shared" si="19"/>
        <v>0</v>
      </c>
      <c r="X47" s="32">
        <f t="shared" si="19"/>
        <v>0</v>
      </c>
      <c r="Y47" s="32">
        <f t="shared" si="19"/>
        <v>0</v>
      </c>
      <c r="Z47" s="32">
        <f t="shared" si="19"/>
        <v>0</v>
      </c>
      <c r="AA47" s="32">
        <f t="shared" si="19"/>
        <v>0</v>
      </c>
      <c r="AB47" s="32">
        <f t="shared" si="19"/>
        <v>0</v>
      </c>
      <c r="AC47" s="32">
        <f t="shared" si="19"/>
        <v>0</v>
      </c>
      <c r="AD47" s="32">
        <f t="shared" ref="AD47:AF47" si="20">SUM(AD48:AD49)</f>
        <v>0</v>
      </c>
      <c r="AE47" s="32">
        <f t="shared" si="20"/>
        <v>0</v>
      </c>
      <c r="AF47" s="32">
        <f t="shared" si="20"/>
        <v>0</v>
      </c>
      <c r="AG47" s="32">
        <f t="shared" ref="AG47:AH47" si="21">SUM(AG48:AG49)</f>
        <v>0</v>
      </c>
      <c r="AH47" s="32">
        <f t="shared" si="21"/>
        <v>0</v>
      </c>
    </row>
    <row r="48" spans="2:34" ht="15.75" x14ac:dyDescent="0.3">
      <c r="B48" s="35" t="s">
        <v>333</v>
      </c>
      <c r="C48" s="32">
        <f>'SIT Results'!C57</f>
        <v>0</v>
      </c>
      <c r="D48" s="32">
        <f>'SIT Results'!D57</f>
        <v>0</v>
      </c>
      <c r="E48" s="32">
        <f>'SIT Results'!E57</f>
        <v>0</v>
      </c>
      <c r="F48" s="32">
        <f>'SIT Results'!F57</f>
        <v>0</v>
      </c>
      <c r="G48" s="32">
        <f>'SIT Results'!G57</f>
        <v>0</v>
      </c>
      <c r="H48" s="32">
        <f>'SIT Results'!H57</f>
        <v>0</v>
      </c>
      <c r="I48" s="32">
        <f>'SIT Results'!I57</f>
        <v>0</v>
      </c>
      <c r="J48" s="32">
        <f>'SIT Results'!J57</f>
        <v>0</v>
      </c>
      <c r="K48" s="32">
        <f>'SIT Results'!K57</f>
        <v>0</v>
      </c>
      <c r="L48" s="32">
        <f>'SIT Results'!L57</f>
        <v>0</v>
      </c>
      <c r="M48" s="32">
        <f>'SIT Results'!M57</f>
        <v>0</v>
      </c>
      <c r="N48" s="32">
        <f>'SIT Results'!N57</f>
        <v>0</v>
      </c>
      <c r="O48" s="32">
        <f>'SIT Results'!O57</f>
        <v>0</v>
      </c>
      <c r="P48" s="32">
        <f>'SIT Results'!P57</f>
        <v>0</v>
      </c>
      <c r="Q48" s="32">
        <f>'SIT Results'!Q57</f>
        <v>0</v>
      </c>
      <c r="R48" s="32">
        <f>'SIT Results'!R57</f>
        <v>0</v>
      </c>
      <c r="S48" s="32">
        <f>'SIT Results'!S57</f>
        <v>0</v>
      </c>
      <c r="T48" s="32">
        <f>'SIT Results'!T57</f>
        <v>0</v>
      </c>
      <c r="U48" s="32">
        <f>'SIT Results'!U57</f>
        <v>0</v>
      </c>
      <c r="V48" s="32">
        <f>'SIT Results'!V57</f>
        <v>0</v>
      </c>
      <c r="W48" s="32">
        <f>'SIT Results'!W57</f>
        <v>0</v>
      </c>
      <c r="X48" s="32">
        <f>'SIT Results'!X57</f>
        <v>0</v>
      </c>
      <c r="Y48" s="32">
        <f>'SIT Results'!Y57</f>
        <v>0</v>
      </c>
      <c r="Z48" s="32">
        <f>'SIT Results'!Z57</f>
        <v>0</v>
      </c>
      <c r="AA48" s="32">
        <f>'SIT Results'!AA57</f>
        <v>0</v>
      </c>
      <c r="AB48" s="32">
        <f>'SIT Results'!AB57</f>
        <v>0</v>
      </c>
      <c r="AC48" s="32">
        <f>'SIT Results'!AC57</f>
        <v>0</v>
      </c>
      <c r="AD48" s="32">
        <f>'SIT Results'!AD57</f>
        <v>0</v>
      </c>
      <c r="AE48" s="32">
        <f>'SIT Results'!AE57</f>
        <v>0</v>
      </c>
      <c r="AF48" s="32">
        <f>'SIT Results'!AF57</f>
        <v>0</v>
      </c>
      <c r="AG48" s="32">
        <f>'SIT Results'!AG57</f>
        <v>0</v>
      </c>
      <c r="AH48" s="32">
        <f>'SIT Results'!AH57</f>
        <v>0</v>
      </c>
    </row>
    <row r="49" spans="2:34" ht="15.75" x14ac:dyDescent="0.3">
      <c r="B49" s="35" t="s">
        <v>334</v>
      </c>
      <c r="C49" s="32">
        <f>'SIT Results'!C58</f>
        <v>0</v>
      </c>
      <c r="D49" s="32">
        <f>'SIT Results'!D58</f>
        <v>0</v>
      </c>
      <c r="E49" s="32">
        <f>'SIT Results'!E58</f>
        <v>0</v>
      </c>
      <c r="F49" s="32">
        <f>'SIT Results'!F58</f>
        <v>0</v>
      </c>
      <c r="G49" s="32">
        <f>'SIT Results'!G58</f>
        <v>0</v>
      </c>
      <c r="H49" s="32">
        <f>'SIT Results'!H58</f>
        <v>0</v>
      </c>
      <c r="I49" s="32">
        <f>'SIT Results'!I58</f>
        <v>0</v>
      </c>
      <c r="J49" s="32">
        <f>'SIT Results'!J58</f>
        <v>0</v>
      </c>
      <c r="K49" s="32">
        <f>'SIT Results'!K58</f>
        <v>0</v>
      </c>
      <c r="L49" s="32">
        <f>'SIT Results'!L58</f>
        <v>0</v>
      </c>
      <c r="M49" s="32">
        <f>'SIT Results'!M58</f>
        <v>0</v>
      </c>
      <c r="N49" s="32">
        <f>'SIT Results'!N58</f>
        <v>0</v>
      </c>
      <c r="O49" s="32">
        <f>'SIT Results'!O58</f>
        <v>0</v>
      </c>
      <c r="P49" s="32">
        <f>'SIT Results'!P58</f>
        <v>0</v>
      </c>
      <c r="Q49" s="32">
        <f>'SIT Results'!Q58</f>
        <v>0</v>
      </c>
      <c r="R49" s="32">
        <f>'SIT Results'!R58</f>
        <v>0</v>
      </c>
      <c r="S49" s="32">
        <f>'SIT Results'!S58</f>
        <v>0</v>
      </c>
      <c r="T49" s="32">
        <f>'SIT Results'!T58</f>
        <v>0</v>
      </c>
      <c r="U49" s="32">
        <f>'SIT Results'!U58</f>
        <v>0</v>
      </c>
      <c r="V49" s="32">
        <f>'SIT Results'!V58</f>
        <v>0</v>
      </c>
      <c r="W49" s="32">
        <f>'SIT Results'!W58</f>
        <v>0</v>
      </c>
      <c r="X49" s="32">
        <f>'SIT Results'!X58</f>
        <v>0</v>
      </c>
      <c r="Y49" s="32">
        <f>'SIT Results'!Y58</f>
        <v>0</v>
      </c>
      <c r="Z49" s="32">
        <f>'SIT Results'!Z58</f>
        <v>0</v>
      </c>
      <c r="AA49" s="32">
        <f>'SIT Results'!AA58</f>
        <v>0</v>
      </c>
      <c r="AB49" s="32">
        <f>'SIT Results'!AB58</f>
        <v>0</v>
      </c>
      <c r="AC49" s="32">
        <f>'SIT Results'!AC58</f>
        <v>0</v>
      </c>
      <c r="AD49" s="32">
        <f>'SIT Results'!AD58</f>
        <v>0</v>
      </c>
      <c r="AE49" s="32">
        <f>'SIT Results'!AE58</f>
        <v>0</v>
      </c>
      <c r="AF49" s="32">
        <f>'SIT Results'!AF58</f>
        <v>0</v>
      </c>
      <c r="AG49" s="32">
        <f>'SIT Results'!AG58</f>
        <v>0</v>
      </c>
      <c r="AH49" s="32">
        <f>'SIT Results'!AH58</f>
        <v>0</v>
      </c>
    </row>
    <row r="50" spans="2:34" ht="15" x14ac:dyDescent="0.25">
      <c r="B50" s="11" t="s">
        <v>219</v>
      </c>
      <c r="C50" s="32">
        <f>'SIT Results'!C59</f>
        <v>6.7298631955500544E-3</v>
      </c>
      <c r="D50" s="32">
        <f>'SIT Results'!D59</f>
        <v>6.6625054413930653E-3</v>
      </c>
      <c r="E50" s="32">
        <f>'SIT Results'!E59</f>
        <v>6.5986799082196302E-3</v>
      </c>
      <c r="F50" s="32">
        <f>'SIT Results'!F59</f>
        <v>6.6067454609467849E-3</v>
      </c>
      <c r="G50" s="32">
        <f>'SIT Results'!G59</f>
        <v>6.5748043610366694E-3</v>
      </c>
      <c r="H50" s="32">
        <f>'SIT Results'!H59</f>
        <v>6.3572422151083998E-3</v>
      </c>
      <c r="I50" s="32">
        <f>'SIT Results'!I59</f>
        <v>6.3572422151083998E-3</v>
      </c>
      <c r="J50" s="32">
        <f>'SIT Results'!J59</f>
        <v>6.4240144139151752E-3</v>
      </c>
      <c r="K50" s="32">
        <f>'SIT Results'!K59</f>
        <v>6.2501233637835855E-3</v>
      </c>
      <c r="L50" s="32">
        <f>'SIT Results'!L59</f>
        <v>5.5321380600086706E-3</v>
      </c>
      <c r="M50" s="32">
        <f>'SIT Results'!M59</f>
        <v>5.2261759450801986E-3</v>
      </c>
      <c r="N50" s="32">
        <f>'SIT Results'!N59</f>
        <v>5.2261759450801986E-3</v>
      </c>
      <c r="O50" s="32">
        <f>'SIT Results'!O59</f>
        <v>5.2261759450801986E-3</v>
      </c>
      <c r="P50" s="32">
        <f>'SIT Results'!P59</f>
        <v>5.2261759450801986E-3</v>
      </c>
      <c r="Q50" s="32">
        <f>'SIT Results'!Q59</f>
        <v>5.2261759450801986E-3</v>
      </c>
      <c r="R50" s="32">
        <f>'SIT Results'!R59</f>
        <v>5.2261759450801986E-3</v>
      </c>
      <c r="S50" s="32">
        <f>'SIT Results'!S59</f>
        <v>5.2261759450801986E-3</v>
      </c>
      <c r="T50" s="32">
        <f>'SIT Results'!T59</f>
        <v>5.2261759450801986E-3</v>
      </c>
      <c r="U50" s="32">
        <f>'SIT Results'!U59</f>
        <v>5.08443377256364E-3</v>
      </c>
      <c r="V50" s="32">
        <f>'SIT Results'!V59</f>
        <v>4.9300171600472646E-3</v>
      </c>
      <c r="W50" s="32">
        <f>'SIT Results'!W59</f>
        <v>5.2132937273754697E-3</v>
      </c>
      <c r="X50" s="32">
        <f>'SIT Results'!X59</f>
        <v>5.4612480848681248E-3</v>
      </c>
      <c r="Y50" s="32">
        <f>'SIT Results'!Y59</f>
        <v>5.6427891323170406E-3</v>
      </c>
      <c r="Z50" s="32">
        <f>'SIT Results'!Z59</f>
        <v>5.6156646973844994E-3</v>
      </c>
      <c r="AA50" s="32">
        <f>'SIT Results'!AA59</f>
        <v>5.5616424941065997E-3</v>
      </c>
      <c r="AB50" s="32">
        <f>'SIT Results'!AB59</f>
        <v>5.5616424941065997E-3</v>
      </c>
      <c r="AC50" s="32">
        <f>'SIT Results'!AC59</f>
        <v>5.5616424941065997E-3</v>
      </c>
      <c r="AD50" s="32">
        <f>'SIT Results'!AD59</f>
        <v>5.5616424941065997E-3</v>
      </c>
      <c r="AE50" s="32">
        <f>'SIT Results'!AE59</f>
        <v>5.5616424941065997E-3</v>
      </c>
      <c r="AF50" s="32">
        <f>'SIT Results'!AF59</f>
        <v>5.5616424941065997E-3</v>
      </c>
      <c r="AG50" s="32">
        <f>'SIT Results'!AG59</f>
        <v>5.5616424941065997E-3</v>
      </c>
      <c r="AH50" s="32">
        <f>'SIT Results'!AH59</f>
        <v>5.5616424941065997E-3</v>
      </c>
    </row>
    <row r="51" spans="2:34" ht="15.75" thickBot="1" x14ac:dyDescent="0.3">
      <c r="B51" s="36" t="s">
        <v>261</v>
      </c>
      <c r="C51" s="37">
        <f>'SIT Results'!C60</f>
        <v>0.79502814533187427</v>
      </c>
      <c r="D51" s="37">
        <f>'SIT Results'!D60</f>
        <v>0.77080660304332349</v>
      </c>
      <c r="E51" s="37">
        <f>'SIT Results'!E60</f>
        <v>0.73706190578318098</v>
      </c>
      <c r="F51" s="37">
        <f>'SIT Results'!F60</f>
        <v>0.6580540474390707</v>
      </c>
      <c r="G51" s="37">
        <f>'SIT Results'!G60</f>
        <v>0.48477307488918242</v>
      </c>
      <c r="H51" s="37">
        <f>'SIT Results'!H60</f>
        <v>0.46030515375617237</v>
      </c>
      <c r="I51" s="37">
        <f>'SIT Results'!I60</f>
        <v>0.45088943843849411</v>
      </c>
      <c r="J51" s="37">
        <f>'SIT Results'!J60</f>
        <v>0.43297834270745311</v>
      </c>
      <c r="K51" s="37">
        <f>'SIT Results'!K60</f>
        <v>0.51118265219228676</v>
      </c>
      <c r="L51" s="37">
        <f>'SIT Results'!L60</f>
        <v>0.57896932580714788</v>
      </c>
      <c r="M51" s="37">
        <f>'SIT Results'!M60</f>
        <v>0.63881126489722717</v>
      </c>
      <c r="N51" s="37">
        <f>'SIT Results'!N60</f>
        <v>0.67937138208607739</v>
      </c>
      <c r="O51" s="37">
        <f>'SIT Results'!O60</f>
        <v>0.65854428953544031</v>
      </c>
      <c r="P51" s="37">
        <f>'SIT Results'!P60</f>
        <v>0.67640553832964501</v>
      </c>
      <c r="Q51" s="37">
        <f>'SIT Results'!Q60</f>
        <v>0.67322520824293397</v>
      </c>
      <c r="R51" s="37">
        <f>'SIT Results'!R60</f>
        <v>0.675019311843717</v>
      </c>
      <c r="S51" s="37">
        <f>'SIT Results'!S60</f>
        <v>0.67127049274931783</v>
      </c>
      <c r="T51" s="37">
        <f>'SIT Results'!T60</f>
        <v>0.66805237090782144</v>
      </c>
      <c r="U51" s="37">
        <f>'SIT Results'!U60</f>
        <v>0.72812369510357411</v>
      </c>
      <c r="V51" s="37">
        <f>'SIT Results'!V60</f>
        <v>0.74546162342091116</v>
      </c>
      <c r="W51" s="37">
        <f>'SIT Results'!W60</f>
        <v>0.76384984372063369</v>
      </c>
      <c r="X51" s="37">
        <f>'SIT Results'!X60</f>
        <v>0.80094954839503851</v>
      </c>
      <c r="Y51" s="37">
        <f>'SIT Results'!Y60</f>
        <v>0.82385932258460703</v>
      </c>
      <c r="Z51" s="37">
        <f>'SIT Results'!Z60</f>
        <v>0.82527728982537829</v>
      </c>
      <c r="AA51" s="37">
        <f>'SIT Results'!AA60</f>
        <v>0.83029029799193887</v>
      </c>
      <c r="AB51" s="37">
        <f>'SIT Results'!AB60</f>
        <v>0.81791052812481457</v>
      </c>
      <c r="AC51" s="37">
        <f>'SIT Results'!AC60</f>
        <v>0.81840668882653933</v>
      </c>
      <c r="AD51" s="37">
        <f>'SIT Results'!AD60</f>
        <v>0.82206694915862499</v>
      </c>
      <c r="AE51" s="37">
        <f>'SIT Results'!AE60</f>
        <v>0.8203620133470696</v>
      </c>
      <c r="AF51" s="37">
        <f>'SIT Results'!AF60</f>
        <v>0.81983611849979998</v>
      </c>
      <c r="AG51" s="37">
        <f>'SIT Results'!AG60</f>
        <v>0.81393955777321791</v>
      </c>
      <c r="AH51" s="37">
        <f>'SIT Results'!AH60</f>
        <v>0.81351667783664916</v>
      </c>
    </row>
    <row r="52" spans="2:34" ht="15" x14ac:dyDescent="0.25">
      <c r="B52" s="25" t="s">
        <v>220</v>
      </c>
      <c r="C52" s="26">
        <f>SUM(C53:C54)</f>
        <v>0.83587754713860196</v>
      </c>
      <c r="D52" s="26">
        <f t="shared" ref="D52:AC52" si="22">SUM(D53:D54)</f>
        <v>1.0414232060069868</v>
      </c>
      <c r="E52" s="26">
        <f t="shared" si="22"/>
        <v>1.0501480884173493</v>
      </c>
      <c r="F52" s="26">
        <f t="shared" si="22"/>
        <v>1.1920130242286868</v>
      </c>
      <c r="G52" s="26">
        <f t="shared" si="22"/>
        <v>0.99548676116317059</v>
      </c>
      <c r="H52" s="26">
        <f t="shared" si="22"/>
        <v>1.0198069453846339</v>
      </c>
      <c r="I52" s="26">
        <f t="shared" si="22"/>
        <v>1.0651794391996559</v>
      </c>
      <c r="J52" s="26">
        <f t="shared" si="22"/>
        <v>1.0892005837672798</v>
      </c>
      <c r="K52" s="26">
        <f t="shared" si="22"/>
        <v>1.1262121784462389</v>
      </c>
      <c r="L52" s="26">
        <f t="shared" si="22"/>
        <v>1.1946028783752611</v>
      </c>
      <c r="M52" s="26">
        <f t="shared" si="22"/>
        <v>1.1826338466886666</v>
      </c>
      <c r="N52" s="26">
        <f t="shared" si="22"/>
        <v>1.2251371986426143</v>
      </c>
      <c r="O52" s="26">
        <f t="shared" si="22"/>
        <v>1.2526135265822738</v>
      </c>
      <c r="P52" s="26">
        <f t="shared" si="22"/>
        <v>1.3724539822076096</v>
      </c>
      <c r="Q52" s="26">
        <f t="shared" si="22"/>
        <v>1.4118518235372528</v>
      </c>
      <c r="R52" s="26">
        <f t="shared" si="22"/>
        <v>1.447239629083497</v>
      </c>
      <c r="S52" s="26">
        <f t="shared" si="22"/>
        <v>1.4714161925687952</v>
      </c>
      <c r="T52" s="26">
        <f t="shared" si="22"/>
        <v>1.6422468686245506</v>
      </c>
      <c r="U52" s="26">
        <f t="shared" si="22"/>
        <v>1.8777278613182367</v>
      </c>
      <c r="V52" s="26">
        <f t="shared" si="22"/>
        <v>1.5742015567984069</v>
      </c>
      <c r="W52" s="26">
        <f t="shared" si="22"/>
        <v>1.6157474879351348</v>
      </c>
      <c r="X52" s="26">
        <f t="shared" si="22"/>
        <v>1.6288315638103974</v>
      </c>
      <c r="Y52" s="26">
        <f t="shared" si="22"/>
        <v>1.5504670775052738</v>
      </c>
      <c r="Z52" s="26">
        <f t="shared" si="22"/>
        <v>1.5678441267530063</v>
      </c>
      <c r="AA52" s="26">
        <f t="shared" si="22"/>
        <v>1.5785194789789538</v>
      </c>
      <c r="AB52" s="26">
        <f t="shared" si="22"/>
        <v>1.5966001006776966</v>
      </c>
      <c r="AC52" s="26">
        <f t="shared" si="22"/>
        <v>1.6186681305198067</v>
      </c>
      <c r="AD52" s="26">
        <f t="shared" ref="AD52:AF52" si="23">SUM(AD53:AD54)</f>
        <v>1.6276405620782961</v>
      </c>
      <c r="AE52" s="26">
        <f t="shared" si="23"/>
        <v>1.5355030609409841</v>
      </c>
      <c r="AF52" s="26">
        <f t="shared" si="23"/>
        <v>1.5119525572984525</v>
      </c>
      <c r="AG52" s="26">
        <f t="shared" ref="AG52:AH52" si="24">SUM(AG53:AG54)</f>
        <v>1.5233775371170355</v>
      </c>
      <c r="AH52" s="26">
        <f t="shared" si="24"/>
        <v>1.5243972234234584</v>
      </c>
    </row>
    <row r="53" spans="2:34" ht="15" x14ac:dyDescent="0.25">
      <c r="B53" s="17" t="s">
        <v>238</v>
      </c>
      <c r="C53" s="18">
        <f>'SIT Results'!C62</f>
        <v>0.72830698951440143</v>
      </c>
      <c r="D53" s="18">
        <f>'SIT Results'!D62</f>
        <v>0.9314772674246582</v>
      </c>
      <c r="E53" s="18">
        <f>'SIT Results'!E62</f>
        <v>0.93797930696541831</v>
      </c>
      <c r="F53" s="18">
        <f>'SIT Results'!F62</f>
        <v>1.0787416107604368</v>
      </c>
      <c r="G53" s="18">
        <f>'SIT Results'!G62</f>
        <v>0.88032919979497859</v>
      </c>
      <c r="H53" s="18">
        <f>'SIT Results'!H62</f>
        <v>0.90403537662707945</v>
      </c>
      <c r="I53" s="18">
        <f>'SIT Results'!I62</f>
        <v>0.94846086659261031</v>
      </c>
      <c r="J53" s="18">
        <f>'SIT Results'!J62</f>
        <v>0.97195503041302189</v>
      </c>
      <c r="K53" s="18">
        <f>'SIT Results'!K62</f>
        <v>1.0083908928117824</v>
      </c>
      <c r="L53" s="18">
        <f>'SIT Results'!L62</f>
        <v>1.076761221868701</v>
      </c>
      <c r="M53" s="18">
        <f>'SIT Results'!M62</f>
        <v>1.0644842020290366</v>
      </c>
      <c r="N53" s="18">
        <f>'SIT Results'!N62</f>
        <v>1.1063484333085603</v>
      </c>
      <c r="O53" s="18">
        <f>'SIT Results'!O62</f>
        <v>1.1322535040987856</v>
      </c>
      <c r="P53" s="18">
        <f>'SIT Results'!P62</f>
        <v>1.2507322157850376</v>
      </c>
      <c r="Q53" s="18">
        <f>'SIT Results'!Q62</f>
        <v>1.2876870794142701</v>
      </c>
      <c r="R53" s="18">
        <f>'SIT Results'!R62</f>
        <v>1.3217906546697018</v>
      </c>
      <c r="S53" s="18">
        <f>'SIT Results'!S62</f>
        <v>1.3440206782909332</v>
      </c>
      <c r="T53" s="18">
        <f>'SIT Results'!T62</f>
        <v>1.5145566720290569</v>
      </c>
      <c r="U53" s="18">
        <f>'SIT Results'!U62</f>
        <v>1.7489846140240699</v>
      </c>
      <c r="V53" s="18">
        <f>'SIT Results'!V62</f>
        <v>1.4443597722906838</v>
      </c>
      <c r="W53" s="18">
        <f>'SIT Results'!W62</f>
        <v>1.4842305988207147</v>
      </c>
      <c r="X53" s="18">
        <f>'SIT Results'!X62</f>
        <v>1.4965520372518781</v>
      </c>
      <c r="Y53" s="18">
        <f>'SIT Results'!Y62</f>
        <v>1.4163616289714034</v>
      </c>
      <c r="Z53" s="18">
        <f>'SIT Results'!Z62</f>
        <v>1.4324779467820994</v>
      </c>
      <c r="AA53" s="18">
        <f>'SIT Results'!AA62</f>
        <v>1.4420589699313073</v>
      </c>
      <c r="AB53" s="18">
        <f>'SIT Results'!AB62</f>
        <v>1.4590198135385308</v>
      </c>
      <c r="AC53" s="18">
        <f>'SIT Results'!AC62</f>
        <v>1.4804012539086098</v>
      </c>
      <c r="AD53" s="18">
        <f>'SIT Results'!AD62</f>
        <v>1.4895022950217571</v>
      </c>
      <c r="AE53" s="18">
        <f>'SIT Results'!AE62</f>
        <v>1.3974699688984342</v>
      </c>
      <c r="AF53" s="18">
        <f>'SIT Results'!AF62</f>
        <v>1.3750470129784533</v>
      </c>
      <c r="AG53" s="18">
        <f>'SIT Results'!AG62</f>
        <v>1.3827531570992646</v>
      </c>
      <c r="AH53" s="18">
        <f>'SIT Results'!AH62</f>
        <v>1.3847743586432055</v>
      </c>
    </row>
    <row r="54" spans="2:34" ht="15" x14ac:dyDescent="0.25">
      <c r="B54" s="17" t="s">
        <v>269</v>
      </c>
      <c r="C54" s="18">
        <f>'SIT Results'!C63</f>
        <v>0.10757055762420051</v>
      </c>
      <c r="D54" s="18">
        <f>'SIT Results'!D63</f>
        <v>0.1099459385823285</v>
      </c>
      <c r="E54" s="18">
        <f>'SIT Results'!E63</f>
        <v>0.112168781451931</v>
      </c>
      <c r="F54" s="18">
        <f>'SIT Results'!F63</f>
        <v>0.11327141346824998</v>
      </c>
      <c r="G54" s="18">
        <f>'SIT Results'!G63</f>
        <v>0.115157561368192</v>
      </c>
      <c r="H54" s="18">
        <f>'SIT Results'!H63</f>
        <v>0.11577156875755451</v>
      </c>
      <c r="I54" s="18">
        <f>'SIT Results'!I63</f>
        <v>0.1167185726070455</v>
      </c>
      <c r="J54" s="18">
        <f>'SIT Results'!J63</f>
        <v>0.117245553354258</v>
      </c>
      <c r="K54" s="18">
        <f>'SIT Results'!K63</f>
        <v>0.1178212856344565</v>
      </c>
      <c r="L54" s="18">
        <f>'SIT Results'!L63</f>
        <v>0.11784165650656001</v>
      </c>
      <c r="M54" s="18">
        <f>'SIT Results'!M63</f>
        <v>0.11814964465962999</v>
      </c>
      <c r="N54" s="18">
        <f>'SIT Results'!N63</f>
        <v>0.118788765334054</v>
      </c>
      <c r="O54" s="18">
        <f>'SIT Results'!O63</f>
        <v>0.12036002248348823</v>
      </c>
      <c r="P54" s="18">
        <f>'SIT Results'!P63</f>
        <v>0.12172176642257199</v>
      </c>
      <c r="Q54" s="18">
        <f>'SIT Results'!Q63</f>
        <v>0.12416474412298276</v>
      </c>
      <c r="R54" s="18">
        <f>'SIT Results'!R63</f>
        <v>0.12544897441379521</v>
      </c>
      <c r="S54" s="18">
        <f>'SIT Results'!S63</f>
        <v>0.127395514277862</v>
      </c>
      <c r="T54" s="18">
        <f>'SIT Results'!T63</f>
        <v>0.12769019659549374</v>
      </c>
      <c r="U54" s="18">
        <f>'SIT Results'!U63</f>
        <v>0.12874324729416678</v>
      </c>
      <c r="V54" s="18">
        <f>'SIT Results'!V63</f>
        <v>0.12984178450772305</v>
      </c>
      <c r="W54" s="18">
        <f>'SIT Results'!W63</f>
        <v>0.13151688911441997</v>
      </c>
      <c r="X54" s="18">
        <f>'SIT Results'!X63</f>
        <v>0.13227952655851921</v>
      </c>
      <c r="Y54" s="18">
        <f>'SIT Results'!Y63</f>
        <v>0.13410544853387041</v>
      </c>
      <c r="Z54" s="18">
        <f>'SIT Results'!Z63</f>
        <v>0.13536617997090694</v>
      </c>
      <c r="AA54" s="18">
        <f>'SIT Results'!AA63</f>
        <v>0.13646050904764651</v>
      </c>
      <c r="AB54" s="18">
        <f>'SIT Results'!AB63</f>
        <v>0.1375802871391659</v>
      </c>
      <c r="AC54" s="18">
        <f>'SIT Results'!AC63</f>
        <v>0.13826687661119699</v>
      </c>
      <c r="AD54" s="18">
        <f>'SIT Results'!AD63</f>
        <v>0.138138267056539</v>
      </c>
      <c r="AE54" s="18">
        <f>'SIT Results'!AE63</f>
        <v>0.13803309204254999</v>
      </c>
      <c r="AF54" s="18">
        <f>'SIT Results'!AF63</f>
        <v>0.13690554431999907</v>
      </c>
      <c r="AG54" s="18">
        <f>'SIT Results'!AG63</f>
        <v>0.14062438001777097</v>
      </c>
      <c r="AH54" s="18">
        <f>'SIT Results'!AH63</f>
        <v>0.13962286478025299</v>
      </c>
    </row>
    <row r="55" spans="2:34" ht="15.75" thickBot="1" x14ac:dyDescent="0.3">
      <c r="B55" s="27" t="s">
        <v>335</v>
      </c>
      <c r="C55" s="28">
        <f>'SIT Results'!C64</f>
        <v>0</v>
      </c>
      <c r="D55" s="28">
        <f>'SIT Results'!D64</f>
        <v>0</v>
      </c>
      <c r="E55" s="28">
        <f>'SIT Results'!E64</f>
        <v>0</v>
      </c>
      <c r="F55" s="28">
        <f>'SIT Results'!F64</f>
        <v>0</v>
      </c>
      <c r="G55" s="28">
        <f>'SIT Results'!G64</f>
        <v>0</v>
      </c>
      <c r="H55" s="28">
        <f>'SIT Results'!H64</f>
        <v>0</v>
      </c>
      <c r="I55" s="28">
        <f>'SIT Results'!I64</f>
        <v>0</v>
      </c>
      <c r="J55" s="28">
        <f>'SIT Results'!J64</f>
        <v>0</v>
      </c>
      <c r="K55" s="28">
        <f>'SIT Results'!K64</f>
        <v>0</v>
      </c>
      <c r="L55" s="28">
        <f>'SIT Results'!L64</f>
        <v>0</v>
      </c>
      <c r="M55" s="28">
        <f>'SIT Results'!M64</f>
        <v>0</v>
      </c>
      <c r="N55" s="28">
        <f>'SIT Results'!N64</f>
        <v>0</v>
      </c>
      <c r="O55" s="28">
        <f>'SIT Results'!O64</f>
        <v>0</v>
      </c>
      <c r="P55" s="28">
        <f>'SIT Results'!P64</f>
        <v>0</v>
      </c>
      <c r="Q55" s="28">
        <f>'SIT Results'!Q64</f>
        <v>0</v>
      </c>
      <c r="R55" s="28">
        <f>'SIT Results'!R64</f>
        <v>0</v>
      </c>
      <c r="S55" s="28">
        <f>'SIT Results'!S64</f>
        <v>0</v>
      </c>
      <c r="T55" s="28">
        <f>'SIT Results'!T64</f>
        <v>0</v>
      </c>
      <c r="U55" s="28">
        <f>'SIT Results'!U64</f>
        <v>0</v>
      </c>
      <c r="V55" s="28">
        <f>'SIT Results'!V64</f>
        <v>0</v>
      </c>
      <c r="W55" s="28">
        <f>'SIT Results'!W64</f>
        <v>0</v>
      </c>
      <c r="X55" s="28">
        <f>'SIT Results'!X64</f>
        <v>0</v>
      </c>
      <c r="Y55" s="28">
        <f>'SIT Results'!Y64</f>
        <v>0</v>
      </c>
      <c r="Z55" s="28">
        <f>'SIT Results'!Z64</f>
        <v>0</v>
      </c>
      <c r="AA55" s="28">
        <f>'SIT Results'!AA64</f>
        <v>0</v>
      </c>
      <c r="AB55" s="28">
        <f>'SIT Results'!AB64</f>
        <v>0</v>
      </c>
      <c r="AC55" s="28">
        <f>'SIT Results'!AC64</f>
        <v>0</v>
      </c>
      <c r="AD55" s="28">
        <f>'SIT Results'!AD64</f>
        <v>0</v>
      </c>
      <c r="AE55" s="28">
        <f>'SIT Results'!AE64</f>
        <v>0</v>
      </c>
      <c r="AF55" s="28">
        <f>'SIT Results'!AF64</f>
        <v>0</v>
      </c>
      <c r="AG55" s="28">
        <f>'SIT Results'!AG64</f>
        <v>0</v>
      </c>
      <c r="AH55" s="28">
        <f>'SIT Results'!AH64</f>
        <v>0</v>
      </c>
    </row>
    <row r="56" spans="2:34" ht="16.5" thickBot="1" x14ac:dyDescent="0.35">
      <c r="B56" s="29" t="s">
        <v>336</v>
      </c>
      <c r="C56" s="30">
        <f t="shared" ref="C56:AD56" si="25">SUM(C52,C25,C17,C5)</f>
        <v>21.084869329643357</v>
      </c>
      <c r="D56" s="30">
        <f t="shared" si="25"/>
        <v>19.184767389482044</v>
      </c>
      <c r="E56" s="30">
        <f t="shared" si="25"/>
        <v>20.116411323729871</v>
      </c>
      <c r="F56" s="30">
        <f t="shared" si="25"/>
        <v>18.996389595489035</v>
      </c>
      <c r="G56" s="30">
        <f t="shared" si="25"/>
        <v>20.137812203038862</v>
      </c>
      <c r="H56" s="30">
        <f t="shared" si="25"/>
        <v>20.083736180926397</v>
      </c>
      <c r="I56" s="30">
        <f t="shared" si="25"/>
        <v>19.86076154360342</v>
      </c>
      <c r="J56" s="30">
        <f t="shared" si="25"/>
        <v>20.250847956578344</v>
      </c>
      <c r="K56" s="30">
        <f t="shared" si="25"/>
        <v>20.336221130172859</v>
      </c>
      <c r="L56" s="30">
        <f t="shared" si="25"/>
        <v>19.61779140770156</v>
      </c>
      <c r="M56" s="30">
        <f t="shared" si="25"/>
        <v>20.117026666567313</v>
      </c>
      <c r="N56" s="30">
        <f t="shared" si="25"/>
        <v>20.137814648806145</v>
      </c>
      <c r="O56" s="30">
        <f t="shared" si="25"/>
        <v>21.603055474170851</v>
      </c>
      <c r="P56" s="30">
        <f t="shared" si="25"/>
        <v>22.321458176723596</v>
      </c>
      <c r="Q56" s="30">
        <f t="shared" si="25"/>
        <v>23.097602324873236</v>
      </c>
      <c r="R56" s="30">
        <f t="shared" si="25"/>
        <v>23.346201993401397</v>
      </c>
      <c r="S56" s="30">
        <f t="shared" si="25"/>
        <v>23.478826721418042</v>
      </c>
      <c r="T56" s="30">
        <f t="shared" si="25"/>
        <v>23.91540998251206</v>
      </c>
      <c r="U56" s="30">
        <f t="shared" si="25"/>
        <v>20.843314367457641</v>
      </c>
      <c r="V56" s="30">
        <f t="shared" si="25"/>
        <v>19.899763162777532</v>
      </c>
      <c r="W56" s="30">
        <f t="shared" si="25"/>
        <v>21.164807527184863</v>
      </c>
      <c r="X56" s="30">
        <f t="shared" si="25"/>
        <v>21.285819265808463</v>
      </c>
      <c r="Y56" s="30">
        <f t="shared" si="25"/>
        <v>20.74632388680384</v>
      </c>
      <c r="Z56" s="30">
        <f t="shared" si="25"/>
        <v>20.667711322493961</v>
      </c>
      <c r="AA56" s="30">
        <f t="shared" si="25"/>
        <v>20.097667771192075</v>
      </c>
      <c r="AB56" s="30">
        <f t="shared" si="25"/>
        <v>20.274735560225785</v>
      </c>
      <c r="AC56" s="30">
        <f t="shared" si="25"/>
        <v>20.44537269300687</v>
      </c>
      <c r="AD56" s="30">
        <f t="shared" si="25"/>
        <v>20.821311141197199</v>
      </c>
      <c r="AE56" s="30">
        <f t="shared" ref="AE56:AF56" si="26">SUM(AE52,AE25,AE17,AE5)</f>
        <v>20.55862484792479</v>
      </c>
      <c r="AF56" s="30">
        <f t="shared" si="26"/>
        <v>20.753027247573314</v>
      </c>
      <c r="AG56" s="30">
        <f t="shared" ref="AG56:AH56" si="27">SUM(AG52,AG25,AG17,AG5)</f>
        <v>16.77413680974114</v>
      </c>
      <c r="AH56" s="30">
        <f t="shared" si="27"/>
        <v>18.562016998097299</v>
      </c>
    </row>
    <row r="57" spans="2:34" ht="16.5" thickBot="1" x14ac:dyDescent="0.35">
      <c r="B57" s="29" t="s">
        <v>337</v>
      </c>
      <c r="C57" s="30">
        <f t="shared" ref="C57:AD57" si="28">SUM(C33)</f>
        <v>0.21843677563010566</v>
      </c>
      <c r="D57" s="30">
        <f t="shared" si="28"/>
        <v>0.18928816709323859</v>
      </c>
      <c r="E57" s="30">
        <f t="shared" si="28"/>
        <v>0.14655730285747259</v>
      </c>
      <c r="F57" s="30">
        <f t="shared" si="28"/>
        <v>7.080567375252711E-2</v>
      </c>
      <c r="G57" s="30">
        <f t="shared" si="28"/>
        <v>-0.10157805178191004</v>
      </c>
      <c r="H57" s="30">
        <f t="shared" si="28"/>
        <v>-0.12176073188529773</v>
      </c>
      <c r="I57" s="30">
        <f t="shared" si="28"/>
        <v>-0.12874071011191851</v>
      </c>
      <c r="J57" s="30">
        <f t="shared" si="28"/>
        <v>-0.15871477802212602</v>
      </c>
      <c r="K57" s="30">
        <f t="shared" si="28"/>
        <v>-8.8796016643798215E-2</v>
      </c>
      <c r="L57" s="30">
        <f t="shared" si="28"/>
        <v>-2.6023635703627646E-2</v>
      </c>
      <c r="M57" s="30">
        <f t="shared" si="28"/>
        <v>2.389298428040576E-2</v>
      </c>
      <c r="N57" s="30">
        <f t="shared" si="28"/>
        <v>5.6299030325590249E-2</v>
      </c>
      <c r="O57" s="30">
        <f t="shared" si="28"/>
        <v>2.7468481881854911E-2</v>
      </c>
      <c r="P57" s="30">
        <f t="shared" si="28"/>
        <v>4.54126321285514E-2</v>
      </c>
      <c r="Q57" s="30">
        <f t="shared" si="28"/>
        <v>3.5383619005137423E-2</v>
      </c>
      <c r="R57" s="30">
        <f t="shared" si="28"/>
        <v>2.9961497633539613E-2</v>
      </c>
      <c r="S57" s="30">
        <f t="shared" si="28"/>
        <v>1.9543696745895622E-2</v>
      </c>
      <c r="T57" s="30">
        <f t="shared" si="28"/>
        <v>1.174728904594835E-2</v>
      </c>
      <c r="U57" s="30">
        <f t="shared" si="28"/>
        <v>6.5518416960872905E-2</v>
      </c>
      <c r="V57" s="30">
        <f t="shared" si="28"/>
        <v>7.0311251463258007E-2</v>
      </c>
      <c r="W57" s="30">
        <f t="shared" si="28"/>
        <v>7.9179458903331668E-2</v>
      </c>
      <c r="X57" s="30">
        <f t="shared" si="28"/>
        <v>0.11013228009573439</v>
      </c>
      <c r="Y57" s="30">
        <f t="shared" si="28"/>
        <v>0.12664692601196248</v>
      </c>
      <c r="Z57" s="30">
        <f t="shared" si="28"/>
        <v>0.12322694298151116</v>
      </c>
      <c r="AA57" s="30">
        <f t="shared" si="28"/>
        <v>0.12164346729036679</v>
      </c>
      <c r="AB57" s="30">
        <f t="shared" si="28"/>
        <v>0.10231361744321354</v>
      </c>
      <c r="AC57" s="30">
        <f t="shared" si="28"/>
        <v>9.9953314216556066E-2</v>
      </c>
      <c r="AD57" s="30">
        <f t="shared" si="28"/>
        <v>0.10053763717048247</v>
      </c>
      <c r="AE57" s="30">
        <f t="shared" ref="AE57:AF57" si="29">SUM(AE33)</f>
        <v>8.1737859361189713E-2</v>
      </c>
      <c r="AF57" s="30">
        <f t="shared" si="29"/>
        <v>7.4866495940883349E-2</v>
      </c>
      <c r="AG57" s="30">
        <f t="shared" ref="AG57:AH57" si="30">SUM(AG33)</f>
        <v>0.2774045944440573</v>
      </c>
      <c r="AH57" s="30">
        <f t="shared" si="30"/>
        <v>0.13265814916126906</v>
      </c>
    </row>
    <row r="58" spans="2:34" ht="16.5" thickBot="1" x14ac:dyDescent="0.35">
      <c r="B58" s="29" t="s">
        <v>285</v>
      </c>
      <c r="C58" s="30">
        <f>SUM(C56:C57)</f>
        <v>21.303306105273464</v>
      </c>
      <c r="D58" s="30">
        <f t="shared" ref="D58:AC58" si="31">SUM(D56:D57)</f>
        <v>19.374055556575282</v>
      </c>
      <c r="E58" s="30">
        <f t="shared" si="31"/>
        <v>20.262968626587345</v>
      </c>
      <c r="F58" s="30">
        <f t="shared" si="31"/>
        <v>19.067195269241562</v>
      </c>
      <c r="G58" s="30">
        <f t="shared" si="31"/>
        <v>20.036234151256952</v>
      </c>
      <c r="H58" s="30">
        <f t="shared" si="31"/>
        <v>19.961975449041098</v>
      </c>
      <c r="I58" s="30">
        <f t="shared" si="31"/>
        <v>19.7320208334915</v>
      </c>
      <c r="J58" s="30">
        <f t="shared" si="31"/>
        <v>20.092133178556217</v>
      </c>
      <c r="K58" s="30">
        <f t="shared" si="31"/>
        <v>20.247425113529061</v>
      </c>
      <c r="L58" s="30">
        <f t="shared" si="31"/>
        <v>19.591767771997933</v>
      </c>
      <c r="M58" s="30">
        <f t="shared" si="31"/>
        <v>20.140919650847717</v>
      </c>
      <c r="N58" s="30">
        <f t="shared" si="31"/>
        <v>20.194113679131735</v>
      </c>
      <c r="O58" s="30">
        <f t="shared" si="31"/>
        <v>21.630523956052706</v>
      </c>
      <c r="P58" s="30">
        <f t="shared" si="31"/>
        <v>22.366870808852148</v>
      </c>
      <c r="Q58" s="30">
        <f t="shared" si="31"/>
        <v>23.132985943878374</v>
      </c>
      <c r="R58" s="30">
        <f t="shared" si="31"/>
        <v>23.376163491034937</v>
      </c>
      <c r="S58" s="30">
        <f t="shared" si="31"/>
        <v>23.498370418163937</v>
      </c>
      <c r="T58" s="30">
        <f t="shared" si="31"/>
        <v>23.927157271558009</v>
      </c>
      <c r="U58" s="30">
        <f t="shared" si="31"/>
        <v>20.908832784418514</v>
      </c>
      <c r="V58" s="30">
        <f t="shared" si="31"/>
        <v>19.970074414240791</v>
      </c>
      <c r="W58" s="30">
        <f t="shared" si="31"/>
        <v>21.243986986088196</v>
      </c>
      <c r="X58" s="30">
        <f t="shared" si="31"/>
        <v>21.395951545904197</v>
      </c>
      <c r="Y58" s="30">
        <f t="shared" si="31"/>
        <v>20.872970812815801</v>
      </c>
      <c r="Z58" s="30">
        <f t="shared" si="31"/>
        <v>20.790938265475472</v>
      </c>
      <c r="AA58" s="30">
        <f t="shared" si="31"/>
        <v>20.21931123848244</v>
      </c>
      <c r="AB58" s="30">
        <f t="shared" si="31"/>
        <v>20.377049177669001</v>
      </c>
      <c r="AC58" s="30">
        <f t="shared" si="31"/>
        <v>20.545326007223427</v>
      </c>
      <c r="AD58" s="30">
        <f t="shared" ref="AD58:AF58" si="32">SUM(AD56:AD57)</f>
        <v>20.921848778367682</v>
      </c>
      <c r="AE58" s="30">
        <f t="shared" si="32"/>
        <v>20.640362707285981</v>
      </c>
      <c r="AF58" s="30">
        <f t="shared" si="32"/>
        <v>20.827893743514199</v>
      </c>
      <c r="AG58" s="30">
        <f t="shared" ref="AG58:AH58" si="33">SUM(AG56:AG57)</f>
        <v>17.051541404185198</v>
      </c>
      <c r="AH58" s="30">
        <f t="shared" si="33"/>
        <v>18.694675147258568</v>
      </c>
    </row>
    <row r="59" spans="2:34" ht="15.75" x14ac:dyDescent="0.3">
      <c r="B59" s="11" t="s">
        <v>338</v>
      </c>
      <c r="C59" s="12"/>
      <c r="D59" s="12"/>
      <c r="E59" s="12"/>
      <c r="F59" s="12"/>
      <c r="G59" s="12"/>
      <c r="H59" s="12"/>
      <c r="I59" s="12"/>
      <c r="J59" s="12"/>
      <c r="K59" s="12"/>
      <c r="L59" s="12"/>
      <c r="M59" s="12"/>
      <c r="N59" s="13"/>
      <c r="O59" s="13"/>
      <c r="P59" s="13"/>
      <c r="Q59" s="13"/>
      <c r="R59" s="13"/>
      <c r="S59" s="13"/>
      <c r="T59" s="13"/>
      <c r="U59" s="13"/>
      <c r="V59" s="13"/>
      <c r="W59" s="13"/>
      <c r="X59" s="13"/>
      <c r="Y59" s="13"/>
      <c r="Z59" s="13"/>
      <c r="AA59" s="13"/>
      <c r="AB59" s="13"/>
      <c r="AC59" s="13"/>
    </row>
  </sheetData>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1">
    <tabColor theme="8" tint="0.79998168889431442"/>
  </sheetPr>
  <dimension ref="A1:BK43"/>
  <sheetViews>
    <sheetView workbookViewId="0"/>
  </sheetViews>
  <sheetFormatPr defaultColWidth="8.75" defaultRowHeight="14.25" x14ac:dyDescent="0.2"/>
  <cols>
    <col min="1" max="1" width="3.625" style="51" customWidth="1"/>
    <col min="2" max="2" width="37.75" style="51" bestFit="1" customWidth="1"/>
    <col min="3" max="3" width="8.5" style="51" bestFit="1" customWidth="1"/>
    <col min="4" max="6" width="8.25" style="51" bestFit="1" customWidth="1"/>
    <col min="7" max="23" width="8.5" style="51" bestFit="1" customWidth="1"/>
    <col min="24" max="24" width="8.25" style="51" bestFit="1" customWidth="1"/>
    <col min="25" max="31" width="8.5" style="51" bestFit="1" customWidth="1"/>
    <col min="32" max="32" width="8" style="51" bestFit="1" customWidth="1"/>
    <col min="33" max="34" width="8.5" style="51" bestFit="1" customWidth="1"/>
    <col min="35" max="35" width="8.25" style="51" bestFit="1" customWidth="1"/>
    <col min="36" max="36" width="8.5" style="51" bestFit="1" customWidth="1"/>
    <col min="37" max="37" width="8.25" style="51" bestFit="1" customWidth="1"/>
    <col min="38" max="38" width="8.5" style="51" bestFit="1" customWidth="1"/>
    <col min="39" max="43" width="8.25" style="51" bestFit="1" customWidth="1"/>
    <col min="44" max="16384" width="8.75" style="51"/>
  </cols>
  <sheetData>
    <row r="1" spans="1:63" s="61" customFormat="1" ht="16.5" x14ac:dyDescent="0.25">
      <c r="A1" s="62" t="s">
        <v>353</v>
      </c>
    </row>
    <row r="2" spans="1:63" x14ac:dyDescent="0.2">
      <c r="A2" t="s">
        <v>354</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50"/>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row>
    <row r="4" spans="1:63" ht="16.5" thickBot="1" x14ac:dyDescent="0.35">
      <c r="A4" s="136"/>
      <c r="B4" s="14" t="s">
        <v>355</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c r="AG4" s="14">
        <v>2020</v>
      </c>
      <c r="AH4" s="14">
        <v>2021</v>
      </c>
      <c r="AI4" s="14">
        <v>2022</v>
      </c>
      <c r="AJ4" s="14">
        <v>2023</v>
      </c>
      <c r="AK4" s="14">
        <v>2024</v>
      </c>
      <c r="AL4" s="14">
        <v>2025</v>
      </c>
      <c r="AM4" s="14">
        <v>2026</v>
      </c>
      <c r="AN4" s="14">
        <v>2027</v>
      </c>
      <c r="AO4" s="14">
        <v>2028</v>
      </c>
      <c r="AP4" s="14">
        <v>2029</v>
      </c>
      <c r="AQ4" s="14">
        <v>2030</v>
      </c>
      <c r="AR4" s="14">
        <v>2031</v>
      </c>
      <c r="AS4" s="14">
        <v>2032</v>
      </c>
      <c r="AT4" s="14">
        <v>2033</v>
      </c>
      <c r="AU4" s="14">
        <v>2034</v>
      </c>
      <c r="AV4" s="14">
        <v>2035</v>
      </c>
      <c r="AW4" s="14">
        <v>2036</v>
      </c>
      <c r="AX4" s="14">
        <v>2037</v>
      </c>
      <c r="AY4" s="14">
        <v>2038</v>
      </c>
      <c r="AZ4" s="14">
        <v>2039</v>
      </c>
      <c r="BA4" s="14">
        <v>2040</v>
      </c>
      <c r="BB4" s="14">
        <v>2041</v>
      </c>
      <c r="BC4" s="14">
        <v>2042</v>
      </c>
      <c r="BD4" s="14">
        <v>2043</v>
      </c>
      <c r="BE4" s="14">
        <v>2044</v>
      </c>
      <c r="BF4" s="14">
        <v>2045</v>
      </c>
      <c r="BG4" s="14">
        <v>2046</v>
      </c>
      <c r="BH4" s="14">
        <v>2047</v>
      </c>
      <c r="BI4" s="14">
        <v>2048</v>
      </c>
      <c r="BJ4" s="14">
        <v>2049</v>
      </c>
      <c r="BK4" s="14">
        <v>2050</v>
      </c>
    </row>
    <row r="5" spans="1:63" ht="15" x14ac:dyDescent="0.25">
      <c r="A5" s="136"/>
      <c r="B5" s="137" t="s">
        <v>187</v>
      </c>
      <c r="C5" s="138">
        <f>SUM(C6,C13,C14,C16)</f>
        <v>19.298332541004029</v>
      </c>
      <c r="D5" s="138">
        <f t="shared" ref="D5:N5" si="0">SUM(D6,D13,D14,D16)</f>
        <v>17.169718909977441</v>
      </c>
      <c r="E5" s="138">
        <f t="shared" si="0"/>
        <v>18.170252442249041</v>
      </c>
      <c r="F5" s="138">
        <f t="shared" si="0"/>
        <v>16.820573860169521</v>
      </c>
      <c r="G5" s="138">
        <f t="shared" si="0"/>
        <v>18.147420970558578</v>
      </c>
      <c r="H5" s="138">
        <f t="shared" si="0"/>
        <v>17.984901799848423</v>
      </c>
      <c r="I5" s="138">
        <f t="shared" si="0"/>
        <v>17.877541575617155</v>
      </c>
      <c r="J5" s="138">
        <f t="shared" si="0"/>
        <v>17.428587666637345</v>
      </c>
      <c r="K5" s="138">
        <f t="shared" si="0"/>
        <v>17.499868720602276</v>
      </c>
      <c r="L5" s="138">
        <f t="shared" si="0"/>
        <v>16.828988901944278</v>
      </c>
      <c r="M5" s="138">
        <f t="shared" si="0"/>
        <v>17.226161190513288</v>
      </c>
      <c r="N5" s="138">
        <f t="shared" si="0"/>
        <v>17.391061764998888</v>
      </c>
      <c r="O5" s="138">
        <f t="shared" ref="O5" si="1">SUM(O6,O13,O14,O16)</f>
        <v>18.889133626474216</v>
      </c>
      <c r="P5" s="138">
        <f t="shared" ref="P5" si="2">SUM(P6,P13,P14,P16)</f>
        <v>19.522535888299583</v>
      </c>
      <c r="Q5" s="138">
        <f t="shared" ref="Q5" si="3">SUM(Q6,Q13,Q14,Q16)</f>
        <v>20.1604434190569</v>
      </c>
      <c r="R5" s="138">
        <f t="shared" ref="R5" si="4">SUM(R6,R13,R14,R16)</f>
        <v>20.529831262345937</v>
      </c>
      <c r="S5" s="138">
        <f t="shared" ref="S5" si="5">SUM(S6,S13,S14,S16)</f>
        <v>20.57445887373969</v>
      </c>
      <c r="T5" s="138">
        <f t="shared" ref="T5" si="6">SUM(T6,T13,T14,T16)</f>
        <v>20.81856912449835</v>
      </c>
      <c r="U5" s="138">
        <f t="shared" ref="U5" si="7">SUM(U6,U13,U14,U16)</f>
        <v>17.502511555559263</v>
      </c>
      <c r="V5" s="138">
        <f t="shared" ref="V5" si="8">SUM(V6,V13,V14,V16)</f>
        <v>16.962545903994233</v>
      </c>
      <c r="W5" s="138">
        <f t="shared" ref="W5" si="9">SUM(W6,W13,W14,W16)</f>
        <v>18.08920322627305</v>
      </c>
      <c r="X5" s="138">
        <f t="shared" ref="X5:Y5" si="10">SUM(X6,X13,X14,X16)</f>
        <v>18.184145980766505</v>
      </c>
      <c r="Y5" s="138">
        <f t="shared" si="10"/>
        <v>17.725201998846401</v>
      </c>
      <c r="Z5" s="138">
        <f t="shared" ref="Z5" si="11">SUM(Z6,Z13,Z14,Z16)</f>
        <v>17.623212494921656</v>
      </c>
      <c r="AA5" s="138">
        <f t="shared" ref="AA5" si="12">SUM(AA6,AA13,AA14,AA16)</f>
        <v>17.03417271883405</v>
      </c>
      <c r="AB5" s="138">
        <f t="shared" ref="AB5" si="13">SUM(AB6,AB13,AB14,AB16)</f>
        <v>17.175200558724324</v>
      </c>
      <c r="AC5" s="138">
        <f t="shared" ref="AC5" si="14">SUM(AC6,AC13,AC14,AC16)</f>
        <v>17.309424567470327</v>
      </c>
      <c r="AD5" s="138">
        <f t="shared" ref="AD5" si="15">SUM(AD6,AD13,AD14,AD16)</f>
        <v>17.672330495942003</v>
      </c>
      <c r="AE5" s="138">
        <f t="shared" ref="AE5" si="16">SUM(AE6,AE13,AE14,AE16)</f>
        <v>17.459588788268121</v>
      </c>
      <c r="AF5" s="138">
        <f t="shared" ref="AF5" si="17">SUM(AF6,AF13,AF14,AF16)</f>
        <v>17.740641054118989</v>
      </c>
      <c r="AG5" s="138">
        <f t="shared" ref="AG5" si="18">SUM(AG6,AG13,AG14,AG16)</f>
        <v>13.749033207289353</v>
      </c>
      <c r="AH5" s="138">
        <f t="shared" ref="AH5" si="19">SUM(AH6,AH13,AH14,AH16)</f>
        <v>15.546198747495056</v>
      </c>
      <c r="AI5" s="138">
        <f t="shared" ref="AI5:AJ5" si="20">SUM(AI6,AI13,AI14,AI16)</f>
        <v>14.289722084895848</v>
      </c>
      <c r="AJ5" s="138">
        <f t="shared" si="20"/>
        <v>14.374733939383924</v>
      </c>
      <c r="AK5" s="138">
        <f t="shared" ref="AK5" si="21">SUM(AK6,AK13,AK14,AK16)</f>
        <v>14.181485526851082</v>
      </c>
      <c r="AL5" s="138">
        <f t="shared" ref="AL5" si="22">SUM(AL6,AL13,AL14,AL16)</f>
        <v>14.119650617135662</v>
      </c>
      <c r="AM5" s="138">
        <f t="shared" ref="AM5" si="23">SUM(AM6,AM13,AM14,AM16)</f>
        <v>14.052006425639702</v>
      </c>
      <c r="AN5" s="138">
        <f t="shared" ref="AN5" si="24">SUM(AN6,AN13,AN14,AN16)</f>
        <v>13.959434823495913</v>
      </c>
      <c r="AO5" s="138">
        <f t="shared" ref="AO5" si="25">SUM(AO6,AO13,AO14,AO16)</f>
        <v>13.926820721149877</v>
      </c>
      <c r="AP5" s="138">
        <f t="shared" ref="AP5" si="26">SUM(AP6,AP13,AP14,AP16)</f>
        <v>13.795299462863648</v>
      </c>
      <c r="AQ5" s="138">
        <f t="shared" ref="AQ5" si="27">SUM(AQ6,AQ13,AQ14,AQ16)</f>
        <v>13.731671783967515</v>
      </c>
      <c r="AR5" s="138">
        <f t="shared" ref="AR5" si="28">SUM(AR6,AR13,AR14,AR16)</f>
        <v>13.678607523026782</v>
      </c>
      <c r="AS5" s="138">
        <f t="shared" ref="AS5" si="29">SUM(AS6,AS13,AS14,AS16)</f>
        <v>13.568267228347509</v>
      </c>
      <c r="AT5" s="138">
        <f t="shared" ref="AT5:AU5" si="30">SUM(AT6,AT13,AT14,AT16)</f>
        <v>13.538844480802414</v>
      </c>
      <c r="AU5" s="138">
        <f t="shared" si="30"/>
        <v>13.523638132897231</v>
      </c>
      <c r="AV5" s="138">
        <f t="shared" ref="AV5" si="31">SUM(AV6,AV13,AV14,AV16)</f>
        <v>13.50485953753507</v>
      </c>
      <c r="AW5" s="138">
        <f t="shared" ref="AW5" si="32">SUM(AW6,AW13,AW14,AW16)</f>
        <v>13.428655841111247</v>
      </c>
      <c r="AX5" s="138">
        <f t="shared" ref="AX5" si="33">SUM(AX6,AX13,AX14,AX16)</f>
        <v>13.447659902110711</v>
      </c>
      <c r="AY5" s="138">
        <f t="shared" ref="AY5" si="34">SUM(AY6,AY13,AY14,AY16)</f>
        <v>13.404084649092074</v>
      </c>
      <c r="AZ5" s="138">
        <f t="shared" ref="AZ5" si="35">SUM(AZ6,AZ13,AZ14,AZ16)</f>
        <v>13.443033058272656</v>
      </c>
      <c r="BA5" s="138">
        <f t="shared" ref="BA5" si="36">SUM(BA6,BA13,BA14,BA16)</f>
        <v>13.441743606190146</v>
      </c>
      <c r="BB5" s="138">
        <f t="shared" ref="BB5" si="37">SUM(BB6,BB13,BB14,BB16)</f>
        <v>13.310043912565501</v>
      </c>
      <c r="BC5" s="138">
        <f t="shared" ref="BC5" si="38">SUM(BC6,BC13,BC14,BC16)</f>
        <v>13.175329653402994</v>
      </c>
      <c r="BD5" s="138">
        <f t="shared" ref="BD5" si="39">SUM(BD6,BD13,BD14,BD16)</f>
        <v>13.092757925908613</v>
      </c>
      <c r="BE5" s="138">
        <f t="shared" ref="BE5:BF5" si="40">SUM(BE6,BE13,BE14,BE16)</f>
        <v>12.895819529584493</v>
      </c>
      <c r="BF5" s="138">
        <f t="shared" si="40"/>
        <v>12.82219138476167</v>
      </c>
      <c r="BG5" s="138">
        <f t="shared" ref="BG5" si="41">SUM(BG6,BG13,BG14,BG16)</f>
        <v>12.900455422635401</v>
      </c>
      <c r="BH5" s="138">
        <f t="shared" ref="BH5" si="42">SUM(BH6,BH13,BH14,BH16)</f>
        <v>12.9849306572603</v>
      </c>
      <c r="BI5" s="138">
        <f t="shared" ref="BI5" si="43">SUM(BI6,BI13,BI14,BI16)</f>
        <v>13.079343115087172</v>
      </c>
      <c r="BJ5" s="138">
        <f t="shared" ref="BJ5" si="44">SUM(BJ6,BJ13,BJ14,BJ16)</f>
        <v>13.167835833044736</v>
      </c>
      <c r="BK5" s="138">
        <f t="shared" ref="BK5" si="45">SUM(BK6,BK13,BK14,BK16)</f>
        <v>13.355257096599633</v>
      </c>
    </row>
    <row r="6" spans="1:63" ht="15" x14ac:dyDescent="0.25">
      <c r="A6" s="136"/>
      <c r="B6" s="17" t="s">
        <v>232</v>
      </c>
      <c r="C6" s="18">
        <f>'[9]Summary by Sector'!C6</f>
        <v>19.022005621478716</v>
      </c>
      <c r="D6" s="18">
        <f>'[9]Summary by Sector'!D6</f>
        <v>16.897519604876454</v>
      </c>
      <c r="E6" s="18">
        <f>'[9]Summary by Sector'!E6</f>
        <v>17.882331165893412</v>
      </c>
      <c r="F6" s="18">
        <f>'[9]Summary by Sector'!F6</f>
        <v>16.543918620513999</v>
      </c>
      <c r="G6" s="18">
        <f>'[9]Summary by Sector'!G6</f>
        <v>17.864051481320725</v>
      </c>
      <c r="H6" s="18">
        <f>'[9]Summary by Sector'!H6</f>
        <v>17.704441306825473</v>
      </c>
      <c r="I6" s="18">
        <f>'[9]Summary by Sector'!I6</f>
        <v>17.610054376789915</v>
      </c>
      <c r="J6" s="18">
        <f>'[9]Summary by Sector'!J6</f>
        <v>17.171038299801829</v>
      </c>
      <c r="K6" s="18">
        <f>'[9]Summary by Sector'!K6</f>
        <v>17.242975866616128</v>
      </c>
      <c r="L6" s="18">
        <f>'[9]Summary by Sector'!L6</f>
        <v>16.57864621187473</v>
      </c>
      <c r="M6" s="18">
        <f>'[9]Summary by Sector'!M6</f>
        <v>16.973891868565314</v>
      </c>
      <c r="N6" s="18">
        <f>'[9]Summary by Sector'!N6</f>
        <v>17.151353338281233</v>
      </c>
      <c r="O6" s="18">
        <f>'[9]Summary by Sector'!O6</f>
        <v>18.658897099319507</v>
      </c>
      <c r="P6" s="18">
        <f>'[9]Summary by Sector'!P6</f>
        <v>19.293072523976306</v>
      </c>
      <c r="Q6" s="18">
        <f>'[9]Summary by Sector'!Q6</f>
        <v>19.928640821480315</v>
      </c>
      <c r="R6" s="18">
        <f>'[9]Summary by Sector'!R6</f>
        <v>20.298183575656424</v>
      </c>
      <c r="S6" s="18">
        <f>'[9]Summary by Sector'!S6</f>
        <v>20.338075976923793</v>
      </c>
      <c r="T6" s="18">
        <f>'[9]Summary by Sector'!T6</f>
        <v>20.576454025516263</v>
      </c>
      <c r="U6" s="18">
        <f>'[9]Summary by Sector'!U6</f>
        <v>17.299688343846128</v>
      </c>
      <c r="V6" s="18">
        <f>'[9]Summary by Sector'!V6</f>
        <v>16.773830291523051</v>
      </c>
      <c r="W6" s="18">
        <f>'[9]Summary by Sector'!W6</f>
        <v>17.903501499080313</v>
      </c>
      <c r="X6" s="18">
        <f>'[9]Summary by Sector'!X6</f>
        <v>17.998460374573263</v>
      </c>
      <c r="Y6" s="18">
        <f>'[9]Summary by Sector'!Y6</f>
        <v>17.549104537378192</v>
      </c>
      <c r="Z6" s="18">
        <f>'[9]Summary by Sector'!Z6</f>
        <v>17.446643083748818</v>
      </c>
      <c r="AA6" s="18">
        <f>'[9]Summary by Sector'!AA6</f>
        <v>16.854576610928103</v>
      </c>
      <c r="AB6" s="18">
        <f>'[9]Summary by Sector'!AB6</f>
        <v>17.002746565728049</v>
      </c>
      <c r="AC6" s="18">
        <f>'[9]Summary by Sector'!AC6</f>
        <v>17.141071873417964</v>
      </c>
      <c r="AD6" s="18">
        <f>'[9]Summary by Sector'!AD6</f>
        <v>17.499900016027627</v>
      </c>
      <c r="AE6" s="18">
        <f>'[9]Summary by Sector'!AE6</f>
        <v>17.290057215983321</v>
      </c>
      <c r="AF6" s="18">
        <f>'[9]Summary by Sector'!AF6</f>
        <v>17.56161572723548</v>
      </c>
      <c r="AG6" s="18">
        <f>'[9]Summary by Sector'!AG6</f>
        <v>13.618928944688896</v>
      </c>
      <c r="AH6" s="18">
        <f>'[9]Summary by Sector'!AH6</f>
        <v>15.390601546894942</v>
      </c>
      <c r="AI6" s="18">
        <f>'[9]Summary by Sector'!AI6</f>
        <v>14.132540396052356</v>
      </c>
      <c r="AJ6" s="18">
        <f>'[9]Summary by Sector'!AJ6</f>
        <v>14.216951192000941</v>
      </c>
      <c r="AK6" s="18">
        <f>'[9]Summary by Sector'!AK6</f>
        <v>14.02288784039202</v>
      </c>
      <c r="AL6" s="18">
        <f>'[9]Summary by Sector'!AL6</f>
        <v>13.960463515591835</v>
      </c>
      <c r="AM6" s="18">
        <f>'[9]Summary by Sector'!AM6</f>
        <v>13.893773214522241</v>
      </c>
      <c r="AN6" s="18">
        <f>'[9]Summary by Sector'!AN6</f>
        <v>13.800623092971337</v>
      </c>
      <c r="AO6" s="18">
        <f>'[9]Summary by Sector'!AO6</f>
        <v>13.76712521413789</v>
      </c>
      <c r="AP6" s="18">
        <f>'[9]Summary by Sector'!AP6</f>
        <v>13.635003327999152</v>
      </c>
      <c r="AQ6" s="18">
        <f>'[9]Summary by Sector'!AQ6</f>
        <v>13.57024667345587</v>
      </c>
      <c r="AR6" s="18">
        <f>'[9]Summary by Sector'!AR6</f>
        <v>13.517124437326446</v>
      </c>
      <c r="AS6" s="18">
        <f>'[9]Summary by Sector'!AS6</f>
        <v>13.406985461092294</v>
      </c>
      <c r="AT6" s="18">
        <f>'[9]Summary by Sector'!AT6</f>
        <v>13.377554671775808</v>
      </c>
      <c r="AU6" s="18">
        <f>'[9]Summary by Sector'!AU6</f>
        <v>13.362301499278624</v>
      </c>
      <c r="AV6" s="18">
        <f>'[9]Summary by Sector'!AV6</f>
        <v>13.343502427737494</v>
      </c>
      <c r="AW6" s="18">
        <f>'[9]Summary by Sector'!AW6</f>
        <v>13.267513612819029</v>
      </c>
      <c r="AX6" s="18">
        <f>'[9]Summary by Sector'!AX6</f>
        <v>13.286494161462102</v>
      </c>
      <c r="AY6" s="18">
        <f>'[9]Summary by Sector'!AY6</f>
        <v>13.243123502683215</v>
      </c>
      <c r="AZ6" s="18">
        <f>'[9]Summary by Sector'!AZ6</f>
        <v>13.28204028755709</v>
      </c>
      <c r="BA6" s="18">
        <f>'[9]Summary by Sector'!BA6</f>
        <v>13.280896011937577</v>
      </c>
      <c r="BB6" s="18">
        <f>'[9]Summary by Sector'!BB6</f>
        <v>13.149809663065417</v>
      </c>
      <c r="BC6" s="18">
        <f>'[9]Summary by Sector'!BC6</f>
        <v>13.015757247532985</v>
      </c>
      <c r="BD6" s="18">
        <f>'[9]Summary by Sector'!BD6</f>
        <v>12.933720945850892</v>
      </c>
      <c r="BE6" s="18">
        <f>'[9]Summary by Sector'!BE6</f>
        <v>12.73764464794022</v>
      </c>
      <c r="BF6" s="18">
        <f>'[9]Summary by Sector'!BF6</f>
        <v>12.664523907177873</v>
      </c>
      <c r="BG6" s="18">
        <f>'[9]Summary by Sector'!BG6</f>
        <v>12.742808657429162</v>
      </c>
      <c r="BH6" s="18">
        <f>'[9]Summary by Sector'!BH6</f>
        <v>12.827285671768889</v>
      </c>
      <c r="BI6" s="18">
        <f>'[9]Summary by Sector'!BI6</f>
        <v>12.921597833568498</v>
      </c>
      <c r="BJ6" s="18">
        <f>'[9]Summary by Sector'!BJ6</f>
        <v>13.010045458321517</v>
      </c>
      <c r="BK6" s="18">
        <f>'[9]Summary by Sector'!BK6</f>
        <v>13.197196257120691</v>
      </c>
    </row>
    <row r="7" spans="1:63" ht="15.75" x14ac:dyDescent="0.3">
      <c r="A7" s="136"/>
      <c r="B7" s="39" t="s">
        <v>344</v>
      </c>
      <c r="C7" s="18">
        <f>INDEX([9]CO2FFC!$B$67:$BK$88,MATCH($B7,[9]CO2FFC!$B$67:$B$88,0),MATCH(C$4,[9]CO2FFC!$B$67:$BK$67,0))</f>
        <v>4.5864689321025352E-2</v>
      </c>
      <c r="D7" s="18">
        <f>INDEX([9]CO2FFC!$B$67:$BK$88,MATCH($B7,[9]CO2FFC!$B$67:$B$88,0),MATCH(D$4,[9]CO2FFC!$B$67:$BK$67,0))</f>
        <v>4.538659226918583E-2</v>
      </c>
      <c r="E7" s="18">
        <f>INDEX([9]CO2FFC!$B$67:$BK$88,MATCH($B7,[9]CO2FFC!$B$67:$B$88,0),MATCH(E$4,[9]CO2FFC!$B$67:$BK$67,0))</f>
        <v>7.5791077200321424E-2</v>
      </c>
      <c r="F7" s="18">
        <f>INDEX([9]CO2FFC!$B$67:$BK$88,MATCH($B7,[9]CO2FFC!$B$67:$B$88,0),MATCH(F$4,[9]CO2FFC!$B$67:$BK$67,0))</f>
        <v>4.1579917127746932E-2</v>
      </c>
      <c r="G7" s="18">
        <f>INDEX([9]CO2FFC!$B$67:$BK$88,MATCH($B7,[9]CO2FFC!$B$67:$B$88,0),MATCH(G$4,[9]CO2FFC!$B$67:$BK$67,0))</f>
        <v>4.2545552331598867E-2</v>
      </c>
      <c r="H7" s="18">
        <f>INDEX([9]CO2FFC!$B$67:$BK$88,MATCH($B7,[9]CO2FFC!$B$67:$B$88,0),MATCH(H$4,[9]CO2FFC!$B$67:$BK$67,0))</f>
        <v>4.1864899997216903E-2</v>
      </c>
      <c r="I7" s="18">
        <f>INDEX([9]CO2FFC!$B$67:$BK$88,MATCH($B7,[9]CO2FFC!$B$67:$B$88,0),MATCH(I$4,[9]CO2FFC!$B$67:$BK$67,0))</f>
        <v>4.1808557753441535E-2</v>
      </c>
      <c r="J7" s="18">
        <f>INDEX([9]CO2FFC!$B$67:$BK$88,MATCH($B7,[9]CO2FFC!$B$67:$B$88,0),MATCH(J$4,[9]CO2FFC!$B$67:$BK$67,0))</f>
        <v>4.9687142653583774E-2</v>
      </c>
      <c r="K7" s="18">
        <f>INDEX([9]CO2FFC!$B$67:$BK$88,MATCH($B7,[9]CO2FFC!$B$67:$B$88,0),MATCH(K$4,[9]CO2FFC!$B$67:$BK$67,0))</f>
        <v>9.0387723314240082E-2</v>
      </c>
      <c r="L7" s="18">
        <f>INDEX([9]CO2FFC!$B$67:$BK$88,MATCH($B7,[9]CO2FFC!$B$67:$B$88,0),MATCH(L$4,[9]CO2FFC!$B$67:$BK$67,0))</f>
        <v>6.3630543879389101E-2</v>
      </c>
      <c r="M7" s="18">
        <f>INDEX([9]CO2FFC!$B$67:$BK$88,MATCH($B7,[9]CO2FFC!$B$67:$B$88,0),MATCH(M$4,[9]CO2FFC!$B$67:$BK$67,0))</f>
        <v>7.6583437911703578E-2</v>
      </c>
      <c r="N7" s="18">
        <f>INDEX([9]CO2FFC!$B$67:$BK$88,MATCH($B7,[9]CO2FFC!$B$67:$B$88,0),MATCH(N$4,[9]CO2FFC!$B$67:$BK$67,0))</f>
        <v>7.7095168661597949E-2</v>
      </c>
      <c r="O7" s="18">
        <f>INDEX([9]CO2FFC!$B$67:$BK$88,MATCH($B7,[9]CO2FFC!$B$67:$B$88,0),MATCH(O$4,[9]CO2FFC!$B$67:$BK$67,0))</f>
        <v>7.8054257125832971E-2</v>
      </c>
      <c r="P7" s="18">
        <f>INDEX([9]CO2FFC!$B$67:$BK$88,MATCH($B7,[9]CO2FFC!$B$67:$B$88,0),MATCH(P$4,[9]CO2FFC!$B$67:$BK$67,0))</f>
        <v>6.5224434996289479E-2</v>
      </c>
      <c r="Q7" s="18">
        <f>INDEX([9]CO2FFC!$B$67:$BK$88,MATCH($B7,[9]CO2FFC!$B$67:$B$88,0),MATCH(Q$4,[9]CO2FFC!$B$67:$BK$67,0))</f>
        <v>6.5240455508437573E-2</v>
      </c>
      <c r="R7" s="18">
        <f>INDEX([9]CO2FFC!$B$67:$BK$88,MATCH($B7,[9]CO2FFC!$B$67:$B$88,0),MATCH(R$4,[9]CO2FFC!$B$67:$BK$67,0))</f>
        <v>6.5164352864457042E-2</v>
      </c>
      <c r="S7" s="18">
        <f>INDEX([9]CO2FFC!$B$67:$BK$88,MATCH($B7,[9]CO2FFC!$B$67:$B$88,0),MATCH(S$4,[9]CO2FFC!$B$67:$BK$67,0))</f>
        <v>6.7757698163887325E-2</v>
      </c>
      <c r="T7" s="18">
        <f>INDEX([9]CO2FFC!$B$67:$BK$88,MATCH($B7,[9]CO2FFC!$B$67:$B$88,0),MATCH(T$4,[9]CO2FFC!$B$67:$BK$67,0))</f>
        <v>5.959638802334713E-2</v>
      </c>
      <c r="U7" s="18">
        <f>INDEX([9]CO2FFC!$B$67:$BK$88,MATCH($B7,[9]CO2FFC!$B$67:$B$88,0),MATCH(U$4,[9]CO2FFC!$B$67:$BK$67,0))</f>
        <v>9.3126977112805973E-2</v>
      </c>
      <c r="V7" s="18">
        <f>INDEX([9]CO2FFC!$B$67:$BK$88,MATCH($B7,[9]CO2FFC!$B$67:$B$88,0),MATCH(V$4,[9]CO2FFC!$B$67:$BK$67,0))</f>
        <v>8.7158940071580121E-2</v>
      </c>
      <c r="W7" s="18">
        <f>INDEX([9]CO2FFC!$B$67:$BK$88,MATCH($B7,[9]CO2FFC!$B$67:$B$88,0),MATCH(W$4,[9]CO2FFC!$B$67:$BK$67,0))</f>
        <v>8.5943278456600949E-2</v>
      </c>
      <c r="X7" s="18">
        <f>INDEX([9]CO2FFC!$B$67:$BK$88,MATCH($B7,[9]CO2FFC!$B$67:$B$88,0),MATCH(X$4,[9]CO2FFC!$B$67:$BK$67,0))</f>
        <v>8.0800587867661686E-2</v>
      </c>
      <c r="Y7" s="18">
        <f>INDEX([9]CO2FFC!$B$67:$BK$88,MATCH($B7,[9]CO2FFC!$B$67:$B$88,0),MATCH(Y$4,[9]CO2FFC!$B$67:$BK$67,0))</f>
        <v>0.10554756623377737</v>
      </c>
      <c r="Z7" s="18">
        <f>INDEX([9]CO2FFC!$B$67:$BK$88,MATCH($B7,[9]CO2FFC!$B$67:$B$88,0),MATCH(Z$4,[9]CO2FFC!$B$67:$BK$67,0))</f>
        <v>8.3719628129170651E-2</v>
      </c>
      <c r="AA7" s="18">
        <f>INDEX([9]CO2FFC!$B$67:$BK$88,MATCH($B7,[9]CO2FFC!$B$67:$B$88,0),MATCH(AA$4,[9]CO2FFC!$B$67:$BK$67,0))</f>
        <v>8.2872447890028886E-2</v>
      </c>
      <c r="AB7" s="18">
        <f>INDEX([9]CO2FFC!$B$67:$BK$88,MATCH($B7,[9]CO2FFC!$B$67:$B$88,0),MATCH(AB$4,[9]CO2FFC!$B$67:$BK$67,0))</f>
        <v>6.1640549077219865E-2</v>
      </c>
      <c r="AC7" s="18">
        <f>INDEX([9]CO2FFC!$B$67:$BK$88,MATCH($B7,[9]CO2FFC!$B$67:$B$88,0),MATCH(AC$4,[9]CO2FFC!$B$67:$BK$67,0))</f>
        <v>7.3082165211944522E-2</v>
      </c>
      <c r="AD7" s="18">
        <f>INDEX([9]CO2FFC!$B$67:$BK$88,MATCH($B7,[9]CO2FFC!$B$67:$B$88,0),MATCH(AD$4,[9]CO2FFC!$B$67:$BK$67,0))</f>
        <v>6.6077443435879429E-2</v>
      </c>
      <c r="AE7" s="18">
        <f>INDEX([9]CO2FFC!$B$67:$BK$88,MATCH($B7,[9]CO2FFC!$B$67:$B$88,0),MATCH(AE$4,[9]CO2FFC!$B$67:$BK$67,0))</f>
        <v>5.8672546418612748E-2</v>
      </c>
      <c r="AF7" s="18">
        <f>INDEX([9]CO2FFC!$B$67:$BK$88,MATCH($B7,[9]CO2FFC!$B$67:$B$88,0),MATCH(AF$4,[9]CO2FFC!$B$67:$BK$67,0))</f>
        <v>6.0116035230563705E-2</v>
      </c>
      <c r="AG7" s="18">
        <f>INDEX([9]CO2FFC!$B$67:$BK$88,MATCH($B7,[9]CO2FFC!$B$67:$B$88,0),MATCH(AG$4,[9]CO2FFC!$B$67:$BK$67,0))</f>
        <v>6.0052144969838094E-2</v>
      </c>
      <c r="AH7" s="18">
        <f>INDEX([9]CO2FFC!$B$67:$BK$88,MATCH($B7,[9]CO2FFC!$B$67:$B$88,0),MATCH(AH$4,[9]CO2FFC!$B$67:$BK$67,0))</f>
        <v>6.7175779681199727E-2</v>
      </c>
      <c r="AI7" s="18">
        <f>INDEX([9]CO2FFC!$B$67:$BK$88,MATCH($B7,[9]CO2FFC!$B$67:$B$88,0),MATCH(AI$4,[9]CO2FFC!$B$67:$BK$67,0))</f>
        <v>5.9570742821071831E-2</v>
      </c>
      <c r="AJ7" s="18">
        <f>INDEX([9]CO2FFC!$B$67:$BK$88,MATCH($B7,[9]CO2FFC!$B$67:$B$88,0),MATCH(AJ$4,[9]CO2FFC!$B$67:$BK$67,0))</f>
        <v>6.5575944045490178E-2</v>
      </c>
      <c r="AK7" s="18">
        <f>INDEX([9]CO2FFC!$B$67:$BK$88,MATCH($B7,[9]CO2FFC!$B$67:$B$88,0),MATCH(AK$4,[9]CO2FFC!$B$67:$BK$67,0))</f>
        <v>5.6755853674506529E-2</v>
      </c>
      <c r="AL7" s="18">
        <f>INDEX([9]CO2FFC!$B$67:$BK$88,MATCH($B7,[9]CO2FFC!$B$67:$B$88,0),MATCH(AL$4,[9]CO2FFC!$B$67:$BK$67,0))</f>
        <v>5.6898703469037262E-2</v>
      </c>
      <c r="AM7" s="18">
        <f>INDEX([9]CO2FFC!$B$67:$BK$88,MATCH($B7,[9]CO2FFC!$B$67:$B$88,0),MATCH(AM$4,[9]CO2FFC!$B$67:$BK$67,0))</f>
        <v>5.7184403058098743E-2</v>
      </c>
      <c r="AN7" s="18">
        <f>INDEX([9]CO2FFC!$B$67:$BK$88,MATCH($B7,[9]CO2FFC!$B$67:$B$88,0),MATCH(AN$4,[9]CO2FFC!$B$67:$BK$67,0))</f>
        <v>5.6845577016732832E-2</v>
      </c>
      <c r="AO7" s="18">
        <f>INDEX([9]CO2FFC!$B$67:$BK$88,MATCH($B7,[9]CO2FFC!$B$67:$B$88,0),MATCH(AO$4,[9]CO2FFC!$B$67:$BK$67,0))</f>
        <v>5.7274126400325032E-2</v>
      </c>
      <c r="AP7" s="18">
        <f>INDEX([9]CO2FFC!$B$67:$BK$88,MATCH($B7,[9]CO2FFC!$B$67:$B$88,0),MATCH(AP$4,[9]CO2FFC!$B$67:$BK$67,0))</f>
        <v>5.7559825989386498E-2</v>
      </c>
      <c r="AQ7" s="18">
        <f>INDEX([9]CO2FFC!$B$67:$BK$88,MATCH($B7,[9]CO2FFC!$B$67:$B$88,0),MATCH(AQ$4,[9]CO2FFC!$B$67:$BK$67,0))</f>
        <v>5.7655059185740327E-2</v>
      </c>
      <c r="AR7" s="18">
        <f>INDEX([9]CO2FFC!$B$67:$BK$88,MATCH($B7,[9]CO2FFC!$B$67:$B$88,0),MATCH(AR$4,[9]CO2FFC!$B$67:$BK$67,0))</f>
        <v>5.7702675783917232E-2</v>
      </c>
      <c r="AS7" s="18">
        <f>INDEX([9]CO2FFC!$B$67:$BK$88,MATCH($B7,[9]CO2FFC!$B$67:$B$88,0),MATCH(AS$4,[9]CO2FFC!$B$67:$BK$67,0))</f>
        <v>5.7702675783917232E-2</v>
      </c>
      <c r="AT7" s="18">
        <f>INDEX([9]CO2FFC!$B$67:$BK$88,MATCH($B7,[9]CO2FFC!$B$67:$B$88,0),MATCH(AT$4,[9]CO2FFC!$B$67:$BK$67,0))</f>
        <v>5.7750292382094157E-2</v>
      </c>
      <c r="AU7" s="18">
        <f>INDEX([9]CO2FFC!$B$67:$BK$88,MATCH($B7,[9]CO2FFC!$B$67:$B$88,0),MATCH(AU$4,[9]CO2FFC!$B$67:$BK$67,0))</f>
        <v>5.7750292382094157E-2</v>
      </c>
      <c r="AV7" s="18">
        <f>INDEX([9]CO2FFC!$B$67:$BK$88,MATCH($B7,[9]CO2FFC!$B$67:$B$88,0),MATCH(AV$4,[9]CO2FFC!$B$67:$BK$67,0))</f>
        <v>5.6935300358959134E-2</v>
      </c>
      <c r="AW7" s="18">
        <f>INDEX([9]CO2FFC!$B$67:$BK$88,MATCH($B7,[9]CO2FFC!$B$67:$B$88,0),MATCH(AW$4,[9]CO2FFC!$B$67:$BK$67,0))</f>
        <v>5.6982916957136032E-2</v>
      </c>
      <c r="AX7" s="18">
        <f>INDEX([9]CO2FFC!$B$67:$BK$88,MATCH($B7,[9]CO2FFC!$B$67:$B$88,0),MATCH(AX$4,[9]CO2FFC!$B$67:$BK$67,0))</f>
        <v>5.7030533555312943E-2</v>
      </c>
      <c r="AY7" s="18">
        <f>INDEX([9]CO2FFC!$B$67:$BK$88,MATCH($B7,[9]CO2FFC!$B$67:$B$88,0),MATCH(AY$4,[9]CO2FFC!$B$67:$BK$67,0))</f>
        <v>5.7030533555312943E-2</v>
      </c>
      <c r="AZ7" s="18">
        <f>INDEX([9]CO2FFC!$B$67:$BK$88,MATCH($B7,[9]CO2FFC!$B$67:$B$88,0),MATCH(AZ$4,[9]CO2FFC!$B$67:$BK$67,0))</f>
        <v>5.7030533555312943E-2</v>
      </c>
      <c r="BA7" s="18">
        <f>INDEX([9]CO2FFC!$B$67:$BK$88,MATCH($B7,[9]CO2FFC!$B$67:$B$88,0),MATCH(BA$4,[9]CO2FFC!$B$67:$BK$67,0))</f>
        <v>5.7078150153489868E-2</v>
      </c>
      <c r="BB7" s="18">
        <f>INDEX([9]CO2FFC!$B$67:$BK$88,MATCH($B7,[9]CO2FFC!$B$67:$B$88,0),MATCH(BB$4,[9]CO2FFC!$B$67:$BK$67,0))</f>
        <v>5.7078150153489868E-2</v>
      </c>
      <c r="BC7" s="18">
        <f>INDEX([9]CO2FFC!$B$67:$BK$88,MATCH($B7,[9]CO2FFC!$B$67:$B$88,0),MATCH(BC$4,[9]CO2FFC!$B$67:$BK$67,0))</f>
        <v>5.7125766751666772E-2</v>
      </c>
      <c r="BD7" s="18">
        <f>INDEX([9]CO2FFC!$B$67:$BK$88,MATCH($B7,[9]CO2FFC!$B$67:$B$88,0),MATCH(BD$4,[9]CO2FFC!$B$67:$BK$67,0))</f>
        <v>5.7173383349843676E-2</v>
      </c>
      <c r="BE7" s="18">
        <f>INDEX([9]CO2FFC!$B$67:$BK$88,MATCH($B7,[9]CO2FFC!$B$67:$B$88,0),MATCH(BE$4,[9]CO2FFC!$B$67:$BK$67,0))</f>
        <v>5.7220999948020587E-2</v>
      </c>
      <c r="BF7" s="18">
        <f>INDEX([9]CO2FFC!$B$67:$BK$88,MATCH($B7,[9]CO2FFC!$B$67:$B$88,0),MATCH(BF$4,[9]CO2FFC!$B$67:$BK$67,0))</f>
        <v>5.7220999948020587E-2</v>
      </c>
      <c r="BG7" s="18">
        <f>INDEX([9]CO2FFC!$B$67:$BK$88,MATCH($B7,[9]CO2FFC!$B$67:$B$88,0),MATCH(BG$4,[9]CO2FFC!$B$67:$BK$67,0))</f>
        <v>5.6935300358959134E-2</v>
      </c>
      <c r="BH7" s="18">
        <f>INDEX([9]CO2FFC!$B$67:$BK$88,MATCH($B7,[9]CO2FFC!$B$67:$B$88,0),MATCH(BH$4,[9]CO2FFC!$B$67:$BK$67,0))</f>
        <v>5.6697217368074572E-2</v>
      </c>
      <c r="BI7" s="18">
        <f>INDEX([9]CO2FFC!$B$67:$BK$88,MATCH($B7,[9]CO2FFC!$B$67:$B$88,0),MATCH(BI$4,[9]CO2FFC!$B$67:$BK$67,0))</f>
        <v>5.6601984171720743E-2</v>
      </c>
      <c r="BJ7" s="18">
        <f>INDEX([9]CO2FFC!$B$67:$BK$88,MATCH($B7,[9]CO2FFC!$B$67:$B$88,0),MATCH(BJ$4,[9]CO2FFC!$B$67:$BK$67,0))</f>
        <v>5.6649600769897661E-2</v>
      </c>
      <c r="BK7" s="18">
        <f>INDEX([9]CO2FFC!$B$67:$BK$88,MATCH($B7,[9]CO2FFC!$B$67:$B$88,0),MATCH(BK$4,[9]CO2FFC!$B$67:$BK$67,0))</f>
        <v>5.6697217368074572E-2</v>
      </c>
    </row>
    <row r="8" spans="1:63" ht="15.75" x14ac:dyDescent="0.3">
      <c r="A8" s="136"/>
      <c r="B8" s="39" t="s">
        <v>345</v>
      </c>
      <c r="C8" s="18">
        <f>INDEX([9]CO2FFC!$B$67:$BK$88,MATCH($B8,[9]CO2FFC!$B$67:$B$88,0),MATCH(C$4,[9]CO2FFC!$B$67:$BK$67,0))</f>
        <v>0.75542747031204116</v>
      </c>
      <c r="D8" s="18">
        <f>INDEX([9]CO2FFC!$B$67:$BK$88,MATCH($B8,[9]CO2FFC!$B$67:$B$88,0),MATCH(D$4,[9]CO2FFC!$B$67:$BK$67,0))</f>
        <v>0.43593159052750957</v>
      </c>
      <c r="E8" s="18">
        <f>INDEX([9]CO2FFC!$B$67:$BK$88,MATCH($B8,[9]CO2FFC!$B$67:$B$88,0),MATCH(E$4,[9]CO2FFC!$B$67:$BK$67,0))</f>
        <v>0.92290500701881728</v>
      </c>
      <c r="F8" s="18">
        <f>INDEX([9]CO2FFC!$B$67:$BK$88,MATCH($B8,[9]CO2FFC!$B$67:$B$88,0),MATCH(F$4,[9]CO2FFC!$B$67:$BK$67,0))</f>
        <v>0.33411389790081281</v>
      </c>
      <c r="G8" s="18">
        <f>INDEX([9]CO2FFC!$B$67:$BK$88,MATCH($B8,[9]CO2FFC!$B$67:$B$88,0),MATCH(G$4,[9]CO2FFC!$B$67:$BK$67,0))</f>
        <v>0.51438971260992761</v>
      </c>
      <c r="H8" s="18">
        <f>INDEX([9]CO2FFC!$B$67:$BK$88,MATCH($B8,[9]CO2FFC!$B$67:$B$88,0),MATCH(H$4,[9]CO2FFC!$B$67:$BK$67,0))</f>
        <v>0.31891917622000404</v>
      </c>
      <c r="I8" s="18">
        <f>INDEX([9]CO2FFC!$B$67:$BK$88,MATCH($B8,[9]CO2FFC!$B$67:$B$88,0),MATCH(I$4,[9]CO2FFC!$B$67:$BK$67,0))</f>
        <v>0.24491650045600083</v>
      </c>
      <c r="J8" s="18">
        <f>INDEX([9]CO2FFC!$B$67:$BK$88,MATCH($B8,[9]CO2FFC!$B$67:$B$88,0),MATCH(J$4,[9]CO2FFC!$B$67:$BK$67,0))</f>
        <v>0.3088914065246009</v>
      </c>
      <c r="K8" s="18">
        <f>INDEX([9]CO2FFC!$B$67:$BK$88,MATCH($B8,[9]CO2FFC!$B$67:$B$88,0),MATCH(K$4,[9]CO2FFC!$B$67:$BK$67,0))</f>
        <v>1.0965498613867166</v>
      </c>
      <c r="L8" s="18">
        <f>INDEX([9]CO2FFC!$B$67:$BK$88,MATCH($B8,[9]CO2FFC!$B$67:$B$88,0),MATCH(L$4,[9]CO2FFC!$B$67:$BK$67,0))</f>
        <v>0.27303431789058552</v>
      </c>
      <c r="M8" s="18">
        <f>INDEX([9]CO2FFC!$B$67:$BK$88,MATCH($B8,[9]CO2FFC!$B$67:$B$88,0),MATCH(M$4,[9]CO2FFC!$B$67:$BK$67,0))</f>
        <v>0.278821528718671</v>
      </c>
      <c r="N8" s="18">
        <f>INDEX([9]CO2FFC!$B$67:$BK$88,MATCH($B8,[9]CO2FFC!$B$67:$B$88,0),MATCH(N$4,[9]CO2FFC!$B$67:$BK$67,0))</f>
        <v>0.24044586051899253</v>
      </c>
      <c r="O8" s="18">
        <f>INDEX([9]CO2FFC!$B$67:$BK$88,MATCH($B8,[9]CO2FFC!$B$67:$B$88,0),MATCH(O$4,[9]CO2FFC!$B$67:$BK$67,0))</f>
        <v>0.31444625296750922</v>
      </c>
      <c r="P8" s="18">
        <f>INDEX([9]CO2FFC!$B$67:$BK$88,MATCH($B8,[9]CO2FFC!$B$67:$B$88,0),MATCH(P$4,[9]CO2FFC!$B$67:$BK$67,0))</f>
        <v>0.28267947971008445</v>
      </c>
      <c r="Q8" s="18">
        <f>INDEX([9]CO2FFC!$B$67:$BK$88,MATCH($B8,[9]CO2FFC!$B$67:$B$88,0),MATCH(Q$4,[9]CO2FFC!$B$67:$BK$67,0))</f>
        <v>0.33213984002319208</v>
      </c>
      <c r="R8" s="18">
        <f>INDEX([9]CO2FFC!$B$67:$BK$88,MATCH($B8,[9]CO2FFC!$B$67:$B$88,0),MATCH(R$4,[9]CO2FFC!$B$67:$BK$67,0))</f>
        <v>0.33454278448916541</v>
      </c>
      <c r="S8" s="18">
        <f>INDEX([9]CO2FFC!$B$67:$BK$88,MATCH($B8,[9]CO2FFC!$B$67:$B$88,0),MATCH(S$4,[9]CO2FFC!$B$67:$BK$67,0))</f>
        <v>0.33703478119852881</v>
      </c>
      <c r="T8" s="18">
        <f>INDEX([9]CO2FFC!$B$67:$BK$88,MATCH($B8,[9]CO2FFC!$B$67:$B$88,0),MATCH(T$4,[9]CO2FFC!$B$67:$BK$67,0))</f>
        <v>0.28037302583269741</v>
      </c>
      <c r="U8" s="18">
        <f>INDEX([9]CO2FFC!$B$67:$BK$88,MATCH($B8,[9]CO2FFC!$B$67:$B$88,0),MATCH(U$4,[9]CO2FFC!$B$67:$BK$67,0))</f>
        <v>0.29420123795201253</v>
      </c>
      <c r="V8" s="18">
        <f>INDEX([9]CO2FFC!$B$67:$BK$88,MATCH($B8,[9]CO2FFC!$B$67:$B$88,0),MATCH(V$4,[9]CO2FFC!$B$67:$BK$67,0))</f>
        <v>0.34804969034593014</v>
      </c>
      <c r="W8" s="18">
        <f>INDEX([9]CO2FFC!$B$67:$BK$88,MATCH($B8,[9]CO2FFC!$B$67:$B$88,0),MATCH(W$4,[9]CO2FFC!$B$67:$BK$67,0))</f>
        <v>0.34398102091711175</v>
      </c>
      <c r="X8" s="18">
        <f>INDEX([9]CO2FFC!$B$67:$BK$88,MATCH($B8,[9]CO2FFC!$B$67:$B$88,0),MATCH(X$4,[9]CO2FFC!$B$67:$BK$67,0))</f>
        <v>0.38299781208324818</v>
      </c>
      <c r="Y8" s="18">
        <f>INDEX([9]CO2FFC!$B$67:$BK$88,MATCH($B8,[9]CO2FFC!$B$67:$B$88,0),MATCH(Y$4,[9]CO2FFC!$B$67:$BK$67,0))</f>
        <v>0.35465573957706203</v>
      </c>
      <c r="Z8" s="18">
        <f>INDEX([9]CO2FFC!$B$67:$BK$88,MATCH($B8,[9]CO2FFC!$B$67:$B$88,0),MATCH(Z$4,[9]CO2FFC!$B$67:$BK$67,0))</f>
        <v>0.35797340766509289</v>
      </c>
      <c r="AA8" s="18">
        <f>INDEX([9]CO2FFC!$B$67:$BK$88,MATCH($B8,[9]CO2FFC!$B$67:$B$88,0),MATCH(AA$4,[9]CO2FFC!$B$67:$BK$67,0))</f>
        <v>0.39765654756664004</v>
      </c>
      <c r="AB8" s="18">
        <f>INDEX([9]CO2FFC!$B$67:$BK$88,MATCH($B8,[9]CO2FFC!$B$67:$B$88,0),MATCH(AB$4,[9]CO2FFC!$B$67:$BK$67,0))</f>
        <v>0.44375554774004455</v>
      </c>
      <c r="AC8" s="18">
        <f>INDEX([9]CO2FFC!$B$67:$BK$88,MATCH($B8,[9]CO2FFC!$B$67:$B$88,0),MATCH(AC$4,[9]CO2FFC!$B$67:$BK$67,0))</f>
        <v>0.44115701005563246</v>
      </c>
      <c r="AD8" s="18">
        <f>INDEX([9]CO2FFC!$B$67:$BK$88,MATCH($B8,[9]CO2FFC!$B$67:$B$88,0),MATCH(AD$4,[9]CO2FFC!$B$67:$BK$67,0))</f>
        <v>0.50966060087065423</v>
      </c>
      <c r="AE8" s="18">
        <f>INDEX([9]CO2FFC!$B$67:$BK$88,MATCH($B8,[9]CO2FFC!$B$67:$B$88,0),MATCH(AE$4,[9]CO2FFC!$B$67:$BK$67,0))</f>
        <v>0.51959597466159291</v>
      </c>
      <c r="AF8" s="18">
        <f>INDEX([9]CO2FFC!$B$67:$BK$88,MATCH($B8,[9]CO2FFC!$B$67:$B$88,0),MATCH(AF$4,[9]CO2FFC!$B$67:$BK$67,0))</f>
        <v>0.56841923418913431</v>
      </c>
      <c r="AG8" s="18">
        <f>INDEX([9]CO2FFC!$B$67:$BK$88,MATCH($B8,[9]CO2FFC!$B$67:$B$88,0),MATCH(AG$4,[9]CO2FFC!$B$67:$BK$67,0))</f>
        <v>0.46804100410867294</v>
      </c>
      <c r="AH8" s="18">
        <f>INDEX([9]CO2FFC!$B$67:$BK$88,MATCH($B8,[9]CO2FFC!$B$67:$B$88,0),MATCH(AH$4,[9]CO2FFC!$B$67:$BK$67,0))</f>
        <v>0.52531216929003055</v>
      </c>
      <c r="AI8" s="18">
        <f>INDEX([9]CO2FFC!$B$67:$BK$88,MATCH($B8,[9]CO2FFC!$B$67:$B$88,0),MATCH(AI$4,[9]CO2FFC!$B$67:$BK$67,0))</f>
        <v>0.48004397357445361</v>
      </c>
      <c r="AJ8" s="18">
        <f>INDEX([9]CO2FFC!$B$67:$BK$88,MATCH($B8,[9]CO2FFC!$B$67:$B$88,0),MATCH(AJ$4,[9]CO2FFC!$B$67:$BK$67,0))</f>
        <v>0.48204365115982417</v>
      </c>
      <c r="AK8" s="18">
        <f>INDEX([9]CO2FFC!$B$67:$BK$88,MATCH($B8,[9]CO2FFC!$B$67:$B$88,0),MATCH(AK$4,[9]CO2FFC!$B$67:$BK$67,0))</f>
        <v>0.48729428406455261</v>
      </c>
      <c r="AL8" s="18">
        <f>INDEX([9]CO2FFC!$B$67:$BK$88,MATCH($B8,[9]CO2FFC!$B$67:$B$88,0),MATCH(AL$4,[9]CO2FFC!$B$67:$BK$67,0))</f>
        <v>0.49186030419268589</v>
      </c>
      <c r="AM8" s="18">
        <f>INDEX([9]CO2FFC!$B$67:$BK$88,MATCH($B8,[9]CO2FFC!$B$67:$B$88,0),MATCH(AM$4,[9]CO2FFC!$B$67:$BK$67,0))</f>
        <v>0.50142699752737652</v>
      </c>
      <c r="AN8" s="18">
        <f>INDEX([9]CO2FFC!$B$67:$BK$88,MATCH($B8,[9]CO2FFC!$B$67:$B$88,0),MATCH(AN$4,[9]CO2FFC!$B$67:$BK$67,0))</f>
        <v>0.50046429736172382</v>
      </c>
      <c r="AO8" s="18">
        <f>INDEX([9]CO2FFC!$B$67:$BK$88,MATCH($B8,[9]CO2FFC!$B$67:$B$88,0),MATCH(AO$4,[9]CO2FFC!$B$67:$BK$67,0))</f>
        <v>0.50574305795733854</v>
      </c>
      <c r="AP8" s="18">
        <f>INDEX([9]CO2FFC!$B$67:$BK$88,MATCH($B8,[9]CO2FFC!$B$67:$B$88,0),MATCH(AP$4,[9]CO2FFC!$B$67:$BK$67,0))</f>
        <v>0.50624297735368107</v>
      </c>
      <c r="AQ8" s="18">
        <f>INDEX([9]CO2FFC!$B$67:$BK$88,MATCH($B8,[9]CO2FFC!$B$67:$B$88,0),MATCH(AQ$4,[9]CO2FFC!$B$67:$BK$67,0))</f>
        <v>0.5064929370518525</v>
      </c>
      <c r="AR8" s="18">
        <f>INDEX([9]CO2FFC!$B$67:$BK$88,MATCH($B8,[9]CO2FFC!$B$67:$B$88,0),MATCH(AR$4,[9]CO2FFC!$B$67:$BK$67,0))</f>
        <v>0.5142060283112615</v>
      </c>
      <c r="AS8" s="18">
        <f>INDEX([9]CO2FFC!$B$67:$BK$88,MATCH($B8,[9]CO2FFC!$B$67:$B$88,0),MATCH(AS$4,[9]CO2FFC!$B$67:$BK$67,0))</f>
        <v>0.51470594770760414</v>
      </c>
      <c r="AT8" s="18">
        <f>INDEX([9]CO2FFC!$B$67:$BK$88,MATCH($B8,[9]CO2FFC!$B$67:$B$88,0),MATCH(AT$4,[9]CO2FFC!$B$67:$BK$67,0))</f>
        <v>0.51495590740577546</v>
      </c>
      <c r="AU8" s="18">
        <f>INDEX([9]CO2FFC!$B$67:$BK$88,MATCH($B8,[9]CO2FFC!$B$67:$B$88,0),MATCH(AU$4,[9]CO2FFC!$B$67:$BK$67,0))</f>
        <v>0.51495590740577546</v>
      </c>
      <c r="AV8" s="18">
        <f>INDEX([9]CO2FFC!$B$67:$BK$88,MATCH($B8,[9]CO2FFC!$B$67:$B$88,0),MATCH(AV$4,[9]CO2FFC!$B$67:$BK$67,0))</f>
        <v>0.51520586710394678</v>
      </c>
      <c r="AW8" s="18">
        <f>INDEX([9]CO2FFC!$B$67:$BK$88,MATCH($B8,[9]CO2FFC!$B$67:$B$88,0),MATCH(AW$4,[9]CO2FFC!$B$67:$BK$67,0))</f>
        <v>0.51520586710394678</v>
      </c>
      <c r="AX8" s="18">
        <f>INDEX([9]CO2FFC!$B$67:$BK$88,MATCH($B8,[9]CO2FFC!$B$67:$B$88,0),MATCH(AX$4,[9]CO2FFC!$B$67:$BK$67,0))</f>
        <v>0.51520586710394678</v>
      </c>
      <c r="AY8" s="18">
        <f>INDEX([9]CO2FFC!$B$67:$BK$88,MATCH($B8,[9]CO2FFC!$B$67:$B$88,0),MATCH(AY$4,[9]CO2FFC!$B$67:$BK$67,0))</f>
        <v>0.51520586710394678</v>
      </c>
      <c r="AZ8" s="18">
        <f>INDEX([9]CO2FFC!$B$67:$BK$88,MATCH($B8,[9]CO2FFC!$B$67:$B$88,0),MATCH(AZ$4,[9]CO2FFC!$B$67:$BK$67,0))</f>
        <v>0.51520586710394678</v>
      </c>
      <c r="BA8" s="18">
        <f>INDEX([9]CO2FFC!$B$67:$BK$88,MATCH($B8,[9]CO2FFC!$B$67:$B$88,0),MATCH(BA$4,[9]CO2FFC!$B$67:$BK$67,0))</f>
        <v>0.52241903896701336</v>
      </c>
      <c r="BB8" s="18">
        <f>INDEX([9]CO2FFC!$B$67:$BK$88,MATCH($B8,[9]CO2FFC!$B$67:$B$88,0),MATCH(BB$4,[9]CO2FFC!$B$67:$BK$67,0))</f>
        <v>0.52241903896701336</v>
      </c>
      <c r="BC8" s="18">
        <f>INDEX([9]CO2FFC!$B$67:$BK$88,MATCH($B8,[9]CO2FFC!$B$67:$B$88,0),MATCH(BC$4,[9]CO2FFC!$B$67:$BK$67,0))</f>
        <v>0.52388165852900859</v>
      </c>
      <c r="BD8" s="18">
        <f>INDEX([9]CO2FFC!$B$67:$BK$88,MATCH($B8,[9]CO2FFC!$B$67:$B$88,0),MATCH(BD$4,[9]CO2FFC!$B$67:$BK$67,0))</f>
        <v>0.52388165852900859</v>
      </c>
      <c r="BE8" s="18">
        <f>INDEX([9]CO2FFC!$B$67:$BK$88,MATCH($B8,[9]CO2FFC!$B$67:$B$88,0),MATCH(BE$4,[9]CO2FFC!$B$67:$BK$67,0))</f>
        <v>0.52413161822717991</v>
      </c>
      <c r="BF8" s="18">
        <f>INDEX([9]CO2FFC!$B$67:$BK$88,MATCH($B8,[9]CO2FFC!$B$67:$B$88,0),MATCH(BF$4,[9]CO2FFC!$B$67:$BK$67,0))</f>
        <v>0.52388165852900859</v>
      </c>
      <c r="BG8" s="18">
        <f>INDEX([9]CO2FFC!$B$67:$BK$88,MATCH($B8,[9]CO2FFC!$B$67:$B$88,0),MATCH(BG$4,[9]CO2FFC!$B$67:$BK$67,0))</f>
        <v>0.5204193613816428</v>
      </c>
      <c r="BH8" s="18">
        <f>INDEX([9]CO2FFC!$B$67:$BK$88,MATCH($B8,[9]CO2FFC!$B$67:$B$88,0),MATCH(BH$4,[9]CO2FFC!$B$67:$BK$67,0))</f>
        <v>0.5163532606498521</v>
      </c>
      <c r="BI8" s="18">
        <f>INDEX([9]CO2FFC!$B$67:$BK$88,MATCH($B8,[9]CO2FFC!$B$67:$B$88,0),MATCH(BI$4,[9]CO2FFC!$B$67:$BK$67,0))</f>
        <v>0.51585334125350946</v>
      </c>
      <c r="BJ8" s="18">
        <f>INDEX([9]CO2FFC!$B$67:$BK$88,MATCH($B8,[9]CO2FFC!$B$67:$B$88,0),MATCH(BJ$4,[9]CO2FFC!$B$67:$BK$67,0))</f>
        <v>0.51756592051367611</v>
      </c>
      <c r="BK8" s="18">
        <f>INDEX([9]CO2FFC!$B$67:$BK$88,MATCH($B8,[9]CO2FFC!$B$67:$B$88,0),MATCH(BK$4,[9]CO2FFC!$B$67:$BK$67,0))</f>
        <v>0.51756592051367611</v>
      </c>
    </row>
    <row r="9" spans="1:63" ht="15.75" x14ac:dyDescent="0.3">
      <c r="A9" s="136"/>
      <c r="B9" s="39" t="s">
        <v>346</v>
      </c>
      <c r="C9" s="18">
        <f>INDEX([9]CO2FFC!$B$67:$BK$88,MATCH($B9,[9]CO2FFC!$B$67:$B$88,0),MATCH(C$4,[9]CO2FFC!$B$67:$BK$67,0))</f>
        <v>2.0126856405696771</v>
      </c>
      <c r="D9" s="18">
        <f>INDEX([9]CO2FFC!$B$67:$BK$88,MATCH($B9,[9]CO2FFC!$B$67:$B$88,0),MATCH(D$4,[9]CO2FFC!$B$67:$BK$67,0))</f>
        <v>1.8522386606778392</v>
      </c>
      <c r="E9" s="18">
        <f>INDEX([9]CO2FFC!$B$67:$BK$88,MATCH($B9,[9]CO2FFC!$B$67:$B$88,0),MATCH(E$4,[9]CO2FFC!$B$67:$BK$67,0))</f>
        <v>1.8733938746077097</v>
      </c>
      <c r="F9" s="18">
        <f>INDEX([9]CO2FFC!$B$67:$BK$88,MATCH($B9,[9]CO2FFC!$B$67:$B$88,0),MATCH(F$4,[9]CO2FFC!$B$67:$BK$67,0))</f>
        <v>1.7615398978506971</v>
      </c>
      <c r="G9" s="18">
        <f>INDEX([9]CO2FFC!$B$67:$BK$88,MATCH($B9,[9]CO2FFC!$B$67:$B$88,0),MATCH(G$4,[9]CO2FFC!$B$67:$BK$67,0))</f>
        <v>1.9431276189158724</v>
      </c>
      <c r="H9" s="18">
        <f>INDEX([9]CO2FFC!$B$67:$BK$88,MATCH($B9,[9]CO2FFC!$B$67:$B$88,0),MATCH(H$4,[9]CO2FFC!$B$67:$BK$67,0))</f>
        <v>1.8877042332575595</v>
      </c>
      <c r="I9" s="18">
        <f>INDEX([9]CO2FFC!$B$67:$BK$88,MATCH($B9,[9]CO2FFC!$B$67:$B$88,0),MATCH(I$4,[9]CO2FFC!$B$67:$BK$67,0))</f>
        <v>1.9706996314334104</v>
      </c>
      <c r="J9" s="18">
        <f>INDEX([9]CO2FFC!$B$67:$BK$88,MATCH($B9,[9]CO2FFC!$B$67:$B$88,0),MATCH(J$4,[9]CO2FFC!$B$67:$BK$67,0))</f>
        <v>1.8675475916686297</v>
      </c>
      <c r="K9" s="18">
        <f>INDEX([9]CO2FFC!$B$67:$BK$88,MATCH($B9,[9]CO2FFC!$B$67:$B$88,0),MATCH(K$4,[9]CO2FFC!$B$67:$BK$67,0))</f>
        <v>1.4244943733305064</v>
      </c>
      <c r="L9" s="18">
        <f>INDEX([9]CO2FFC!$B$67:$BK$88,MATCH($B9,[9]CO2FFC!$B$67:$B$88,0),MATCH(L$4,[9]CO2FFC!$B$67:$BK$67,0))</f>
        <v>1.2657080481400509</v>
      </c>
      <c r="M9" s="18">
        <f>INDEX([9]CO2FFC!$B$67:$BK$88,MATCH($B9,[9]CO2FFC!$B$67:$B$88,0),MATCH(M$4,[9]CO2FFC!$B$67:$BK$67,0))</f>
        <v>1.2934297324198878</v>
      </c>
      <c r="N9" s="18">
        <f>INDEX([9]CO2FFC!$B$67:$BK$88,MATCH($B9,[9]CO2FFC!$B$67:$B$88,0),MATCH(N$4,[9]CO2FFC!$B$67:$BK$67,0))</f>
        <v>1.3387419199924837</v>
      </c>
      <c r="O9" s="18">
        <f>INDEX([9]CO2FFC!$B$67:$BK$88,MATCH($B9,[9]CO2FFC!$B$67:$B$88,0),MATCH(O$4,[9]CO2FFC!$B$67:$BK$67,0))</f>
        <v>1.4597652618989423</v>
      </c>
      <c r="P9" s="18">
        <f>INDEX([9]CO2FFC!$B$67:$BK$88,MATCH($B9,[9]CO2FFC!$B$67:$B$88,0),MATCH(P$4,[9]CO2FFC!$B$67:$BK$67,0))</f>
        <v>1.4988468080636683</v>
      </c>
      <c r="Q9" s="18">
        <f>INDEX([9]CO2FFC!$B$67:$BK$88,MATCH($B9,[9]CO2FFC!$B$67:$B$88,0),MATCH(Q$4,[9]CO2FFC!$B$67:$BK$67,0))</f>
        <v>1.4906168476529658</v>
      </c>
      <c r="R9" s="18">
        <f>INDEX([9]CO2FFC!$B$67:$BK$88,MATCH($B9,[9]CO2FFC!$B$67:$B$88,0),MATCH(R$4,[9]CO2FFC!$B$67:$BK$67,0))</f>
        <v>1.70842428847176</v>
      </c>
      <c r="S9" s="18">
        <f>INDEX([9]CO2FFC!$B$67:$BK$88,MATCH($B9,[9]CO2FFC!$B$67:$B$88,0),MATCH(S$4,[9]CO2FFC!$B$67:$BK$67,0))</f>
        <v>1.7106691492800077</v>
      </c>
      <c r="T9" s="18">
        <f>INDEX([9]CO2FFC!$B$67:$BK$88,MATCH($B9,[9]CO2FFC!$B$67:$B$88,0),MATCH(T$4,[9]CO2FFC!$B$67:$BK$67,0))</f>
        <v>1.5657902022155801</v>
      </c>
      <c r="U9" s="18">
        <f>INDEX([9]CO2FFC!$B$67:$BK$88,MATCH($B9,[9]CO2FFC!$B$67:$B$88,0),MATCH(U$4,[9]CO2FFC!$B$67:$BK$67,0))</f>
        <v>1.3522571614119974</v>
      </c>
      <c r="V9" s="18">
        <f>INDEX([9]CO2FFC!$B$67:$BK$88,MATCH($B9,[9]CO2FFC!$B$67:$B$88,0),MATCH(V$4,[9]CO2FFC!$B$67:$BK$67,0))</f>
        <v>1.280764696252491</v>
      </c>
      <c r="W9" s="18">
        <f>INDEX([9]CO2FFC!$B$67:$BK$88,MATCH($B9,[9]CO2FFC!$B$67:$B$88,0),MATCH(W$4,[9]CO2FFC!$B$67:$BK$67,0))</f>
        <v>1.2562641783618371</v>
      </c>
      <c r="X9" s="18">
        <f>INDEX([9]CO2FFC!$B$67:$BK$88,MATCH($B9,[9]CO2FFC!$B$67:$B$88,0),MATCH(X$4,[9]CO2FFC!$B$67:$BK$67,0))</f>
        <v>1.3313019442301735</v>
      </c>
      <c r="Y9" s="18">
        <f>INDEX([9]CO2FFC!$B$67:$BK$88,MATCH($B9,[9]CO2FFC!$B$67:$B$88,0),MATCH(Y$4,[9]CO2FFC!$B$67:$BK$67,0))</f>
        <v>1.2907414236670993</v>
      </c>
      <c r="Z9" s="18">
        <f>INDEX([9]CO2FFC!$B$67:$BK$88,MATCH($B9,[9]CO2FFC!$B$67:$B$88,0),MATCH(Z$4,[9]CO2FFC!$B$67:$BK$67,0))</f>
        <v>1.2429404343773862</v>
      </c>
      <c r="AA9" s="18">
        <f>INDEX([9]CO2FFC!$B$67:$BK$88,MATCH($B9,[9]CO2FFC!$B$67:$B$88,0),MATCH(AA$4,[9]CO2FFC!$B$67:$BK$67,0))</f>
        <v>1.2005554902526756</v>
      </c>
      <c r="AB9" s="18">
        <f>INDEX([9]CO2FFC!$B$67:$BK$88,MATCH($B9,[9]CO2FFC!$B$67:$B$88,0),MATCH(AB$4,[9]CO2FFC!$B$67:$BK$67,0))</f>
        <v>1.231217469462337</v>
      </c>
      <c r="AC9" s="18">
        <f>INDEX([9]CO2FFC!$B$67:$BK$88,MATCH($B9,[9]CO2FFC!$B$67:$B$88,0),MATCH(AC$4,[9]CO2FFC!$B$67:$BK$67,0))</f>
        <v>1.213464091322404</v>
      </c>
      <c r="AD9" s="18">
        <f>INDEX([9]CO2FFC!$B$67:$BK$88,MATCH($B9,[9]CO2FFC!$B$67:$B$88,0),MATCH(AD$4,[9]CO2FFC!$B$67:$BK$67,0))</f>
        <v>1.3090769900929036</v>
      </c>
      <c r="AE9" s="18">
        <f>INDEX([9]CO2FFC!$B$67:$BK$88,MATCH($B9,[9]CO2FFC!$B$67:$B$88,0),MATCH(AE$4,[9]CO2FFC!$B$67:$BK$67,0))</f>
        <v>1.047070957454995</v>
      </c>
      <c r="AF9" s="18">
        <f>INDEX([9]CO2FFC!$B$67:$BK$88,MATCH($B9,[9]CO2FFC!$B$67:$B$88,0),MATCH(AF$4,[9]CO2FFC!$B$67:$BK$67,0))</f>
        <v>1.1081806234970435</v>
      </c>
      <c r="AG9" s="18">
        <f>INDEX([9]CO2FFC!$B$67:$BK$88,MATCH($B9,[9]CO2FFC!$B$67:$B$88,0),MATCH(AG$4,[9]CO2FFC!$B$67:$BK$67,0))</f>
        <v>0.8647943616566186</v>
      </c>
      <c r="AH9" s="18">
        <f>INDEX([9]CO2FFC!$B$67:$BK$88,MATCH($B9,[9]CO2FFC!$B$67:$B$88,0),MATCH(AH$4,[9]CO2FFC!$B$67:$BK$67,0))</f>
        <v>0.76799111898692274</v>
      </c>
      <c r="AI9" s="18">
        <f>INDEX([9]CO2FFC!$B$67:$BK$88,MATCH($B9,[9]CO2FFC!$B$67:$B$88,0),MATCH(AI$4,[9]CO2FFC!$B$67:$BK$67,0))</f>
        <v>0.69207030511061085</v>
      </c>
      <c r="AJ9" s="18">
        <f>INDEX([9]CO2FFC!$B$67:$BK$88,MATCH($B9,[9]CO2FFC!$B$67:$B$88,0),MATCH(AJ$4,[9]CO2FFC!$B$67:$BK$67,0))</f>
        <v>0.6863762578413708</v>
      </c>
      <c r="AK9" s="18">
        <f>INDEX([9]CO2FFC!$B$67:$BK$88,MATCH($B9,[9]CO2FFC!$B$67:$B$88,0),MATCH(AK$4,[9]CO2FFC!$B$67:$BK$67,0))</f>
        <v>0.58426177848802419</v>
      </c>
      <c r="AL9" s="18">
        <f>INDEX([9]CO2FFC!$B$67:$BK$88,MATCH($B9,[9]CO2FFC!$B$67:$B$88,0),MATCH(AL$4,[9]CO2FFC!$B$67:$BK$67,0))</f>
        <v>0.58117735884884425</v>
      </c>
      <c r="AM9" s="18">
        <f>INDEX([9]CO2FFC!$B$67:$BK$88,MATCH($B9,[9]CO2FFC!$B$67:$B$88,0),MATCH(AM$4,[9]CO2FFC!$B$67:$BK$67,0))</f>
        <v>0.58486630514011861</v>
      </c>
      <c r="AN9" s="18">
        <f>INDEX([9]CO2FFC!$B$67:$BK$88,MATCH($B9,[9]CO2FFC!$B$67:$B$88,0),MATCH(AN$4,[9]CO2FFC!$B$67:$BK$67,0))</f>
        <v>0.58284420998769682</v>
      </c>
      <c r="AO9" s="18">
        <f>INDEX([9]CO2FFC!$B$67:$BK$88,MATCH($B9,[9]CO2FFC!$B$67:$B$88,0),MATCH(AO$4,[9]CO2FFC!$B$67:$BK$67,0))</f>
        <v>0.58624327791335373</v>
      </c>
      <c r="AP9" s="18">
        <f>INDEX([9]CO2FFC!$B$67:$BK$88,MATCH($B9,[9]CO2FFC!$B$67:$B$88,0),MATCH(AP$4,[9]CO2FFC!$B$67:$BK$67,0))</f>
        <v>0.58631325439476423</v>
      </c>
      <c r="AQ9" s="18">
        <f>INDEX([9]CO2FFC!$B$67:$BK$88,MATCH($B9,[9]CO2FFC!$B$67:$B$88,0),MATCH(AQ$4,[9]CO2FFC!$B$67:$BK$67,0))</f>
        <v>0.5863768693778646</v>
      </c>
      <c r="AR9" s="18">
        <f>INDEX([9]CO2FFC!$B$67:$BK$88,MATCH($B9,[9]CO2FFC!$B$67:$B$88,0),MATCH(AR$4,[9]CO2FFC!$B$67:$BK$67,0))</f>
        <v>0.58143684397100526</v>
      </c>
      <c r="AS9" s="18">
        <f>INDEX([9]CO2FFC!$B$67:$BK$88,MATCH($B9,[9]CO2FFC!$B$67:$B$88,0),MATCH(AS$4,[9]CO2FFC!$B$67:$BK$67,0))</f>
        <v>0.58692096179601383</v>
      </c>
      <c r="AT9" s="18">
        <f>INDEX([9]CO2FFC!$B$67:$BK$88,MATCH($B9,[9]CO2FFC!$B$67:$B$88,0),MATCH(AT$4,[9]CO2FFC!$B$67:$BK$67,0))</f>
        <v>0.58240440621928269</v>
      </c>
      <c r="AU9" s="18">
        <f>INDEX([9]CO2FFC!$B$67:$BK$88,MATCH($B9,[9]CO2FFC!$B$67:$B$88,0),MATCH(AU$4,[9]CO2FFC!$B$67:$BK$67,0))</f>
        <v>0.58967415333056084</v>
      </c>
      <c r="AV9" s="18">
        <f>INDEX([9]CO2FFC!$B$67:$BK$88,MATCH($B9,[9]CO2FFC!$B$67:$B$88,0),MATCH(AV$4,[9]CO2FFC!$B$67:$BK$67,0))</f>
        <v>0.59056537759911798</v>
      </c>
      <c r="AW9" s="18">
        <f>INDEX([9]CO2FFC!$B$67:$BK$88,MATCH($B9,[9]CO2FFC!$B$67:$B$88,0),MATCH(AW$4,[9]CO2FFC!$B$67:$BK$67,0))</f>
        <v>0.59241780261764265</v>
      </c>
      <c r="AX9" s="18">
        <f>INDEX([9]CO2FFC!$B$67:$BK$88,MATCH($B9,[9]CO2FFC!$B$67:$B$88,0),MATCH(AX$4,[9]CO2FFC!$B$67:$BK$67,0))</f>
        <v>0.59271788346689558</v>
      </c>
      <c r="AY9" s="18">
        <f>INDEX([9]CO2FFC!$B$67:$BK$88,MATCH($B9,[9]CO2FFC!$B$67:$B$88,0),MATCH(AY$4,[9]CO2FFC!$B$67:$BK$67,0))</f>
        <v>0.5976992586127704</v>
      </c>
      <c r="AZ9" s="18">
        <f>INDEX([9]CO2FFC!$B$67:$BK$88,MATCH($B9,[9]CO2FFC!$B$67:$B$88,0),MATCH(AZ$4,[9]CO2FFC!$B$67:$BK$67,0))</f>
        <v>0.60049698063548751</v>
      </c>
      <c r="BA9" s="18">
        <f>INDEX([9]CO2FFC!$B$67:$BK$88,MATCH($B9,[9]CO2FFC!$B$67:$B$88,0),MATCH(BA$4,[9]CO2FFC!$B$67:$BK$67,0))</f>
        <v>0.60803182035531333</v>
      </c>
      <c r="BB9" s="18">
        <f>INDEX([9]CO2FFC!$B$67:$BK$88,MATCH($B9,[9]CO2FFC!$B$67:$B$88,0),MATCH(BB$4,[9]CO2FFC!$B$67:$BK$67,0))</f>
        <v>0.61214105572756106</v>
      </c>
      <c r="BC9" s="18">
        <f>INDEX([9]CO2FFC!$B$67:$BK$88,MATCH($B9,[9]CO2FFC!$B$67:$B$88,0),MATCH(BC$4,[9]CO2FFC!$B$67:$BK$67,0))</f>
        <v>0.6156398173057045</v>
      </c>
      <c r="BD9" s="18">
        <f>INDEX([9]CO2FFC!$B$67:$BK$88,MATCH($B9,[9]CO2FFC!$B$67:$B$88,0),MATCH(BD$4,[9]CO2FFC!$B$67:$BK$67,0))</f>
        <v>0.6115530930574119</v>
      </c>
      <c r="BE9" s="18">
        <f>INDEX([9]CO2FFC!$B$67:$BK$88,MATCH($B9,[9]CO2FFC!$B$67:$B$88,0),MATCH(BE$4,[9]CO2FFC!$B$67:$BK$67,0))</f>
        <v>0.61387033764508014</v>
      </c>
      <c r="BF9" s="18">
        <f>INDEX([9]CO2FFC!$B$67:$BK$88,MATCH($B9,[9]CO2FFC!$B$67:$B$88,0),MATCH(BF$4,[9]CO2FFC!$B$67:$BK$67,0))</f>
        <v>0.61829849248164093</v>
      </c>
      <c r="BG9" s="18">
        <f>INDEX([9]CO2FFC!$B$67:$BK$88,MATCH($B9,[9]CO2FFC!$B$67:$B$88,0),MATCH(BG$4,[9]CO2FFC!$B$67:$BK$67,0))</f>
        <v>0.61036696523347789</v>
      </c>
      <c r="BH9" s="18">
        <f>INDEX([9]CO2FFC!$B$67:$BK$88,MATCH($B9,[9]CO2FFC!$B$67:$B$88,0),MATCH(BH$4,[9]CO2FFC!$B$67:$BK$67,0))</f>
        <v>0.60949800620900596</v>
      </c>
      <c r="BI9" s="18">
        <f>INDEX([9]CO2FFC!$B$67:$BK$88,MATCH($B9,[9]CO2FFC!$B$67:$B$88,0),MATCH(BI$4,[9]CO2FFC!$B$67:$BK$67,0))</f>
        <v>0.61640814435312608</v>
      </c>
      <c r="BJ9" s="18">
        <f>INDEX([9]CO2FFC!$B$67:$BK$88,MATCH($B9,[9]CO2FFC!$B$67:$B$88,0),MATCH(BJ$4,[9]CO2FFC!$B$67:$BK$67,0))</f>
        <v>0.61991008668042447</v>
      </c>
      <c r="BK9" s="18">
        <f>INDEX([9]CO2FFC!$B$67:$BK$88,MATCH($B9,[9]CO2FFC!$B$67:$B$88,0),MATCH(BK$4,[9]CO2FFC!$B$67:$BK$67,0))</f>
        <v>0.62126931126728013</v>
      </c>
    </row>
    <row r="10" spans="1:63" ht="15.75" x14ac:dyDescent="0.3">
      <c r="A10" s="136"/>
      <c r="B10" s="39" t="s">
        <v>188</v>
      </c>
      <c r="C10" s="18">
        <f>INDEX([9]CO2FFC!$B$67:$BK$88,MATCH($B10,[9]CO2FFC!$B$67:$B$88,0),MATCH(C$4,[9]CO2FFC!$B$67:$BK$67,0))</f>
        <v>8.8883630897640682</v>
      </c>
      <c r="D10" s="18">
        <f>INDEX([9]CO2FFC!$B$67:$BK$88,MATCH($B10,[9]CO2FFC!$B$67:$B$88,0),MATCH(D$4,[9]CO2FFC!$B$67:$BK$67,0))</f>
        <v>8.5291579416643373</v>
      </c>
      <c r="E10" s="18">
        <f>INDEX([9]CO2FFC!$B$67:$BK$88,MATCH($B10,[9]CO2FFC!$B$67:$B$88,0),MATCH(E$4,[9]CO2FFC!$B$67:$BK$67,0))</f>
        <v>8.0223816338021994</v>
      </c>
      <c r="F10" s="18">
        <f>INDEX([9]CO2FFC!$B$67:$BK$88,MATCH($B10,[9]CO2FFC!$B$67:$B$88,0),MATCH(F$4,[9]CO2FFC!$B$67:$BK$67,0))</f>
        <v>7.3966349093935424</v>
      </c>
      <c r="G10" s="18">
        <f>INDEX([9]CO2FFC!$B$67:$BK$88,MATCH($B10,[9]CO2FFC!$B$67:$B$88,0),MATCH(G$4,[9]CO2FFC!$B$67:$BK$67,0))</f>
        <v>8.1233944215329448</v>
      </c>
      <c r="H10" s="18">
        <f>INDEX([9]CO2FFC!$B$67:$BK$88,MATCH($B10,[9]CO2FFC!$B$67:$B$88,0),MATCH(H$4,[9]CO2FFC!$B$67:$BK$67,0))</f>
        <v>7.9467621516079614</v>
      </c>
      <c r="I10" s="18">
        <f>INDEX([9]CO2FFC!$B$67:$BK$88,MATCH($B10,[9]CO2FFC!$B$67:$B$88,0),MATCH(I$4,[9]CO2FFC!$B$67:$BK$67,0))</f>
        <v>7.5709966345258755</v>
      </c>
      <c r="J10" s="18">
        <f>INDEX([9]CO2FFC!$B$67:$BK$88,MATCH($B10,[9]CO2FFC!$B$67:$B$88,0),MATCH(J$4,[9]CO2FFC!$B$67:$BK$67,0))</f>
        <v>7.2265769111251181</v>
      </c>
      <c r="K10" s="18">
        <f>INDEX([9]CO2FFC!$B$67:$BK$88,MATCH($B10,[9]CO2FFC!$B$67:$B$88,0),MATCH(K$4,[9]CO2FFC!$B$67:$BK$67,0))</f>
        <v>7.0567660439030568</v>
      </c>
      <c r="L10" s="18">
        <f>INDEX([9]CO2FFC!$B$67:$BK$88,MATCH($B10,[9]CO2FFC!$B$67:$B$88,0),MATCH(L$4,[9]CO2FFC!$B$67:$BK$67,0))</f>
        <v>7.3032271376140319</v>
      </c>
      <c r="M10" s="18">
        <f>INDEX([9]CO2FFC!$B$67:$BK$88,MATCH($B10,[9]CO2FFC!$B$67:$B$88,0),MATCH(M$4,[9]CO2FFC!$B$67:$BK$67,0))</f>
        <v>7.5178398894274387</v>
      </c>
      <c r="N10" s="18">
        <f>INDEX([9]CO2FFC!$B$67:$BK$88,MATCH($B10,[9]CO2FFC!$B$67:$B$88,0),MATCH(N$4,[9]CO2FFC!$B$67:$BK$67,0))</f>
        <v>7.6928486699088277</v>
      </c>
      <c r="O10" s="18">
        <f>INDEX([9]CO2FFC!$B$67:$BK$88,MATCH($B10,[9]CO2FFC!$B$67:$B$88,0),MATCH(O$4,[9]CO2FFC!$B$67:$BK$67,0))</f>
        <v>8.4251711850462794</v>
      </c>
      <c r="P10" s="18">
        <f>INDEX([9]CO2FFC!$B$67:$BK$88,MATCH($B10,[9]CO2FFC!$B$67:$B$88,0),MATCH(P$4,[9]CO2FFC!$B$67:$BK$67,0))</f>
        <v>9.754284283203539</v>
      </c>
      <c r="Q10" s="18">
        <f>INDEX([9]CO2FFC!$B$67:$BK$88,MATCH($B10,[9]CO2FFC!$B$67:$B$88,0),MATCH(Q$4,[9]CO2FFC!$B$67:$BK$67,0))</f>
        <v>10.06925338940839</v>
      </c>
      <c r="R10" s="18">
        <f>INDEX([9]CO2FFC!$B$67:$BK$88,MATCH($B10,[9]CO2FFC!$B$67:$B$88,0),MATCH(R$4,[9]CO2FFC!$B$67:$BK$67,0))</f>
        <v>10.286519243961791</v>
      </c>
      <c r="S10" s="18">
        <f>INDEX([9]CO2FFC!$B$67:$BK$88,MATCH($B10,[9]CO2FFC!$B$67:$B$88,0),MATCH(S$4,[9]CO2FFC!$B$67:$BK$67,0))</f>
        <v>10.351769109348046</v>
      </c>
      <c r="T10" s="18">
        <f>INDEX([9]CO2FFC!$B$67:$BK$88,MATCH($B10,[9]CO2FFC!$B$67:$B$88,0),MATCH(T$4,[9]CO2FFC!$B$67:$BK$67,0))</f>
        <v>10.821236792932931</v>
      </c>
      <c r="U10" s="18">
        <f>INDEX([9]CO2FFC!$B$67:$BK$88,MATCH($B10,[9]CO2FFC!$B$67:$B$88,0),MATCH(U$4,[9]CO2FFC!$B$67:$BK$67,0))</f>
        <v>7.9112177153586414</v>
      </c>
      <c r="V10" s="18">
        <f>INDEX([9]CO2FFC!$B$67:$BK$88,MATCH($B10,[9]CO2FFC!$B$67:$B$88,0),MATCH(V$4,[9]CO2FFC!$B$67:$BK$67,0))</f>
        <v>7.6028355299092105</v>
      </c>
      <c r="W10" s="18">
        <f>INDEX([9]CO2FFC!$B$67:$BK$88,MATCH($B10,[9]CO2FFC!$B$67:$B$88,0),MATCH(W$4,[9]CO2FFC!$B$67:$BK$67,0))</f>
        <v>8.8619171069567049</v>
      </c>
      <c r="X10" s="18">
        <f>INDEX([9]CO2FFC!$B$67:$BK$88,MATCH($B10,[9]CO2FFC!$B$67:$B$88,0),MATCH(X$4,[9]CO2FFC!$B$67:$BK$67,0))</f>
        <v>8.9822160112445637</v>
      </c>
      <c r="Y10" s="18">
        <f>INDEX([9]CO2FFC!$B$67:$BK$88,MATCH($B10,[9]CO2FFC!$B$67:$B$88,0),MATCH(Y$4,[9]CO2FFC!$B$67:$BK$67,0))</f>
        <v>8.9076962366836945</v>
      </c>
      <c r="Z10" s="18">
        <f>INDEX([9]CO2FFC!$B$67:$BK$88,MATCH($B10,[9]CO2FFC!$B$67:$B$88,0),MATCH(Z$4,[9]CO2FFC!$B$67:$BK$67,0))</f>
        <v>9.1899019116715994</v>
      </c>
      <c r="AA10" s="18">
        <f>INDEX([9]CO2FFC!$B$67:$BK$88,MATCH($B10,[9]CO2FFC!$B$67:$B$88,0),MATCH(AA$4,[9]CO2FFC!$B$67:$BK$67,0))</f>
        <v>8.6401098979833151</v>
      </c>
      <c r="AB10" s="18">
        <f>INDEX([9]CO2FFC!$B$67:$BK$88,MATCH($B10,[9]CO2FFC!$B$67:$B$88,0),MATCH(AB$4,[9]CO2FFC!$B$67:$BK$67,0))</f>
        <v>8.839359580210397</v>
      </c>
      <c r="AC10" s="18">
        <f>INDEX([9]CO2FFC!$B$67:$BK$88,MATCH($B10,[9]CO2FFC!$B$67:$B$88,0),MATCH(AC$4,[9]CO2FFC!$B$67:$BK$67,0))</f>
        <v>9.0047803247645781</v>
      </c>
      <c r="AD10" s="18">
        <f>INDEX([9]CO2FFC!$B$67:$BK$88,MATCH($B10,[9]CO2FFC!$B$67:$B$88,0),MATCH(AD$4,[9]CO2FFC!$B$67:$BK$67,0))</f>
        <v>9.3287245555883889</v>
      </c>
      <c r="AE10" s="18">
        <f>INDEX([9]CO2FFC!$B$67:$BK$88,MATCH($B10,[9]CO2FFC!$B$67:$B$88,0),MATCH(AE$4,[9]CO2FFC!$B$67:$BK$67,0))</f>
        <v>9.4060354173471534</v>
      </c>
      <c r="AF10" s="18">
        <f>INDEX([9]CO2FFC!$B$67:$BK$88,MATCH($B10,[9]CO2FFC!$B$67:$B$88,0),MATCH(AF$4,[9]CO2FFC!$B$67:$BK$67,0))</f>
        <v>9.5235546775594955</v>
      </c>
      <c r="AG10" s="18">
        <f>INDEX([9]CO2FFC!$B$67:$BK$88,MATCH($B10,[9]CO2FFC!$B$67:$B$88,0),MATCH(AG$4,[9]CO2FFC!$B$67:$BK$67,0))</f>
        <v>6.3537405511236438</v>
      </c>
      <c r="AH10" s="18">
        <f>INDEX([9]CO2FFC!$B$67:$BK$88,MATCH($B10,[9]CO2FFC!$B$67:$B$88,0),MATCH(AH$4,[9]CO2FFC!$B$67:$BK$67,0))</f>
        <v>8.2560863190137024</v>
      </c>
      <c r="AI10" s="18">
        <f>INDEX([9]CO2FFC!$B$67:$BK$88,MATCH($B10,[9]CO2FFC!$B$67:$B$88,0),MATCH(AI$4,[9]CO2FFC!$B$67:$BK$67,0))</f>
        <v>9.9847245390901751</v>
      </c>
      <c r="AJ10" s="18">
        <f>INDEX([9]CO2FFC!$B$67:$BK$88,MATCH($B10,[9]CO2FFC!$B$67:$B$88,0),MATCH(AJ$4,[9]CO2FFC!$B$67:$BK$67,0))</f>
        <v>10.191285346299821</v>
      </c>
      <c r="AK10" s="18">
        <f>INDEX([9]CO2FFC!$B$67:$BK$88,MATCH($B10,[9]CO2FFC!$B$67:$B$88,0),MATCH(AK$4,[9]CO2FFC!$B$67:$BK$67,0))</f>
        <v>10.177998783180177</v>
      </c>
      <c r="AL10" s="18">
        <f>INDEX([9]CO2FFC!$B$67:$BK$88,MATCH($B10,[9]CO2FFC!$B$67:$B$88,0),MATCH(AL$4,[9]CO2FFC!$B$67:$BK$67,0))</f>
        <v>10.113950008096507</v>
      </c>
      <c r="AM10" s="18">
        <f>INDEX([9]CO2FFC!$B$67:$BK$88,MATCH($B10,[9]CO2FFC!$B$67:$B$88,0),MATCH(AM$4,[9]CO2FFC!$B$67:$BK$67,0))</f>
        <v>10.083086358943824</v>
      </c>
      <c r="AN10" s="18">
        <f>INDEX([9]CO2FFC!$B$67:$BK$88,MATCH($B10,[9]CO2FFC!$B$67:$B$88,0),MATCH(AN$4,[9]CO2FFC!$B$67:$BK$67,0))</f>
        <v>10.068352710422035</v>
      </c>
      <c r="AO10" s="18">
        <f>INDEX([9]CO2FFC!$B$67:$BK$88,MATCH($B10,[9]CO2FFC!$B$67:$B$88,0),MATCH(AO$4,[9]CO2FFC!$B$67:$BK$67,0))</f>
        <v>10.025748453683724</v>
      </c>
      <c r="AP10" s="18">
        <f>INDEX([9]CO2FFC!$B$67:$BK$88,MATCH($B10,[9]CO2FFC!$B$67:$B$88,0),MATCH(AP$4,[9]CO2FFC!$B$67:$BK$67,0))</f>
        <v>9.9678638237478463</v>
      </c>
      <c r="AQ10" s="18">
        <f>INDEX([9]CO2FFC!$B$67:$BK$88,MATCH($B10,[9]CO2FFC!$B$67:$B$88,0),MATCH(AQ$4,[9]CO2FFC!$B$67:$BK$67,0))</f>
        <v>9.902698361326939</v>
      </c>
      <c r="AR10" s="18">
        <f>INDEX([9]CO2FFC!$B$67:$BK$88,MATCH($B10,[9]CO2FFC!$B$67:$B$88,0),MATCH(AR$4,[9]CO2FFC!$B$67:$BK$67,0))</f>
        <v>9.8467554427467885</v>
      </c>
      <c r="AS10" s="18">
        <f>INDEX([9]CO2FFC!$B$67:$BK$88,MATCH($B10,[9]CO2FFC!$B$67:$B$88,0),MATCH(AS$4,[9]CO2FFC!$B$67:$BK$67,0))</f>
        <v>9.8057252809609583</v>
      </c>
      <c r="AT10" s="18">
        <f>INDEX([9]CO2FFC!$B$67:$BK$88,MATCH($B10,[9]CO2FFC!$B$67:$B$88,0),MATCH(AT$4,[9]CO2FFC!$B$67:$BK$67,0))</f>
        <v>9.7805134709248556</v>
      </c>
      <c r="AU10" s="18">
        <f>INDEX([9]CO2FFC!$B$67:$BK$88,MATCH($B10,[9]CO2FFC!$B$67:$B$88,0),MATCH(AU$4,[9]CO2FFC!$B$67:$BK$67,0))</f>
        <v>9.7579905513163929</v>
      </c>
      <c r="AV10" s="18">
        <f>INDEX([9]CO2FFC!$B$67:$BK$88,MATCH($B10,[9]CO2FFC!$B$67:$B$88,0),MATCH(AV$4,[9]CO2FFC!$B$67:$BK$67,0))</f>
        <v>9.7388652878316719</v>
      </c>
      <c r="AW10" s="18">
        <f>INDEX([9]CO2FFC!$B$67:$BK$88,MATCH($B10,[9]CO2FFC!$B$67:$B$88,0),MATCH(AW$4,[9]CO2FFC!$B$67:$BK$67,0))</f>
        <v>9.736069282966179</v>
      </c>
      <c r="AX10" s="18">
        <f>INDEX([9]CO2FFC!$B$67:$BK$88,MATCH($B10,[9]CO2FFC!$B$67:$B$88,0),MATCH(AX$4,[9]CO2FFC!$B$67:$BK$67,0))</f>
        <v>9.754702134161823</v>
      </c>
      <c r="AY10" s="18">
        <f>INDEX([9]CO2FFC!$B$67:$BK$88,MATCH($B10,[9]CO2FFC!$B$67:$B$88,0),MATCH(AY$4,[9]CO2FFC!$B$67:$BK$67,0))</f>
        <v>9.781442951906735</v>
      </c>
      <c r="AZ10" s="18">
        <f>INDEX([9]CO2FFC!$B$67:$BK$88,MATCH($B10,[9]CO2FFC!$B$67:$B$88,0),MATCH(AZ$4,[9]CO2FFC!$B$67:$BK$67,0))</f>
        <v>9.8175620147578933</v>
      </c>
      <c r="BA10" s="18">
        <f>INDEX([9]CO2FFC!$B$67:$BK$88,MATCH($B10,[9]CO2FFC!$B$67:$B$88,0),MATCH(BA$4,[9]CO2FFC!$B$67:$BK$67,0))</f>
        <v>9.8767149626269841</v>
      </c>
      <c r="BB10" s="18">
        <f>INDEX([9]CO2FFC!$B$67:$BK$88,MATCH($B10,[9]CO2FFC!$B$67:$B$88,0),MATCH(BB$4,[9]CO2FFC!$B$67:$BK$67,0))</f>
        <v>9.941073072853861</v>
      </c>
      <c r="BC10" s="18">
        <f>INDEX([9]CO2FFC!$B$67:$BK$88,MATCH($B10,[9]CO2FFC!$B$67:$B$88,0),MATCH(BC$4,[9]CO2FFC!$B$67:$BK$67,0))</f>
        <v>10.001565354054396</v>
      </c>
      <c r="BD10" s="18">
        <f>INDEX([9]CO2FFC!$B$67:$BK$88,MATCH($B10,[9]CO2FFC!$B$67:$B$88,0),MATCH(BD$4,[9]CO2FFC!$B$67:$BK$67,0))</f>
        <v>10.07375386336177</v>
      </c>
      <c r="BE10" s="18">
        <f>INDEX([9]CO2FFC!$B$67:$BK$88,MATCH($B10,[9]CO2FFC!$B$67:$B$88,0),MATCH(BE$4,[9]CO2FFC!$B$67:$BK$67,0))</f>
        <v>10.149709290708039</v>
      </c>
      <c r="BF10" s="18">
        <f>INDEX([9]CO2FFC!$B$67:$BK$88,MATCH($B10,[9]CO2FFC!$B$67:$B$88,0),MATCH(BF$4,[9]CO2FFC!$B$67:$BK$67,0))</f>
        <v>10.222596058146653</v>
      </c>
      <c r="BG10" s="18">
        <f>INDEX([9]CO2FFC!$B$67:$BK$88,MATCH($B10,[9]CO2FFC!$B$67:$B$88,0),MATCH(BG$4,[9]CO2FFC!$B$67:$BK$67,0))</f>
        <v>10.312560332382532</v>
      </c>
      <c r="BH10" s="18">
        <f>INDEX([9]CO2FFC!$B$67:$BK$88,MATCH($B10,[9]CO2FFC!$B$67:$B$88,0),MATCH(BH$4,[9]CO2FFC!$B$67:$BK$67,0))</f>
        <v>10.402210489469404</v>
      </c>
      <c r="BI10" s="18">
        <f>INDEX([9]CO2FFC!$B$67:$BK$88,MATCH($B10,[9]CO2FFC!$B$67:$B$88,0),MATCH(BI$4,[9]CO2FFC!$B$67:$BK$67,0))</f>
        <v>10.490207665717591</v>
      </c>
      <c r="BJ10" s="18">
        <f>INDEX([9]CO2FFC!$B$67:$BK$88,MATCH($B10,[9]CO2FFC!$B$67:$B$88,0),MATCH(BJ$4,[9]CO2FFC!$B$67:$BK$67,0))</f>
        <v>10.573393152284968</v>
      </c>
      <c r="BK10" s="18">
        <f>INDEX([9]CO2FFC!$B$67:$BK$88,MATCH($B10,[9]CO2FFC!$B$67:$B$88,0),MATCH(BK$4,[9]CO2FFC!$B$67:$BK$67,0))</f>
        <v>10.684044258229433</v>
      </c>
    </row>
    <row r="11" spans="1:63" ht="15.75" x14ac:dyDescent="0.3">
      <c r="A11" s="136"/>
      <c r="B11" s="39" t="s">
        <v>356</v>
      </c>
      <c r="C11" s="18">
        <f>INDEX([9]CO2FFC!$B$67:$BK$88,MATCH($B11,[9]CO2FFC!$B$67:$B$88,0),MATCH(C$4,[9]CO2FFC!$B$67:$BK$67,0))</f>
        <v>7.319664731511903</v>
      </c>
      <c r="D11" s="18">
        <f>INDEX([9]CO2FFC!$B$67:$BK$88,MATCH($B11,[9]CO2FFC!$B$67:$B$88,0),MATCH(D$4,[9]CO2FFC!$B$67:$BK$67,0))</f>
        <v>6.0348048197375803</v>
      </c>
      <c r="E11" s="18">
        <f>INDEX([9]CO2FFC!$B$67:$BK$88,MATCH($B11,[9]CO2FFC!$B$67:$B$88,0),MATCH(E$4,[9]CO2FFC!$B$67:$BK$67,0))</f>
        <v>6.9878595732643589</v>
      </c>
      <c r="F11" s="18">
        <f>INDEX([9]CO2FFC!$B$67:$BK$88,MATCH($B11,[9]CO2FFC!$B$67:$B$88,0),MATCH(F$4,[9]CO2FFC!$B$67:$BK$67,0))</f>
        <v>7.0100499982411977</v>
      </c>
      <c r="G11" s="18">
        <f>INDEX([9]CO2FFC!$B$67:$BK$88,MATCH($B11,[9]CO2FFC!$B$67:$B$88,0),MATCH(G$4,[9]CO2FFC!$B$67:$BK$67,0))</f>
        <v>7.2405941759303829</v>
      </c>
      <c r="H11" s="18">
        <f>INDEX([9]CO2FFC!$B$67:$BK$88,MATCH($B11,[9]CO2FFC!$B$67:$B$88,0),MATCH(H$4,[9]CO2FFC!$B$67:$BK$67,0))</f>
        <v>7.5091908457427303</v>
      </c>
      <c r="I11" s="18">
        <f>INDEX([9]CO2FFC!$B$67:$BK$88,MATCH($B11,[9]CO2FFC!$B$67:$B$88,0),MATCH(I$4,[9]CO2FFC!$B$67:$BK$67,0))</f>
        <v>7.7816330526211859</v>
      </c>
      <c r="J11" s="18">
        <f>INDEX([9]CO2FFC!$B$67:$BK$88,MATCH($B11,[9]CO2FFC!$B$67:$B$88,0),MATCH(J$4,[9]CO2FFC!$B$67:$BK$67,0))</f>
        <v>7.718335247829895</v>
      </c>
      <c r="K11" s="18">
        <f>INDEX([9]CO2FFC!$B$67:$BK$88,MATCH($B11,[9]CO2FFC!$B$67:$B$88,0),MATCH(K$4,[9]CO2FFC!$B$67:$BK$67,0))</f>
        <v>7.5747778646816109</v>
      </c>
      <c r="L11" s="18">
        <f>INDEX([9]CO2FFC!$B$67:$BK$88,MATCH($B11,[9]CO2FFC!$B$67:$B$88,0),MATCH(L$4,[9]CO2FFC!$B$67:$BK$67,0))</f>
        <v>7.6730461643506693</v>
      </c>
      <c r="M11" s="18">
        <f>INDEX([9]CO2FFC!$B$67:$BK$88,MATCH($B11,[9]CO2FFC!$B$67:$B$88,0),MATCH(M$4,[9]CO2FFC!$B$67:$BK$67,0))</f>
        <v>7.8072172800876132</v>
      </c>
      <c r="N11" s="18">
        <f>INDEX([9]CO2FFC!$B$67:$BK$88,MATCH($B11,[9]CO2FFC!$B$67:$B$88,0),MATCH(N$4,[9]CO2FFC!$B$67:$BK$67,0))</f>
        <v>7.8022217191993315</v>
      </c>
      <c r="O11" s="18">
        <f>INDEX([9]CO2FFC!$B$67:$BK$88,MATCH($B11,[9]CO2FFC!$B$67:$B$88,0),MATCH(O$4,[9]CO2FFC!$B$67:$BK$67,0))</f>
        <v>8.3814601422809449</v>
      </c>
      <c r="P11" s="18">
        <f>INDEX([9]CO2FFC!$B$67:$BK$88,MATCH($B11,[9]CO2FFC!$B$67:$B$88,0),MATCH(P$4,[9]CO2FFC!$B$67:$BK$67,0))</f>
        <v>7.6920375180027287</v>
      </c>
      <c r="Q11" s="18">
        <f>INDEX([9]CO2FFC!$B$67:$BK$88,MATCH($B11,[9]CO2FFC!$B$67:$B$88,0),MATCH(Q$4,[9]CO2FFC!$B$67:$BK$67,0))</f>
        <v>7.9713902888873278</v>
      </c>
      <c r="R11" s="18">
        <f>INDEX([9]CO2FFC!$B$67:$BK$88,MATCH($B11,[9]CO2FFC!$B$67:$B$88,0),MATCH(R$4,[9]CO2FFC!$B$67:$BK$67,0))</f>
        <v>7.9035329058692518</v>
      </c>
      <c r="S11" s="18">
        <f>INDEX([9]CO2FFC!$B$67:$BK$88,MATCH($B11,[9]CO2FFC!$B$67:$B$88,0),MATCH(S$4,[9]CO2FFC!$B$67:$BK$67,0))</f>
        <v>7.8708452389333265</v>
      </c>
      <c r="T11" s="18">
        <f>INDEX([9]CO2FFC!$B$67:$BK$88,MATCH($B11,[9]CO2FFC!$B$67:$B$88,0),MATCH(T$4,[9]CO2FFC!$B$67:$BK$67,0))</f>
        <v>7.8494576165117103</v>
      </c>
      <c r="U11" s="18">
        <f>INDEX([9]CO2FFC!$B$67:$BK$88,MATCH($B11,[9]CO2FFC!$B$67:$B$88,0),MATCH(U$4,[9]CO2FFC!$B$67:$BK$67,0))</f>
        <v>7.64888525201067</v>
      </c>
      <c r="V11" s="18">
        <f>INDEX([9]CO2FFC!$B$67:$BK$88,MATCH($B11,[9]CO2FFC!$B$67:$B$88,0),MATCH(V$4,[9]CO2FFC!$B$67:$BK$67,0))</f>
        <v>7.455021434943836</v>
      </c>
      <c r="W11" s="18">
        <f>INDEX([9]CO2FFC!$B$67:$BK$88,MATCH($B11,[9]CO2FFC!$B$67:$B$88,0),MATCH(W$4,[9]CO2FFC!$B$67:$BK$67,0))</f>
        <v>7.3553959143880583</v>
      </c>
      <c r="X11" s="18">
        <f>INDEX([9]CO2FFC!$B$67:$BK$88,MATCH($B11,[9]CO2FFC!$B$67:$B$88,0),MATCH(X$4,[9]CO2FFC!$B$67:$BK$67,0))</f>
        <v>7.2211440191476184</v>
      </c>
      <c r="Y11" s="18">
        <f>INDEX([9]CO2FFC!$B$67:$BK$88,MATCH($B11,[9]CO2FFC!$B$67:$B$88,0),MATCH(Y$4,[9]CO2FFC!$B$67:$BK$67,0))</f>
        <v>6.8904635712165554</v>
      </c>
      <c r="Z11" s="18">
        <f>INDEX([9]CO2FFC!$B$67:$BK$88,MATCH($B11,[9]CO2FFC!$B$67:$B$88,0),MATCH(Z$4,[9]CO2FFC!$B$67:$BK$67,0))</f>
        <v>6.5721077019055674</v>
      </c>
      <c r="AA11" s="18">
        <f>INDEX([9]CO2FFC!$B$67:$BK$88,MATCH($B11,[9]CO2FFC!$B$67:$B$88,0),MATCH(AA$4,[9]CO2FFC!$B$67:$BK$67,0))</f>
        <v>6.5333822272354416</v>
      </c>
      <c r="AB11" s="18">
        <f>INDEX([9]CO2FFC!$B$67:$BK$88,MATCH($B11,[9]CO2FFC!$B$67:$B$88,0),MATCH(AB$4,[9]CO2FFC!$B$67:$BK$67,0))</f>
        <v>6.426773419238053</v>
      </c>
      <c r="AC11" s="18">
        <f>INDEX([9]CO2FFC!$B$67:$BK$88,MATCH($B11,[9]CO2FFC!$B$67:$B$88,0),MATCH(AC$4,[9]CO2FFC!$B$67:$BK$67,0))</f>
        <v>6.4085882820634064</v>
      </c>
      <c r="AD11" s="18">
        <f>INDEX([9]CO2FFC!$B$67:$BK$88,MATCH($B11,[9]CO2FFC!$B$67:$B$88,0),MATCH(AD$4,[9]CO2FFC!$B$67:$BK$67,0))</f>
        <v>6.2863604260398009</v>
      </c>
      <c r="AE11" s="18">
        <f>INDEX([9]CO2FFC!$B$67:$BK$88,MATCH($B11,[9]CO2FFC!$B$67:$B$88,0),MATCH(AE$4,[9]CO2FFC!$B$67:$BK$67,0))</f>
        <v>6.2586823201009665</v>
      </c>
      <c r="AF11" s="18">
        <f>INDEX([9]CO2FFC!$B$67:$BK$88,MATCH($B11,[9]CO2FFC!$B$67:$B$88,0),MATCH(AF$4,[9]CO2FFC!$B$67:$BK$67,0))</f>
        <v>6.3013451567592416</v>
      </c>
      <c r="AG11" s="18">
        <f>INDEX([9]CO2FFC!$B$67:$BK$88,MATCH($B11,[9]CO2FFC!$B$67:$B$88,0),MATCH(AG$4,[9]CO2FFC!$B$67:$BK$67,0))</f>
        <v>5.8723008828301229</v>
      </c>
      <c r="AH11" s="18">
        <f>INDEX([9]CO2FFC!$B$67:$BK$88,MATCH($B11,[9]CO2FFC!$B$67:$B$88,0),MATCH(AH$4,[9]CO2FFC!$B$67:$BK$67,0))</f>
        <v>5.7740361599230861</v>
      </c>
      <c r="AI11" s="18">
        <f>INDEX([9]CO2FFC!$B$67:$BK$88,MATCH($B11,[9]CO2FFC!$B$67:$B$88,0),MATCH(AI$4,[9]CO2FFC!$B$67:$BK$67,0))</f>
        <v>2.9161308354560433</v>
      </c>
      <c r="AJ11" s="18">
        <f>INDEX([9]CO2FFC!$B$67:$BK$88,MATCH($B11,[9]CO2FFC!$B$67:$B$88,0),MATCH(AJ$4,[9]CO2FFC!$B$67:$BK$67,0))</f>
        <v>2.7916699926544335</v>
      </c>
      <c r="AK11" s="18">
        <f>INDEX([9]CO2FFC!$B$67:$BK$88,MATCH($B11,[9]CO2FFC!$B$67:$B$88,0),MATCH(AK$4,[9]CO2FFC!$B$67:$BK$67,0))</f>
        <v>2.716577140984759</v>
      </c>
      <c r="AL11" s="18">
        <f>INDEX([9]CO2FFC!$B$67:$BK$88,MATCH($B11,[9]CO2FFC!$B$67:$B$88,0),MATCH(AL$4,[9]CO2FFC!$B$67:$BK$67,0))</f>
        <v>2.716577140984759</v>
      </c>
      <c r="AM11" s="18">
        <f>INDEX([9]CO2FFC!$B$67:$BK$88,MATCH($B11,[9]CO2FFC!$B$67:$B$88,0),MATCH(AM$4,[9]CO2FFC!$B$67:$BK$67,0))</f>
        <v>2.6672091498528241</v>
      </c>
      <c r="AN11" s="18">
        <f>INDEX([9]CO2FFC!$B$67:$BK$88,MATCH($B11,[9]CO2FFC!$B$67:$B$88,0),MATCH(AN$4,[9]CO2FFC!$B$67:$BK$67,0))</f>
        <v>2.5921162981831491</v>
      </c>
      <c r="AO11" s="18">
        <f>INDEX([9]CO2FFC!$B$67:$BK$88,MATCH($B11,[9]CO2FFC!$B$67:$B$88,0),MATCH(AO$4,[9]CO2FFC!$B$67:$BK$67,0))</f>
        <v>2.5921162981831491</v>
      </c>
      <c r="AP11" s="18">
        <f>INDEX([9]CO2FFC!$B$67:$BK$88,MATCH($B11,[9]CO2FFC!$B$67:$B$88,0),MATCH(AP$4,[9]CO2FFC!$B$67:$BK$67,0))</f>
        <v>2.5170234465134751</v>
      </c>
      <c r="AQ11" s="18">
        <f>INDEX([9]CO2FFC!$B$67:$BK$88,MATCH($B11,[9]CO2FFC!$B$67:$B$88,0),MATCH(AQ$4,[9]CO2FFC!$B$67:$BK$67,0))</f>
        <v>2.5170234465134751</v>
      </c>
      <c r="AR11" s="18">
        <f>INDEX([9]CO2FFC!$B$67:$BK$88,MATCH($B11,[9]CO2FFC!$B$67:$B$88,0),MATCH(AR$4,[9]CO2FFC!$B$67:$BK$67,0))</f>
        <v>2.5170234465134751</v>
      </c>
      <c r="AS11" s="18">
        <f>INDEX([9]CO2FFC!$B$67:$BK$88,MATCH($B11,[9]CO2FFC!$B$67:$B$88,0),MATCH(AS$4,[9]CO2FFC!$B$67:$BK$67,0))</f>
        <v>2.4419305948438002</v>
      </c>
      <c r="AT11" s="18">
        <f>INDEX([9]CO2FFC!$B$67:$BK$88,MATCH($B11,[9]CO2FFC!$B$67:$B$88,0),MATCH(AT$4,[9]CO2FFC!$B$67:$BK$67,0))</f>
        <v>2.4419305948438002</v>
      </c>
      <c r="AU11" s="18">
        <f>INDEX([9]CO2FFC!$B$67:$BK$88,MATCH($B11,[9]CO2FFC!$B$67:$B$88,0),MATCH(AU$4,[9]CO2FFC!$B$67:$BK$67,0))</f>
        <v>2.4419305948438002</v>
      </c>
      <c r="AV11" s="18">
        <f>INDEX([9]CO2FFC!$B$67:$BK$88,MATCH($B11,[9]CO2FFC!$B$67:$B$88,0),MATCH(AV$4,[9]CO2FFC!$B$67:$BK$67,0))</f>
        <v>2.4419305948438002</v>
      </c>
      <c r="AW11" s="18">
        <f>INDEX([9]CO2FFC!$B$67:$BK$88,MATCH($B11,[9]CO2FFC!$B$67:$B$88,0),MATCH(AW$4,[9]CO2FFC!$B$67:$BK$67,0))</f>
        <v>2.3668377431741252</v>
      </c>
      <c r="AX11" s="18">
        <f>INDEX([9]CO2FFC!$B$67:$BK$88,MATCH($B11,[9]CO2FFC!$B$67:$B$88,0),MATCH(AX$4,[9]CO2FFC!$B$67:$BK$67,0))</f>
        <v>2.3668377431741252</v>
      </c>
      <c r="AY11" s="18">
        <f>INDEX([9]CO2FFC!$B$67:$BK$88,MATCH($B11,[9]CO2FFC!$B$67:$B$88,0),MATCH(AY$4,[9]CO2FFC!$B$67:$BK$67,0))</f>
        <v>2.2917448915044507</v>
      </c>
      <c r="AZ11" s="18">
        <f>INDEX([9]CO2FFC!$B$67:$BK$88,MATCH($B11,[9]CO2FFC!$B$67:$B$88,0),MATCH(AZ$4,[9]CO2FFC!$B$67:$BK$67,0))</f>
        <v>2.2917448915044507</v>
      </c>
      <c r="BA11" s="18">
        <f>INDEX([9]CO2FFC!$B$67:$BK$88,MATCH($B11,[9]CO2FFC!$B$67:$B$88,0),MATCH(BA$4,[9]CO2FFC!$B$67:$BK$67,0))</f>
        <v>2.2166520398347762</v>
      </c>
      <c r="BB11" s="18">
        <f>INDEX([9]CO2FFC!$B$67:$BK$88,MATCH($B11,[9]CO2FFC!$B$67:$B$88,0),MATCH(BB$4,[9]CO2FFC!$B$67:$BK$67,0))</f>
        <v>2.0170983453634923</v>
      </c>
      <c r="BC11" s="18">
        <f>INDEX([9]CO2FFC!$B$67:$BK$88,MATCH($B11,[9]CO2FFC!$B$67:$B$88,0),MATCH(BC$4,[9]CO2FFC!$B$67:$BK$67,0))</f>
        <v>1.817544650892208</v>
      </c>
      <c r="BD11" s="18">
        <f>INDEX([9]CO2FFC!$B$67:$BK$88,MATCH($B11,[9]CO2FFC!$B$67:$B$88,0),MATCH(BD$4,[9]CO2FFC!$B$67:$BK$67,0))</f>
        <v>1.6673589475528585</v>
      </c>
      <c r="BE11" s="18">
        <f>INDEX([9]CO2FFC!$B$67:$BK$88,MATCH($B11,[9]CO2FFC!$B$67:$B$88,0),MATCH(BE$4,[9]CO2FFC!$B$67:$BK$67,0))</f>
        <v>1.3927124014118999</v>
      </c>
      <c r="BF11" s="18">
        <f>INDEX([9]CO2FFC!$B$67:$BK$88,MATCH($B11,[9]CO2FFC!$B$67:$B$88,0),MATCH(BF$4,[9]CO2FFC!$B$67:$BK$67,0))</f>
        <v>1.2425266980725507</v>
      </c>
      <c r="BG11" s="18">
        <f>INDEX([9]CO2FFC!$B$67:$BK$88,MATCH($B11,[9]CO2FFC!$B$67:$B$88,0),MATCH(BG$4,[9]CO2FFC!$B$67:$BK$67,0))</f>
        <v>1.2425266980725507</v>
      </c>
      <c r="BH11" s="18">
        <f>INDEX([9]CO2FFC!$B$67:$BK$88,MATCH($B11,[9]CO2FFC!$B$67:$B$88,0),MATCH(BH$4,[9]CO2FFC!$B$67:$BK$67,0))</f>
        <v>1.2425266980725507</v>
      </c>
      <c r="BI11" s="18">
        <f>INDEX([9]CO2FFC!$B$67:$BK$88,MATCH($B11,[9]CO2FFC!$B$67:$B$88,0),MATCH(BI$4,[9]CO2FFC!$B$67:$BK$67,0))</f>
        <v>1.2425266980725507</v>
      </c>
      <c r="BJ11" s="18">
        <f>INDEX([9]CO2FFC!$B$67:$BK$88,MATCH($B11,[9]CO2FFC!$B$67:$B$88,0),MATCH(BJ$4,[9]CO2FFC!$B$67:$BK$67,0))</f>
        <v>1.2425266980725507</v>
      </c>
      <c r="BK11" s="18">
        <f>INDEX([9]CO2FFC!$B$67:$BK$88,MATCH($B11,[9]CO2FFC!$B$67:$B$88,0),MATCH(BK$4,[9]CO2FFC!$B$67:$BK$67,0))</f>
        <v>1.3176195497422252</v>
      </c>
    </row>
    <row r="12" spans="1:63" ht="15.75" x14ac:dyDescent="0.3">
      <c r="A12" s="136"/>
      <c r="B12" s="139" t="s">
        <v>348</v>
      </c>
      <c r="C12" s="140" t="s">
        <v>234</v>
      </c>
      <c r="D12" s="140" t="s">
        <v>234</v>
      </c>
      <c r="E12" s="140" t="s">
        <v>234</v>
      </c>
      <c r="F12" s="140" t="s">
        <v>234</v>
      </c>
      <c r="G12" s="140" t="s">
        <v>234</v>
      </c>
      <c r="H12" s="140" t="s">
        <v>234</v>
      </c>
      <c r="I12" s="140" t="s">
        <v>234</v>
      </c>
      <c r="J12" s="140" t="s">
        <v>234</v>
      </c>
      <c r="K12" s="140" t="s">
        <v>234</v>
      </c>
      <c r="L12" s="140" t="s">
        <v>234</v>
      </c>
      <c r="M12" s="140" t="s">
        <v>234</v>
      </c>
      <c r="N12" s="140" t="s">
        <v>234</v>
      </c>
      <c r="O12" s="140" t="s">
        <v>234</v>
      </c>
      <c r="P12" s="140" t="s">
        <v>234</v>
      </c>
      <c r="Q12" s="140" t="s">
        <v>234</v>
      </c>
      <c r="R12" s="140" t="s">
        <v>234</v>
      </c>
      <c r="S12" s="140" t="s">
        <v>234</v>
      </c>
      <c r="T12" s="140" t="s">
        <v>234</v>
      </c>
      <c r="U12" s="140" t="s">
        <v>234</v>
      </c>
      <c r="V12" s="140" t="s">
        <v>234</v>
      </c>
      <c r="W12" s="140" t="s">
        <v>234</v>
      </c>
      <c r="X12" s="140" t="s">
        <v>234</v>
      </c>
      <c r="Y12" s="140" t="s">
        <v>234</v>
      </c>
      <c r="Z12" s="140" t="s">
        <v>234</v>
      </c>
      <c r="AA12" s="140" t="s">
        <v>234</v>
      </c>
      <c r="AB12" s="140" t="s">
        <v>234</v>
      </c>
      <c r="AC12" s="140" t="s">
        <v>234</v>
      </c>
      <c r="AD12" s="140" t="s">
        <v>234</v>
      </c>
      <c r="AE12" s="140" t="s">
        <v>234</v>
      </c>
      <c r="AF12" s="140" t="s">
        <v>234</v>
      </c>
      <c r="AG12" s="140" t="s">
        <v>234</v>
      </c>
      <c r="AH12" s="140" t="s">
        <v>234</v>
      </c>
      <c r="AI12" s="140" t="s">
        <v>234</v>
      </c>
      <c r="AJ12" s="140" t="s">
        <v>234</v>
      </c>
      <c r="AK12" s="140" t="s">
        <v>234</v>
      </c>
      <c r="AL12" s="140" t="s">
        <v>234</v>
      </c>
      <c r="AM12" s="140" t="s">
        <v>234</v>
      </c>
      <c r="AN12" s="140" t="s">
        <v>234</v>
      </c>
      <c r="AO12" s="140" t="s">
        <v>234</v>
      </c>
      <c r="AP12" s="140" t="s">
        <v>234</v>
      </c>
      <c r="AQ12" s="140" t="s">
        <v>234</v>
      </c>
      <c r="AR12" s="140" t="s">
        <v>234</v>
      </c>
      <c r="AS12" s="140" t="s">
        <v>234</v>
      </c>
      <c r="AT12" s="140" t="s">
        <v>234</v>
      </c>
      <c r="AU12" s="140" t="s">
        <v>234</v>
      </c>
      <c r="AV12" s="140" t="s">
        <v>234</v>
      </c>
      <c r="AW12" s="140" t="s">
        <v>234</v>
      </c>
      <c r="AX12" s="140" t="s">
        <v>234</v>
      </c>
      <c r="AY12" s="140" t="s">
        <v>234</v>
      </c>
      <c r="AZ12" s="140" t="s">
        <v>234</v>
      </c>
      <c r="BA12" s="140" t="s">
        <v>234</v>
      </c>
      <c r="BB12" s="140" t="s">
        <v>234</v>
      </c>
      <c r="BC12" s="140" t="s">
        <v>234</v>
      </c>
      <c r="BD12" s="140" t="s">
        <v>234</v>
      </c>
      <c r="BE12" s="140" t="s">
        <v>234</v>
      </c>
      <c r="BF12" s="140" t="s">
        <v>234</v>
      </c>
      <c r="BG12" s="140" t="s">
        <v>234</v>
      </c>
      <c r="BH12" s="140" t="s">
        <v>234</v>
      </c>
      <c r="BI12" s="140" t="s">
        <v>234</v>
      </c>
      <c r="BJ12" s="140" t="s">
        <v>234</v>
      </c>
      <c r="BK12" s="140" t="s">
        <v>234</v>
      </c>
    </row>
    <row r="13" spans="1:63" ht="15" x14ac:dyDescent="0.25">
      <c r="A13" s="136"/>
      <c r="B13" s="17" t="s">
        <v>189</v>
      </c>
      <c r="C13" s="18">
        <f>'[9]Summary by Sector'!C7</f>
        <v>3.4970273439074884E-2</v>
      </c>
      <c r="D13" s="18">
        <f>'[9]Summary by Sector'!D7</f>
        <v>2.8398278121322718E-2</v>
      </c>
      <c r="E13" s="18">
        <f>'[9]Summary by Sector'!E7</f>
        <v>3.5311553183772201E-2</v>
      </c>
      <c r="F13" s="18">
        <f>'[9]Summary by Sector'!F7</f>
        <v>3.2105455717155548E-2</v>
      </c>
      <c r="G13" s="18">
        <f>'[9]Summary by Sector'!G7</f>
        <v>3.4180501024639494E-2</v>
      </c>
      <c r="H13" s="18">
        <f>'[9]Summary by Sector'!H7</f>
        <v>3.4494187785150232E-2</v>
      </c>
      <c r="I13" s="18">
        <f>'[9]Summary by Sector'!I7</f>
        <v>3.5067211325209756E-2</v>
      </c>
      <c r="J13" s="18">
        <f>'[9]Summary by Sector'!J7</f>
        <v>3.5355302712510188E-2</v>
      </c>
      <c r="K13" s="18">
        <f>'[9]Summary by Sector'!K7</f>
        <v>3.7902400379767859E-2</v>
      </c>
      <c r="L13" s="18">
        <f>'[9]Summary by Sector'!L7</f>
        <v>3.2513949279481653E-2</v>
      </c>
      <c r="M13" s="18">
        <f>'[9]Summary by Sector'!M7</f>
        <v>3.320317070832024E-2</v>
      </c>
      <c r="N13" s="18">
        <f>'[9]Summary by Sector'!N7</f>
        <v>3.3168944032089739E-2</v>
      </c>
      <c r="O13" s="18">
        <f>'[9]Summary by Sector'!O7</f>
        <v>3.5841121134818077E-2</v>
      </c>
      <c r="P13" s="18">
        <f>'[9]Summary by Sector'!P7</f>
        <v>3.3551128951587107E-2</v>
      </c>
      <c r="Q13" s="18">
        <f>'[9]Summary by Sector'!Q7</f>
        <v>3.4669636631830959E-2</v>
      </c>
      <c r="R13" s="18">
        <f>'[9]Summary by Sector'!R7</f>
        <v>3.6840779725823905E-2</v>
      </c>
      <c r="S13" s="18">
        <f>'[9]Summary by Sector'!S7</f>
        <v>3.6530738832432762E-2</v>
      </c>
      <c r="T13" s="18">
        <f>'[9]Summary by Sector'!T7</f>
        <v>3.5877538591507788E-2</v>
      </c>
      <c r="U13" s="18">
        <f>'[9]Summary by Sector'!U7</f>
        <v>3.517792229932127E-2</v>
      </c>
      <c r="V13" s="18">
        <f>'[9]Summary by Sector'!V7</f>
        <v>3.6003210267142115E-2</v>
      </c>
      <c r="W13" s="18">
        <f>'[9]Summary by Sector'!W7</f>
        <v>3.589408802522169E-2</v>
      </c>
      <c r="X13" s="18">
        <f>'[9]Summary by Sector'!X7</f>
        <v>3.5664458052071184E-2</v>
      </c>
      <c r="Y13" s="18">
        <f>'[9]Summary by Sector'!Y7</f>
        <v>3.3936748630919542E-2</v>
      </c>
      <c r="Z13" s="18">
        <f>'[9]Summary by Sector'!Z7</f>
        <v>3.3297373175461289E-2</v>
      </c>
      <c r="AA13" s="18">
        <f>'[9]Summary by Sector'!AA7</f>
        <v>3.3571708753656365E-2</v>
      </c>
      <c r="AB13" s="18">
        <f>'[9]Summary by Sector'!AB7</f>
        <v>2.9472623458306903E-2</v>
      </c>
      <c r="AC13" s="18">
        <f>'[9]Summary by Sector'!AC7</f>
        <v>2.9561263450025469E-2</v>
      </c>
      <c r="AD13" s="18">
        <f>'[9]Summary by Sector'!AD7</f>
        <v>3.0039217160983761E-2</v>
      </c>
      <c r="AE13" s="18">
        <f>'[9]Summary by Sector'!AE7</f>
        <v>2.9071959936766052E-2</v>
      </c>
      <c r="AF13" s="18">
        <f>'[9]Summary by Sector'!AF7</f>
        <v>2.9733063698617244E-2</v>
      </c>
      <c r="AG13" s="18">
        <f>'[9]Summary by Sector'!AG7</f>
        <v>2.6909854566282199E-2</v>
      </c>
      <c r="AH13" s="18">
        <f>'[9]Summary by Sector'!AH7</f>
        <v>2.6558882498763203E-2</v>
      </c>
      <c r="AI13" s="18">
        <f>'[9]Summary by Sector'!AI7</f>
        <v>1.740819763031845E-2</v>
      </c>
      <c r="AJ13" s="18">
        <f>'[9]Summary by Sector'!AJ7</f>
        <v>1.718178673462354E-2</v>
      </c>
      <c r="AK13" s="18">
        <f>'[9]Summary by Sector'!AK7</f>
        <v>1.7169256375517632E-2</v>
      </c>
      <c r="AL13" s="18">
        <f>'[9]Summary by Sector'!AL7</f>
        <v>1.6726071885466782E-2</v>
      </c>
      <c r="AM13" s="18">
        <f>'[9]Summary by Sector'!AM7</f>
        <v>1.4930407822018106E-2</v>
      </c>
      <c r="AN13" s="18">
        <f>'[9]Summary by Sector'!AN7</f>
        <v>1.4667153592047885E-2</v>
      </c>
      <c r="AO13" s="18">
        <f>'[9]Summary by Sector'!AO7</f>
        <v>1.4709156442375073E-2</v>
      </c>
      <c r="AP13" s="18">
        <f>'[9]Summary by Sector'!AP7</f>
        <v>1.446801065780021E-2</v>
      </c>
      <c r="AQ13" s="18">
        <f>'[9]Summary by Sector'!AQ7</f>
        <v>1.446910253078959E-2</v>
      </c>
      <c r="AR13" s="18">
        <f>'[9]Summary by Sector'!AR7</f>
        <v>1.450468244763994E-2</v>
      </c>
      <c r="AS13" s="18">
        <f>'[9]Summary by Sector'!AS7</f>
        <v>1.4280968730678474E-2</v>
      </c>
      <c r="AT13" s="18">
        <f>'[9]Summary by Sector'!AT7</f>
        <v>1.4266615230229891E-2</v>
      </c>
      <c r="AU13" s="18">
        <f>'[9]Summary by Sector'!AU7</f>
        <v>1.4291044550391582E-2</v>
      </c>
      <c r="AV13" s="18">
        <f>'[9]Summary by Sector'!AV7</f>
        <v>1.4289125457520884E-2</v>
      </c>
      <c r="AW13" s="18">
        <f>'[9]Summary by Sector'!AW7</f>
        <v>1.4051848680325153E-2</v>
      </c>
      <c r="AX13" s="18">
        <f>'[9]Summary by Sector'!AX7</f>
        <v>1.4052965764876284E-2</v>
      </c>
      <c r="AY13" s="18">
        <f>'[9]Summary by Sector'!AY7</f>
        <v>1.382597625328669E-2</v>
      </c>
      <c r="AZ13" s="18">
        <f>'[9]Summary by Sector'!AZ7</f>
        <v>1.3835205288155308E-2</v>
      </c>
      <c r="BA13" s="18">
        <f>'[9]Summary by Sector'!BA7</f>
        <v>1.3667633553318726E-2</v>
      </c>
      <c r="BB13" s="18">
        <f>'[9]Summary by Sector'!BB7</f>
        <v>1.3031893528992741E-2</v>
      </c>
      <c r="BC13" s="18">
        <f>'[9]Summary by Sector'!BC7</f>
        <v>1.2347654627078646E-2</v>
      </c>
      <c r="BD13" s="18">
        <f>'[9]Summary by Sector'!BD7</f>
        <v>1.1789833542950731E-2</v>
      </c>
      <c r="BE13" s="18">
        <f>'[9]Summary by Sector'!BE7</f>
        <v>1.0905339857663739E-2</v>
      </c>
      <c r="BF13" s="18">
        <f>'[9]Summary by Sector'!BF7</f>
        <v>1.0375540525347123E-2</v>
      </c>
      <c r="BG13" s="18">
        <f>'[9]Summary by Sector'!BG7</f>
        <v>1.0332432875950976E-2</v>
      </c>
      <c r="BH13" s="18">
        <f>'[9]Summary by Sector'!BH7</f>
        <v>1.030825788928234E-2</v>
      </c>
      <c r="BI13" s="18">
        <f>'[9]Summary by Sector'!BI7</f>
        <v>1.0386158644704505E-2</v>
      </c>
      <c r="BJ13" s="18">
        <f>'[9]Summary by Sector'!BJ7</f>
        <v>1.0408856577409923E-2</v>
      </c>
      <c r="BK13" s="18">
        <f>'[9]Summary by Sector'!BK7</f>
        <v>1.0656926061295046E-2</v>
      </c>
    </row>
    <row r="14" spans="1:63" ht="15" x14ac:dyDescent="0.25">
      <c r="A14" s="136"/>
      <c r="B14" s="17" t="s">
        <v>236</v>
      </c>
      <c r="C14" s="18">
        <f>'[9]Summary by Sector'!C8</f>
        <v>0.24135664608623825</v>
      </c>
      <c r="D14" s="18">
        <f>'[9]Summary by Sector'!D8</f>
        <v>0.24380102697966477</v>
      </c>
      <c r="E14" s="18">
        <f>'[9]Summary by Sector'!E8</f>
        <v>0.25260972317185876</v>
      </c>
      <c r="F14" s="18">
        <f>'[9]Summary by Sector'!F8</f>
        <v>0.24454978393836846</v>
      </c>
      <c r="G14" s="18">
        <f>'[9]Summary by Sector'!G8</f>
        <v>0.2491889882132122</v>
      </c>
      <c r="H14" s="18">
        <f>'[9]Summary by Sector'!H8</f>
        <v>0.24596630523780072</v>
      </c>
      <c r="I14" s="18">
        <f>'[9]Summary by Sector'!I8</f>
        <v>0.23241998750203013</v>
      </c>
      <c r="J14" s="18">
        <f>'[9]Summary by Sector'!J8</f>
        <v>0.22219406412300433</v>
      </c>
      <c r="K14" s="18">
        <f>'[9]Summary by Sector'!K8</f>
        <v>0.21899045360638195</v>
      </c>
      <c r="L14" s="18">
        <f>'[9]Summary by Sector'!L8</f>
        <v>0.21782874079006334</v>
      </c>
      <c r="M14" s="18">
        <f>'[9]Summary by Sector'!M8</f>
        <v>0.21906615123965348</v>
      </c>
      <c r="N14" s="18">
        <f>'[9]Summary by Sector'!N8</f>
        <v>0.2065394826855628</v>
      </c>
      <c r="O14" s="18">
        <f>'[9]Summary by Sector'!O8</f>
        <v>0.19439540601989008</v>
      </c>
      <c r="P14" s="18">
        <f>'[9]Summary by Sector'!P8</f>
        <v>0.19591223537168911</v>
      </c>
      <c r="Q14" s="18">
        <f>'[9]Summary by Sector'!Q8</f>
        <v>0.19713296094475208</v>
      </c>
      <c r="R14" s="18">
        <f>'[9]Summary by Sector'!R8</f>
        <v>0.19480690696368691</v>
      </c>
      <c r="S14" s="18">
        <f>'[9]Summary by Sector'!S8</f>
        <v>0.19985215798346348</v>
      </c>
      <c r="T14" s="18">
        <f>'[9]Summary by Sector'!T8</f>
        <v>0.20623756039058011</v>
      </c>
      <c r="U14" s="18">
        <f>'[9]Summary by Sector'!U8</f>
        <v>0.1676452894138134</v>
      </c>
      <c r="V14" s="18">
        <f>'[9]Summary by Sector'!V8</f>
        <v>0.15271240220403937</v>
      </c>
      <c r="W14" s="18">
        <f>'[9]Summary by Sector'!W8</f>
        <v>0.14980763916751122</v>
      </c>
      <c r="X14" s="18">
        <f>'[9]Summary by Sector'!X8</f>
        <v>0.15002114814117107</v>
      </c>
      <c r="Y14" s="18">
        <f>'[9]Summary by Sector'!Y8</f>
        <v>0.14216071283729359</v>
      </c>
      <c r="Z14" s="18">
        <f>'[9]Summary by Sector'!Z8</f>
        <v>0.14327203799737759</v>
      </c>
      <c r="AA14" s="18">
        <f>'[9]Summary by Sector'!AA8</f>
        <v>0.14602439915229118</v>
      </c>
      <c r="AB14" s="18">
        <f>'[9]Summary by Sector'!AB8</f>
        <v>0.14298136953796686</v>
      </c>
      <c r="AC14" s="18">
        <f>'[9]Summary by Sector'!AC8</f>
        <v>0.13879143060233806</v>
      </c>
      <c r="AD14" s="18">
        <f>'[9]Summary by Sector'!AD8</f>
        <v>0.14239126275339176</v>
      </c>
      <c r="AE14" s="18">
        <f>'[9]Summary by Sector'!AE8</f>
        <v>0.14045961234803386</v>
      </c>
      <c r="AF14" s="18">
        <f>'[9]Summary by Sector'!AF8</f>
        <v>0.14929226318489092</v>
      </c>
      <c r="AG14" s="18">
        <f>'[9]Summary by Sector'!AG8</f>
        <v>0.10319440803417405</v>
      </c>
      <c r="AH14" s="18">
        <f>'[9]Summary by Sector'!AH8</f>
        <v>0.12903831810135141</v>
      </c>
      <c r="AI14" s="18">
        <f>'[9]Summary by Sector'!AI8</f>
        <v>0.12987741452683085</v>
      </c>
      <c r="AJ14" s="18">
        <f>'[9]Summary by Sector'!AJ8</f>
        <v>0.13071651095231035</v>
      </c>
      <c r="AK14" s="18">
        <f>'[9]Summary by Sector'!AK8</f>
        <v>0.13155560737778982</v>
      </c>
      <c r="AL14" s="18">
        <f>'[9]Summary by Sector'!AL8</f>
        <v>0.13239470380326929</v>
      </c>
      <c r="AM14" s="18">
        <f>'[9]Summary by Sector'!AM8</f>
        <v>0.13323380022874876</v>
      </c>
      <c r="AN14" s="18">
        <f>'[9]Summary by Sector'!AN8</f>
        <v>0.13407289665422822</v>
      </c>
      <c r="AO14" s="18">
        <f>'[9]Summary by Sector'!AO8</f>
        <v>0.13491199307970772</v>
      </c>
      <c r="AP14" s="18">
        <f>'[9]Summary by Sector'!AP8</f>
        <v>0.13575108950518719</v>
      </c>
      <c r="AQ14" s="18">
        <f>'[9]Summary by Sector'!AQ8</f>
        <v>0.13687629606774376</v>
      </c>
      <c r="AR14" s="18">
        <f>'[9]Summary by Sector'!AR8</f>
        <v>0.13689869133958329</v>
      </c>
      <c r="AS14" s="18">
        <f>'[9]Summary by Sector'!AS8</f>
        <v>0.13692108661142285</v>
      </c>
      <c r="AT14" s="18">
        <f>'[9]Summary by Sector'!AT8</f>
        <v>0.13694348188326239</v>
      </c>
      <c r="AU14" s="18">
        <f>'[9]Summary by Sector'!AU8</f>
        <v>0.13696587715510192</v>
      </c>
      <c r="AV14" s="18">
        <f>'[9]Summary by Sector'!AV8</f>
        <v>0.13698827242694145</v>
      </c>
      <c r="AW14" s="18">
        <f>'[9]Summary by Sector'!AW8</f>
        <v>0.13701066769878098</v>
      </c>
      <c r="AX14" s="18">
        <f>'[9]Summary by Sector'!AX8</f>
        <v>0.13703306297062051</v>
      </c>
      <c r="AY14" s="18">
        <f>'[9]Summary by Sector'!AY8</f>
        <v>0.13705545824246007</v>
      </c>
      <c r="AZ14" s="18">
        <f>'[9]Summary by Sector'!AZ8</f>
        <v>0.13707785351429957</v>
      </c>
      <c r="BA14" s="18">
        <f>'[9]Summary by Sector'!BA8</f>
        <v>0.13710024878613913</v>
      </c>
      <c r="BB14" s="18">
        <f>'[9]Summary by Sector'!BB8</f>
        <v>0.13712264405797869</v>
      </c>
      <c r="BC14" s="18">
        <f>'[9]Summary by Sector'!BC8</f>
        <v>0.1371450393298182</v>
      </c>
      <c r="BD14" s="18">
        <f>'[9]Summary by Sector'!BD8</f>
        <v>0.13716743460165773</v>
      </c>
      <c r="BE14" s="18">
        <f>'[9]Summary by Sector'!BE8</f>
        <v>0.13718982987349729</v>
      </c>
      <c r="BF14" s="18">
        <f>'[9]Summary by Sector'!BF8</f>
        <v>0.13721222514533682</v>
      </c>
      <c r="BG14" s="18">
        <f>'[9]Summary by Sector'!BG8</f>
        <v>0.13723462041717635</v>
      </c>
      <c r="BH14" s="18">
        <f>'[9]Summary by Sector'!BH8</f>
        <v>0.13725701568901588</v>
      </c>
      <c r="BI14" s="18">
        <f>'[9]Summary by Sector'!BI8</f>
        <v>0.13727941096085541</v>
      </c>
      <c r="BJ14" s="18">
        <f>'[9]Summary by Sector'!BJ8</f>
        <v>0.13730180623269495</v>
      </c>
      <c r="BK14" s="18">
        <f>'[9]Summary by Sector'!BK8</f>
        <v>0.1373242015045345</v>
      </c>
    </row>
    <row r="15" spans="1:63" ht="15" x14ac:dyDescent="0.25">
      <c r="A15" s="136"/>
      <c r="B15" s="17" t="s">
        <v>357</v>
      </c>
      <c r="C15" s="18">
        <f>'[9]Summary by Sector'!C9</f>
        <v>0</v>
      </c>
      <c r="D15" s="18">
        <f>'[9]Summary by Sector'!D9</f>
        <v>0</v>
      </c>
      <c r="E15" s="18">
        <f>'[9]Summary by Sector'!E9</f>
        <v>0</v>
      </c>
      <c r="F15" s="18">
        <f>'[9]Summary by Sector'!F9</f>
        <v>0</v>
      </c>
      <c r="G15" s="18">
        <f>'[9]Summary by Sector'!G9</f>
        <v>0</v>
      </c>
      <c r="H15" s="18">
        <f>'[9]Summary by Sector'!H9</f>
        <v>0</v>
      </c>
      <c r="I15" s="18">
        <f>'[9]Summary by Sector'!I9</f>
        <v>0</v>
      </c>
      <c r="J15" s="18">
        <f>'[9]Summary by Sector'!J9</f>
        <v>0</v>
      </c>
      <c r="K15" s="18">
        <f>'[9]Summary by Sector'!K9</f>
        <v>0</v>
      </c>
      <c r="L15" s="18">
        <f>'[9]Summary by Sector'!L9</f>
        <v>0</v>
      </c>
      <c r="M15" s="18">
        <f>'[9]Summary by Sector'!M9</f>
        <v>0</v>
      </c>
      <c r="N15" s="18">
        <f>'[9]Summary by Sector'!N9</f>
        <v>0</v>
      </c>
      <c r="O15" s="18">
        <f>'[9]Summary by Sector'!O9</f>
        <v>0</v>
      </c>
      <c r="P15" s="18">
        <f>'[9]Summary by Sector'!P9</f>
        <v>0</v>
      </c>
      <c r="Q15" s="18">
        <f>'[9]Summary by Sector'!Q9</f>
        <v>0</v>
      </c>
      <c r="R15" s="18">
        <f>'[9]Summary by Sector'!R9</f>
        <v>0</v>
      </c>
      <c r="S15" s="18">
        <f>'[9]Summary by Sector'!S9</f>
        <v>0</v>
      </c>
      <c r="T15" s="18">
        <f>'[9]Summary by Sector'!T9</f>
        <v>0</v>
      </c>
      <c r="U15" s="18">
        <f>'[9]Summary by Sector'!U9</f>
        <v>0</v>
      </c>
      <c r="V15" s="18">
        <f>'[9]Summary by Sector'!V9</f>
        <v>0</v>
      </c>
      <c r="W15" s="18">
        <f>'[9]Summary by Sector'!W9</f>
        <v>0</v>
      </c>
      <c r="X15" s="18">
        <f>'[9]Summary by Sector'!X9</f>
        <v>0</v>
      </c>
      <c r="Y15" s="18">
        <f>'[9]Summary by Sector'!Y9</f>
        <v>0</v>
      </c>
      <c r="Z15" s="18">
        <f>'[9]Summary by Sector'!Z9</f>
        <v>0</v>
      </c>
      <c r="AA15" s="18">
        <f>'[9]Summary by Sector'!AA9</f>
        <v>0</v>
      </c>
      <c r="AB15" s="18">
        <f>'[9]Summary by Sector'!AB9</f>
        <v>0</v>
      </c>
      <c r="AC15" s="18">
        <f>'[9]Summary by Sector'!AC9</f>
        <v>0</v>
      </c>
      <c r="AD15" s="18">
        <f>'[9]Summary by Sector'!AD9</f>
        <v>0</v>
      </c>
      <c r="AE15" s="18">
        <f>'[9]Summary by Sector'!AE9</f>
        <v>0</v>
      </c>
      <c r="AF15" s="18">
        <f>'[9]Summary by Sector'!AF9</f>
        <v>0</v>
      </c>
      <c r="AG15" s="18">
        <f>'[9]Summary by Sector'!AG9</f>
        <v>0</v>
      </c>
      <c r="AH15" s="18">
        <f>'[9]Summary by Sector'!AH9</f>
        <v>0</v>
      </c>
      <c r="AI15" s="18">
        <f>'[9]Summary by Sector'!AI9</f>
        <v>0</v>
      </c>
      <c r="AJ15" s="18">
        <f>'[9]Summary by Sector'!AJ9</f>
        <v>0</v>
      </c>
      <c r="AK15" s="18">
        <f>'[9]Summary by Sector'!AK9</f>
        <v>0</v>
      </c>
      <c r="AL15" s="18">
        <f>'[9]Summary by Sector'!AL9</f>
        <v>0</v>
      </c>
      <c r="AM15" s="18">
        <f>'[9]Summary by Sector'!AM9</f>
        <v>0</v>
      </c>
      <c r="AN15" s="18">
        <f>'[9]Summary by Sector'!AN9</f>
        <v>0</v>
      </c>
      <c r="AO15" s="18">
        <f>'[9]Summary by Sector'!AO9</f>
        <v>0</v>
      </c>
      <c r="AP15" s="18">
        <f>'[9]Summary by Sector'!AP9</f>
        <v>0</v>
      </c>
      <c r="AQ15" s="18">
        <f>'[9]Summary by Sector'!AQ9</f>
        <v>0</v>
      </c>
      <c r="AR15" s="18">
        <f>'[9]Summary by Sector'!AR9</f>
        <v>0</v>
      </c>
      <c r="AS15" s="18">
        <f>'[9]Summary by Sector'!AS9</f>
        <v>0</v>
      </c>
      <c r="AT15" s="18">
        <f>'[9]Summary by Sector'!AT9</f>
        <v>0</v>
      </c>
      <c r="AU15" s="18">
        <f>'[9]Summary by Sector'!AU9</f>
        <v>0</v>
      </c>
      <c r="AV15" s="18">
        <f>'[9]Summary by Sector'!AV9</f>
        <v>0</v>
      </c>
      <c r="AW15" s="18">
        <f>'[9]Summary by Sector'!AW9</f>
        <v>0</v>
      </c>
      <c r="AX15" s="18">
        <f>'[9]Summary by Sector'!AX9</f>
        <v>0</v>
      </c>
      <c r="AY15" s="18">
        <f>'[9]Summary by Sector'!AY9</f>
        <v>0</v>
      </c>
      <c r="AZ15" s="18">
        <f>'[9]Summary by Sector'!AZ9</f>
        <v>0</v>
      </c>
      <c r="BA15" s="18">
        <f>'[9]Summary by Sector'!BA9</f>
        <v>0</v>
      </c>
      <c r="BB15" s="18">
        <f>'[9]Summary by Sector'!BB9</f>
        <v>0</v>
      </c>
      <c r="BC15" s="18">
        <f>'[9]Summary by Sector'!BC9</f>
        <v>0</v>
      </c>
      <c r="BD15" s="18">
        <f>'[9]Summary by Sector'!BD9</f>
        <v>0</v>
      </c>
      <c r="BE15" s="18">
        <f>'[9]Summary by Sector'!BE9</f>
        <v>0</v>
      </c>
      <c r="BF15" s="18">
        <f>'[9]Summary by Sector'!BF9</f>
        <v>0</v>
      </c>
      <c r="BG15" s="18">
        <f>'[9]Summary by Sector'!BG9</f>
        <v>0</v>
      </c>
      <c r="BH15" s="18">
        <f>'[9]Summary by Sector'!BH9</f>
        <v>0</v>
      </c>
      <c r="BI15" s="18">
        <f>'[9]Summary by Sector'!BI9</f>
        <v>0</v>
      </c>
      <c r="BJ15" s="18">
        <f>'[9]Summary by Sector'!BJ9</f>
        <v>0</v>
      </c>
      <c r="BK15" s="18">
        <f>'[9]Summary by Sector'!BK9</f>
        <v>0</v>
      </c>
    </row>
    <row r="16" spans="1:63" ht="15" x14ac:dyDescent="0.25">
      <c r="A16" s="136"/>
      <c r="B16" s="17" t="s">
        <v>240</v>
      </c>
      <c r="C16" s="18">
        <f>'[9]Summary by Sector'!C10</f>
        <v>0</v>
      </c>
      <c r="D16" s="18">
        <f>'[9]Summary by Sector'!D10</f>
        <v>0</v>
      </c>
      <c r="E16" s="18">
        <f>'[9]Summary by Sector'!E10</f>
        <v>0</v>
      </c>
      <c r="F16" s="18">
        <f>'[9]Summary by Sector'!F10</f>
        <v>0</v>
      </c>
      <c r="G16" s="18">
        <f>'[9]Summary by Sector'!G10</f>
        <v>0</v>
      </c>
      <c r="H16" s="18">
        <f>'[9]Summary by Sector'!H10</f>
        <v>0</v>
      </c>
      <c r="I16" s="18">
        <f>'[9]Summary by Sector'!I10</f>
        <v>0</v>
      </c>
      <c r="J16" s="18">
        <f>'[9]Summary by Sector'!J10</f>
        <v>0</v>
      </c>
      <c r="K16" s="18">
        <f>'[9]Summary by Sector'!K10</f>
        <v>0</v>
      </c>
      <c r="L16" s="18">
        <f>'[9]Summary by Sector'!L10</f>
        <v>0</v>
      </c>
      <c r="M16" s="18">
        <f>'[9]Summary by Sector'!M10</f>
        <v>0</v>
      </c>
      <c r="N16" s="18">
        <f>'[9]Summary by Sector'!N10</f>
        <v>0</v>
      </c>
      <c r="O16" s="18">
        <f>'[9]Summary by Sector'!O10</f>
        <v>0</v>
      </c>
      <c r="P16" s="18">
        <f>'[9]Summary by Sector'!P10</f>
        <v>0</v>
      </c>
      <c r="Q16" s="18">
        <f>'[9]Summary by Sector'!Q10</f>
        <v>0</v>
      </c>
      <c r="R16" s="18">
        <f>'[9]Summary by Sector'!R10</f>
        <v>0</v>
      </c>
      <c r="S16" s="18">
        <f>'[9]Summary by Sector'!S10</f>
        <v>0</v>
      </c>
      <c r="T16" s="18">
        <f>'[9]Summary by Sector'!T10</f>
        <v>0</v>
      </c>
      <c r="U16" s="18">
        <f>'[9]Summary by Sector'!U10</f>
        <v>0</v>
      </c>
      <c r="V16" s="18">
        <f>'[9]Summary by Sector'!V10</f>
        <v>0</v>
      </c>
      <c r="W16" s="18">
        <f>'[9]Summary by Sector'!W10</f>
        <v>0</v>
      </c>
      <c r="X16" s="18">
        <f>'[9]Summary by Sector'!X10</f>
        <v>0</v>
      </c>
      <c r="Y16" s="18">
        <f>'[9]Summary by Sector'!Y10</f>
        <v>0</v>
      </c>
      <c r="Z16" s="18">
        <f>'[9]Summary by Sector'!Z10</f>
        <v>0</v>
      </c>
      <c r="AA16" s="18">
        <f>'[9]Summary by Sector'!AA10</f>
        <v>0</v>
      </c>
      <c r="AB16" s="18">
        <f>'[9]Summary by Sector'!AB10</f>
        <v>0</v>
      </c>
      <c r="AC16" s="18">
        <f>'[9]Summary by Sector'!AC10</f>
        <v>0</v>
      </c>
      <c r="AD16" s="18">
        <f>'[9]Summary by Sector'!AD10</f>
        <v>0</v>
      </c>
      <c r="AE16" s="18">
        <f>'[9]Summary by Sector'!AE10</f>
        <v>0</v>
      </c>
      <c r="AF16" s="18">
        <f>'[9]Summary by Sector'!AF10</f>
        <v>0</v>
      </c>
      <c r="AG16" s="18">
        <f>'[9]Summary by Sector'!AG10</f>
        <v>0</v>
      </c>
      <c r="AH16" s="18">
        <f>'[9]Summary by Sector'!AH10</f>
        <v>0</v>
      </c>
      <c r="AI16" s="18">
        <f>'[9]Summary by Sector'!AI10</f>
        <v>9.8960766863422211E-3</v>
      </c>
      <c r="AJ16" s="18">
        <f>'[9]Summary by Sector'!AJ10</f>
        <v>9.8844496960488453E-3</v>
      </c>
      <c r="AK16" s="18">
        <f>'[9]Summary by Sector'!AK10</f>
        <v>9.8728227057554661E-3</v>
      </c>
      <c r="AL16" s="18">
        <f>'[9]Summary by Sector'!AL10</f>
        <v>1.0066325855091051E-2</v>
      </c>
      <c r="AM16" s="18">
        <f>'[9]Summary by Sector'!AM10</f>
        <v>1.0069003066695503E-2</v>
      </c>
      <c r="AN16" s="18">
        <f>'[9]Summary by Sector'!AN10</f>
        <v>1.0071680278299957E-2</v>
      </c>
      <c r="AO16" s="18">
        <f>'[9]Summary by Sector'!AO10</f>
        <v>1.007435748990441E-2</v>
      </c>
      <c r="AP16" s="18">
        <f>'[9]Summary by Sector'!AP10</f>
        <v>1.0077034701508865E-2</v>
      </c>
      <c r="AQ16" s="18">
        <f>'[9]Summary by Sector'!AQ10</f>
        <v>1.0079711913113314E-2</v>
      </c>
      <c r="AR16" s="18">
        <f>'[9]Summary by Sector'!AR10</f>
        <v>1.0079711913113314E-2</v>
      </c>
      <c r="AS16" s="18">
        <f>'[9]Summary by Sector'!AS10</f>
        <v>1.0079711913113314E-2</v>
      </c>
      <c r="AT16" s="18">
        <f>'[9]Summary by Sector'!AT10</f>
        <v>1.0079711913113316E-2</v>
      </c>
      <c r="AU16" s="18">
        <f>'[9]Summary by Sector'!AU10</f>
        <v>1.0079711913113316E-2</v>
      </c>
      <c r="AV16" s="18">
        <f>'[9]Summary by Sector'!AV10</f>
        <v>1.0079711913113316E-2</v>
      </c>
      <c r="AW16" s="18">
        <f>'[9]Summary by Sector'!AW10</f>
        <v>1.0079711913113316E-2</v>
      </c>
      <c r="AX16" s="18">
        <f>'[9]Summary by Sector'!AX10</f>
        <v>1.0079711913113314E-2</v>
      </c>
      <c r="AY16" s="18">
        <f>'[9]Summary by Sector'!AY10</f>
        <v>1.0079711913113314E-2</v>
      </c>
      <c r="AZ16" s="18">
        <f>'[9]Summary by Sector'!AZ10</f>
        <v>1.0079711913113314E-2</v>
      </c>
      <c r="BA16" s="18">
        <f>'[9]Summary by Sector'!BA10</f>
        <v>1.0079711913113316E-2</v>
      </c>
      <c r="BB16" s="18">
        <f>'[9]Summary by Sector'!BB10</f>
        <v>1.0079711913113316E-2</v>
      </c>
      <c r="BC16" s="18">
        <f>'[9]Summary by Sector'!BC10</f>
        <v>1.0079711913113314E-2</v>
      </c>
      <c r="BD16" s="18">
        <f>'[9]Summary by Sector'!BD10</f>
        <v>1.0079711913113316E-2</v>
      </c>
      <c r="BE16" s="18">
        <f>'[9]Summary by Sector'!BE10</f>
        <v>1.0079711913113314E-2</v>
      </c>
      <c r="BF16" s="18">
        <f>'[9]Summary by Sector'!BF10</f>
        <v>1.0079711913113316E-2</v>
      </c>
      <c r="BG16" s="18">
        <f>'[9]Summary by Sector'!BG10</f>
        <v>1.0079711913113316E-2</v>
      </c>
      <c r="BH16" s="18">
        <f>'[9]Summary by Sector'!BH10</f>
        <v>1.0079711913113316E-2</v>
      </c>
      <c r="BI16" s="18">
        <f>'[9]Summary by Sector'!BI10</f>
        <v>1.0079711913113314E-2</v>
      </c>
      <c r="BJ16" s="18">
        <f>'[9]Summary by Sector'!BJ10</f>
        <v>1.0079711913113314E-2</v>
      </c>
      <c r="BK16" s="18">
        <f>'[9]Summary by Sector'!BK10</f>
        <v>1.0079711913113314E-2</v>
      </c>
    </row>
    <row r="17" spans="2:63" ht="15" x14ac:dyDescent="0.25">
      <c r="B17" s="87" t="s">
        <v>243</v>
      </c>
      <c r="C17" s="141">
        <f>SUM(C18:C24)</f>
        <v>0.18985738172827782</v>
      </c>
      <c r="D17" s="141">
        <f t="shared" ref="D17:BK17" si="46">SUM(D18:D24)</f>
        <v>0.19139546403523322</v>
      </c>
      <c r="E17" s="141">
        <f t="shared" si="46"/>
        <v>0.19398096105410564</v>
      </c>
      <c r="F17" s="141">
        <f t="shared" si="46"/>
        <v>0.29825642731107332</v>
      </c>
      <c r="G17" s="141">
        <f t="shared" si="46"/>
        <v>0.35687416988857923</v>
      </c>
      <c r="H17" s="141">
        <f t="shared" si="46"/>
        <v>0.41771939959059012</v>
      </c>
      <c r="I17" s="141">
        <f t="shared" si="46"/>
        <v>0.28725957750392639</v>
      </c>
      <c r="J17" s="141">
        <f t="shared" si="46"/>
        <v>1.103687232652123</v>
      </c>
      <c r="K17" s="141">
        <f t="shared" si="46"/>
        <v>1.0622519626446827</v>
      </c>
      <c r="L17" s="141">
        <f t="shared" si="46"/>
        <v>0.9862576328007675</v>
      </c>
      <c r="M17" s="141">
        <f t="shared" si="46"/>
        <v>1.1211799341956008</v>
      </c>
      <c r="N17" s="141">
        <f t="shared" si="46"/>
        <v>0.97168485975622076</v>
      </c>
      <c r="O17" s="141">
        <f t="shared" si="46"/>
        <v>0.85760903572780411</v>
      </c>
      <c r="P17" s="141">
        <f t="shared" si="46"/>
        <v>0.86874292666563568</v>
      </c>
      <c r="Q17" s="141">
        <f t="shared" si="46"/>
        <v>0.89085938640622153</v>
      </c>
      <c r="R17" s="141">
        <f t="shared" si="46"/>
        <v>0.82324376083863471</v>
      </c>
      <c r="S17" s="141">
        <f t="shared" si="46"/>
        <v>0.8704630565474023</v>
      </c>
      <c r="T17" s="141">
        <f t="shared" si="46"/>
        <v>0.89541320288330317</v>
      </c>
      <c r="U17" s="141">
        <f t="shared" si="46"/>
        <v>0.92781062087487287</v>
      </c>
      <c r="V17" s="141">
        <f t="shared" si="46"/>
        <v>0.83283683562532307</v>
      </c>
      <c r="W17" s="141">
        <f t="shared" si="46"/>
        <v>0.93494741598062348</v>
      </c>
      <c r="X17" s="141">
        <f t="shared" si="46"/>
        <v>0.94926937040737014</v>
      </c>
      <c r="Y17" s="141">
        <f t="shared" si="46"/>
        <v>0.95905397992368802</v>
      </c>
      <c r="Z17" s="141">
        <f t="shared" si="46"/>
        <v>0.96949850984150887</v>
      </c>
      <c r="AA17" s="141">
        <f t="shared" si="46"/>
        <v>0.98662679348461479</v>
      </c>
      <c r="AB17" s="141">
        <f t="shared" si="46"/>
        <v>1.0028561537955145</v>
      </c>
      <c r="AC17" s="141">
        <f t="shared" si="46"/>
        <v>1.0093435030445046</v>
      </c>
      <c r="AD17" s="141">
        <f t="shared" si="46"/>
        <v>1.0045675310194007</v>
      </c>
      <c r="AE17" s="141">
        <f t="shared" si="46"/>
        <v>1.0061205527802741</v>
      </c>
      <c r="AF17" s="141">
        <f t="shared" si="46"/>
        <v>1.019503108690841</v>
      </c>
      <c r="AG17" s="141">
        <f t="shared" si="46"/>
        <v>1.0465750496016559</v>
      </c>
      <c r="AH17" s="141">
        <f t="shared" si="46"/>
        <v>1.0685771674138225</v>
      </c>
      <c r="AI17" s="141">
        <f t="shared" si="46"/>
        <v>1.2892918034509153</v>
      </c>
      <c r="AJ17" s="141">
        <f t="shared" si="46"/>
        <v>1.430657144329287</v>
      </c>
      <c r="AK17" s="141">
        <f t="shared" si="46"/>
        <v>1.5720224852076581</v>
      </c>
      <c r="AL17" s="141">
        <f t="shared" si="46"/>
        <v>1.8220657074569293</v>
      </c>
      <c r="AM17" s="141">
        <f t="shared" si="46"/>
        <v>1.8641222734419267</v>
      </c>
      <c r="AN17" s="141">
        <f t="shared" si="46"/>
        <v>1.9061788394269226</v>
      </c>
      <c r="AO17" s="141">
        <f t="shared" si="46"/>
        <v>1.9482354054119182</v>
      </c>
      <c r="AP17" s="141">
        <f t="shared" si="46"/>
        <v>1.9902919713969158</v>
      </c>
      <c r="AQ17" s="141">
        <f t="shared" si="46"/>
        <v>2.0323485373819112</v>
      </c>
      <c r="AR17" s="141">
        <f t="shared" si="46"/>
        <v>2.0367084652813965</v>
      </c>
      <c r="AS17" s="141">
        <f t="shared" si="46"/>
        <v>2.0410683931808817</v>
      </c>
      <c r="AT17" s="141">
        <f t="shared" si="46"/>
        <v>2.0454283210803688</v>
      </c>
      <c r="AU17" s="141">
        <f t="shared" si="46"/>
        <v>2.0497882489798545</v>
      </c>
      <c r="AV17" s="141">
        <f t="shared" si="46"/>
        <v>2.0541481768793397</v>
      </c>
      <c r="AW17" s="141">
        <f t="shared" si="46"/>
        <v>2.0585081047788267</v>
      </c>
      <c r="AX17" s="141">
        <f t="shared" si="46"/>
        <v>2.062868032678312</v>
      </c>
      <c r="AY17" s="141">
        <f t="shared" si="46"/>
        <v>2.0672279605777977</v>
      </c>
      <c r="AZ17" s="141">
        <f t="shared" si="46"/>
        <v>2.0715878884772829</v>
      </c>
      <c r="BA17" s="141">
        <f t="shared" si="46"/>
        <v>2.0759478163767699</v>
      </c>
      <c r="BB17" s="141">
        <f t="shared" si="46"/>
        <v>2.0803077442762552</v>
      </c>
      <c r="BC17" s="141">
        <f t="shared" si="46"/>
        <v>2.0846676721757404</v>
      </c>
      <c r="BD17" s="141">
        <f t="shared" si="46"/>
        <v>2.0890276000752279</v>
      </c>
      <c r="BE17" s="141">
        <f t="shared" si="46"/>
        <v>2.0933875279747132</v>
      </c>
      <c r="BF17" s="141">
        <f t="shared" si="46"/>
        <v>2.0977474558741984</v>
      </c>
      <c r="BG17" s="141">
        <f t="shared" si="46"/>
        <v>2.1021073837736841</v>
      </c>
      <c r="BH17" s="141">
        <f t="shared" si="46"/>
        <v>2.1064673116731711</v>
      </c>
      <c r="BI17" s="141">
        <f t="shared" si="46"/>
        <v>2.1108272395726564</v>
      </c>
      <c r="BJ17" s="141">
        <f t="shared" si="46"/>
        <v>2.1151871674721416</v>
      </c>
      <c r="BK17" s="141">
        <f t="shared" si="46"/>
        <v>2.1195470953716291</v>
      </c>
    </row>
    <row r="18" spans="2:63" ht="15" x14ac:dyDescent="0.25">
      <c r="B18" s="17" t="s">
        <v>245</v>
      </c>
      <c r="C18" s="18">
        <f>(IFERROR(VLOOKUP($B18,[9]IP!$B$12:$BK$21,COLUMNS($B$4:C$4),0),0)+IFERROR(VLOOKUP($B18,[9]IP!$B$22:$BK$24,COLUMNS($B$4:C$4),0),0)+IFERROR(VLOOKUP($B18,[9]IP!$B$25:$BK$31,COLUMNS($B$4:C$4),0),0))/1000000</f>
        <v>0.10086646103601561</v>
      </c>
      <c r="D18" s="18">
        <f>(IFERROR(VLOOKUP($B18,[9]IP!$B$12:$BK$21,COLUMNS($B$4:D$4),0),0)+IFERROR(VLOOKUP($B18,[9]IP!$B$22:$BK$24,COLUMNS($B$4:D$4),0),0)+IFERROR(VLOOKUP($B18,[9]IP!$B$25:$BK$31,COLUMNS($B$4:D$4),0),0))/1000000</f>
        <v>0.1041504853488161</v>
      </c>
      <c r="E18" s="18">
        <f>(IFERROR(VLOOKUP($B18,[9]IP!$B$12:$BK$21,COLUMNS($B$4:E$4),0),0)+IFERROR(VLOOKUP($B18,[9]IP!$B$22:$BK$24,COLUMNS($B$4:E$4),0),0)+IFERROR(VLOOKUP($B18,[9]IP!$B$25:$BK$31,COLUMNS($B$4:E$4),0),0))/1000000</f>
        <v>0.10086646103601561</v>
      </c>
      <c r="F18" s="18">
        <f>(IFERROR(VLOOKUP($B18,[9]IP!$B$12:$BK$21,COLUMNS($B$4:F$4),0),0)+IFERROR(VLOOKUP($B18,[9]IP!$B$22:$BK$24,COLUMNS($B$4:F$4),0),0)+IFERROR(VLOOKUP($B18,[9]IP!$B$25:$BK$31,COLUMNS($B$4:F$4),0),0))/1000000</f>
        <v>0.19263464999999999</v>
      </c>
      <c r="G18" s="18">
        <f>(IFERROR(VLOOKUP($B18,[9]IP!$B$12:$BK$21,COLUMNS($B$4:G$4),0),0)+IFERROR(VLOOKUP($B18,[9]IP!$B$22:$BK$24,COLUMNS($B$4:G$4),0),0)+IFERROR(VLOOKUP($B18,[9]IP!$B$25:$BK$31,COLUMNS($B$4:G$4),0),0))/1000000</f>
        <v>0.21357882</v>
      </c>
      <c r="H18" s="18">
        <f>(IFERROR(VLOOKUP($B18,[9]IP!$B$12:$BK$21,COLUMNS($B$4:H$4),0),0)+IFERROR(VLOOKUP($B18,[9]IP!$B$22:$BK$24,COLUMNS($B$4:H$4),0),0)+IFERROR(VLOOKUP($B18,[9]IP!$B$25:$BK$31,COLUMNS($B$4:H$4),0),0))/1000000</f>
        <v>0.20685600000000001</v>
      </c>
      <c r="I18" s="18">
        <f>(IFERROR(VLOOKUP($B18,[9]IP!$B$12:$BK$21,COLUMNS($B$4:I$4),0),0)+IFERROR(VLOOKUP($B18,[9]IP!$B$22:$BK$24,COLUMNS($B$4:I$4),0),0)+IFERROR(VLOOKUP($B18,[9]IP!$B$25:$BK$31,COLUMNS($B$4:I$4),0),0))/1000000</f>
        <v>3.2062679999999996E-2</v>
      </c>
      <c r="J18" s="18">
        <f>(IFERROR(VLOOKUP($B18,[9]IP!$B$12:$BK$21,COLUMNS($B$4:J$4),0),0)+IFERROR(VLOOKUP($B18,[9]IP!$B$22:$BK$24,COLUMNS($B$4:J$4),0),0)+IFERROR(VLOOKUP($B18,[9]IP!$B$25:$BK$31,COLUMNS($B$4:J$4),0),0))/1000000</f>
        <v>0</v>
      </c>
      <c r="K18" s="18">
        <f>(IFERROR(VLOOKUP($B18,[9]IP!$B$12:$BK$21,COLUMNS($B$4:K$4),0),0)+IFERROR(VLOOKUP($B18,[9]IP!$B$22:$BK$24,COLUMNS($B$4:K$4),0),0)+IFERROR(VLOOKUP($B18,[9]IP!$B$25:$BK$31,COLUMNS($B$4:K$4),0),0))/1000000</f>
        <v>0</v>
      </c>
      <c r="L18" s="18">
        <f>(IFERROR(VLOOKUP($B18,[9]IP!$B$12:$BK$21,COLUMNS($B$4:L$4),0),0)+IFERROR(VLOOKUP($B18,[9]IP!$B$22:$BK$24,COLUMNS($B$4:L$4),0),0)+IFERROR(VLOOKUP($B18,[9]IP!$B$25:$BK$31,COLUMNS($B$4:L$4),0),0))/1000000</f>
        <v>0</v>
      </c>
      <c r="M18" s="18">
        <f>(IFERROR(VLOOKUP($B18,[9]IP!$B$12:$BK$21,COLUMNS($B$4:M$4),0),0)+IFERROR(VLOOKUP($B18,[9]IP!$B$22:$BK$24,COLUMNS($B$4:M$4),0),0)+IFERROR(VLOOKUP($B18,[9]IP!$B$25:$BK$31,COLUMNS($B$4:M$4),0),0))/1000000</f>
        <v>0</v>
      </c>
      <c r="N18" s="18">
        <f>(IFERROR(VLOOKUP($B18,[9]IP!$B$12:$BK$21,COLUMNS($B$4:N$4),0),0)+IFERROR(VLOOKUP($B18,[9]IP!$B$22:$BK$24,COLUMNS($B$4:N$4),0),0)+IFERROR(VLOOKUP($B18,[9]IP!$B$25:$BK$31,COLUMNS($B$4:N$4),0),0))/1000000</f>
        <v>0</v>
      </c>
      <c r="O18" s="18">
        <f>(IFERROR(VLOOKUP($B18,[9]IP!$B$12:$BK$21,COLUMNS($B$4:O$4),0),0)+IFERROR(VLOOKUP($B18,[9]IP!$B$22:$BK$24,COLUMNS($B$4:O$4),0),0)+IFERROR(VLOOKUP($B18,[9]IP!$B$25:$BK$31,COLUMNS($B$4:O$4),0),0))/1000000</f>
        <v>0</v>
      </c>
      <c r="P18" s="18">
        <f>(IFERROR(VLOOKUP($B18,[9]IP!$B$12:$BK$21,COLUMNS($B$4:P$4),0),0)+IFERROR(VLOOKUP($B18,[9]IP!$B$22:$BK$24,COLUMNS($B$4:P$4),0),0)+IFERROR(VLOOKUP($B18,[9]IP!$B$25:$BK$31,COLUMNS($B$4:P$4),0),0))/1000000</f>
        <v>0</v>
      </c>
      <c r="Q18" s="18">
        <f>(IFERROR(VLOOKUP($B18,[9]IP!$B$12:$BK$21,COLUMNS($B$4:Q$4),0),0)+IFERROR(VLOOKUP($B18,[9]IP!$B$22:$BK$24,COLUMNS($B$4:Q$4),0),0)+IFERROR(VLOOKUP($B18,[9]IP!$B$25:$BK$31,COLUMNS($B$4:Q$4),0),0))/1000000</f>
        <v>0</v>
      </c>
      <c r="R18" s="18">
        <f>(IFERROR(VLOOKUP($B18,[9]IP!$B$12:$BK$21,COLUMNS($B$4:R$4),0),0)+IFERROR(VLOOKUP($B18,[9]IP!$B$22:$BK$24,COLUMNS($B$4:R$4),0),0)+IFERROR(VLOOKUP($B18,[9]IP!$B$25:$BK$31,COLUMNS($B$4:R$4),0),0))/1000000</f>
        <v>0</v>
      </c>
      <c r="S18" s="18">
        <f>(IFERROR(VLOOKUP($B18,[9]IP!$B$12:$BK$21,COLUMNS($B$4:S$4),0),0)+IFERROR(VLOOKUP($B18,[9]IP!$B$22:$BK$24,COLUMNS($B$4:S$4),0),0)+IFERROR(VLOOKUP($B18,[9]IP!$B$25:$BK$31,COLUMNS($B$4:S$4),0),0))/1000000</f>
        <v>0</v>
      </c>
      <c r="T18" s="18">
        <f>(IFERROR(VLOOKUP($B18,[9]IP!$B$12:$BK$21,COLUMNS($B$4:T$4),0),0)+IFERROR(VLOOKUP($B18,[9]IP!$B$22:$BK$24,COLUMNS($B$4:T$4),0),0)+IFERROR(VLOOKUP($B18,[9]IP!$B$25:$BK$31,COLUMNS($B$4:T$4),0),0))/1000000</f>
        <v>0</v>
      </c>
      <c r="U18" s="18">
        <f>(IFERROR(VLOOKUP($B18,[9]IP!$B$12:$BK$21,COLUMNS($B$4:U$4),0),0)+IFERROR(VLOOKUP($B18,[9]IP!$B$22:$BK$24,COLUMNS($B$4:U$4),0),0)+IFERROR(VLOOKUP($B18,[9]IP!$B$25:$BK$31,COLUMNS($B$4:U$4),0),0))/1000000</f>
        <v>0</v>
      </c>
      <c r="V18" s="18">
        <f>(IFERROR(VLOOKUP($B18,[9]IP!$B$12:$BK$21,COLUMNS($B$4:V$4),0),0)+IFERROR(VLOOKUP($B18,[9]IP!$B$22:$BK$24,COLUMNS($B$4:V$4),0),0)+IFERROR(VLOOKUP($B18,[9]IP!$B$25:$BK$31,COLUMNS($B$4:V$4),0),0))/1000000</f>
        <v>0</v>
      </c>
      <c r="W18" s="18">
        <f>(IFERROR(VLOOKUP($B18,[9]IP!$B$12:$BK$21,COLUMNS($B$4:W$4),0),0)+IFERROR(VLOOKUP($B18,[9]IP!$B$22:$BK$24,COLUMNS($B$4:W$4),0),0)+IFERROR(VLOOKUP($B18,[9]IP!$B$25:$BK$31,COLUMNS($B$4:W$4),0),0))/1000000</f>
        <v>0</v>
      </c>
      <c r="X18" s="18">
        <f>(IFERROR(VLOOKUP($B18,[9]IP!$B$12:$BK$21,COLUMNS($B$4:X$4),0),0)+IFERROR(VLOOKUP($B18,[9]IP!$B$22:$BK$24,COLUMNS($B$4:X$4),0),0)+IFERROR(VLOOKUP($B18,[9]IP!$B$25:$BK$31,COLUMNS($B$4:X$4),0),0))/1000000</f>
        <v>0</v>
      </c>
      <c r="Y18" s="18">
        <f>(IFERROR(VLOOKUP($B18,[9]IP!$B$12:$BK$21,COLUMNS($B$4:Y$4),0),0)+IFERROR(VLOOKUP($B18,[9]IP!$B$22:$BK$24,COLUMNS($B$4:Y$4),0),0)+IFERROR(VLOOKUP($B18,[9]IP!$B$25:$BK$31,COLUMNS($B$4:Y$4),0),0))/1000000</f>
        <v>0</v>
      </c>
      <c r="Z18" s="18">
        <f>(IFERROR(VLOOKUP($B18,[9]IP!$B$12:$BK$21,COLUMNS($B$4:Z$4),0),0)+IFERROR(VLOOKUP($B18,[9]IP!$B$22:$BK$24,COLUMNS($B$4:Z$4),0),0)+IFERROR(VLOOKUP($B18,[9]IP!$B$25:$BK$31,COLUMNS($B$4:Z$4),0),0))/1000000</f>
        <v>0</v>
      </c>
      <c r="AA18" s="18">
        <f>(IFERROR(VLOOKUP($B18,[9]IP!$B$12:$BK$21,COLUMNS($B$4:AA$4),0),0)+IFERROR(VLOOKUP($B18,[9]IP!$B$22:$BK$24,COLUMNS($B$4:AA$4),0),0)+IFERROR(VLOOKUP($B18,[9]IP!$B$25:$BK$31,COLUMNS($B$4:AA$4),0),0))/1000000</f>
        <v>0</v>
      </c>
      <c r="AB18" s="18">
        <f>(IFERROR(VLOOKUP($B18,[9]IP!$B$12:$BK$21,COLUMNS($B$4:AB$4),0),0)+IFERROR(VLOOKUP($B18,[9]IP!$B$22:$BK$24,COLUMNS($B$4:AB$4),0),0)+IFERROR(VLOOKUP($B18,[9]IP!$B$25:$BK$31,COLUMNS($B$4:AB$4),0),0))/1000000</f>
        <v>0</v>
      </c>
      <c r="AC18" s="18">
        <f>(IFERROR(VLOOKUP($B18,[9]IP!$B$12:$BK$21,COLUMNS($B$4:AC$4),0),0)+IFERROR(VLOOKUP($B18,[9]IP!$B$22:$BK$24,COLUMNS($B$4:AC$4),0),0)+IFERROR(VLOOKUP($B18,[9]IP!$B$25:$BK$31,COLUMNS($B$4:AC$4),0),0))/1000000</f>
        <v>0</v>
      </c>
      <c r="AD18" s="18">
        <f>(IFERROR(VLOOKUP($B18,[9]IP!$B$12:$BK$21,COLUMNS($B$4:AD$4),0),0)+IFERROR(VLOOKUP($B18,[9]IP!$B$22:$BK$24,COLUMNS($B$4:AD$4),0),0)+IFERROR(VLOOKUP($B18,[9]IP!$B$25:$BK$31,COLUMNS($B$4:AD$4),0),0))/1000000</f>
        <v>0</v>
      </c>
      <c r="AE18" s="18">
        <f>(IFERROR(VLOOKUP($B18,[9]IP!$B$12:$BK$21,COLUMNS($B$4:AE$4),0),0)+IFERROR(VLOOKUP($B18,[9]IP!$B$22:$BK$24,COLUMNS($B$4:AE$4),0),0)+IFERROR(VLOOKUP($B18,[9]IP!$B$25:$BK$31,COLUMNS($B$4:AE$4),0),0))/1000000</f>
        <v>0</v>
      </c>
      <c r="AF18" s="18">
        <f>(IFERROR(VLOOKUP($B18,[9]IP!$B$12:$BK$21,COLUMNS($B$4:AF$4),0),0)+IFERROR(VLOOKUP($B18,[9]IP!$B$22:$BK$24,COLUMNS($B$4:AF$4),0),0)+IFERROR(VLOOKUP($B18,[9]IP!$B$25:$BK$31,COLUMNS($B$4:AF$4),0),0))/1000000</f>
        <v>0</v>
      </c>
      <c r="AG18" s="18">
        <f>(IFERROR(VLOOKUP($B18,[9]IP!$B$12:$BK$21,COLUMNS($B$4:AG$4),0),0)+IFERROR(VLOOKUP($B18,[9]IP!$B$22:$BK$24,COLUMNS($B$4:AG$4),0),0)+IFERROR(VLOOKUP($B18,[9]IP!$B$25:$BK$31,COLUMNS($B$4:AG$4),0),0))/1000000</f>
        <v>0</v>
      </c>
      <c r="AH18" s="18">
        <f>(IFERROR(VLOOKUP($B18,[9]IP!$B$12:$BK$21,COLUMNS($B$4:AH$4),0),0)+IFERROR(VLOOKUP($B18,[9]IP!$B$22:$BK$24,COLUMNS($B$4:AH$4),0),0)+IFERROR(VLOOKUP($B18,[9]IP!$B$25:$BK$31,COLUMNS($B$4:AH$4),0),0))/1000000</f>
        <v>0</v>
      </c>
      <c r="AI18" s="18">
        <f>(IFERROR(VLOOKUP($B18,[9]IP!$B$12:$BK$21,COLUMNS($B$4:AI$4),0),0)+IFERROR(VLOOKUP($B18,[9]IP!$B$22:$BK$24,COLUMNS($B$4:AI$4),0),0)+IFERROR(VLOOKUP($B18,[9]IP!$B$25:$BK$31,COLUMNS($B$4:AI$4),0),0))/1000000</f>
        <v>0</v>
      </c>
      <c r="AJ18" s="18">
        <f>(IFERROR(VLOOKUP($B18,[9]IP!$B$12:$BK$21,COLUMNS($B$4:AJ$4),0),0)+IFERROR(VLOOKUP($B18,[9]IP!$B$22:$BK$24,COLUMNS($B$4:AJ$4),0),0)+IFERROR(VLOOKUP($B18,[9]IP!$B$25:$BK$31,COLUMNS($B$4:AJ$4),0),0))/1000000</f>
        <v>0</v>
      </c>
      <c r="AK18" s="18">
        <f>(IFERROR(VLOOKUP($B18,[9]IP!$B$12:$BK$21,COLUMNS($B$4:AK$4),0),0)+IFERROR(VLOOKUP($B18,[9]IP!$B$22:$BK$24,COLUMNS($B$4:AK$4),0),0)+IFERROR(VLOOKUP($B18,[9]IP!$B$25:$BK$31,COLUMNS($B$4:AK$4),0),0))/1000000</f>
        <v>0</v>
      </c>
      <c r="AL18" s="18">
        <f>(IFERROR(VLOOKUP($B18,[9]IP!$B$12:$BK$21,COLUMNS($B$4:AL$4),0),0)+IFERROR(VLOOKUP($B18,[9]IP!$B$22:$BK$24,COLUMNS($B$4:AL$4),0),0)+IFERROR(VLOOKUP($B18,[9]IP!$B$25:$BK$31,COLUMNS($B$4:AL$4),0),0))/1000000</f>
        <v>0</v>
      </c>
      <c r="AM18" s="18">
        <f>(IFERROR(VLOOKUP($B18,[9]IP!$B$12:$BK$21,COLUMNS($B$4:AM$4),0),0)+IFERROR(VLOOKUP($B18,[9]IP!$B$22:$BK$24,COLUMNS($B$4:AM$4),0),0)+IFERROR(VLOOKUP($B18,[9]IP!$B$25:$BK$31,COLUMNS($B$4:AM$4),0),0))/1000000</f>
        <v>0</v>
      </c>
      <c r="AN18" s="18">
        <f>(IFERROR(VLOOKUP($B18,[9]IP!$B$12:$BK$21,COLUMNS($B$4:AN$4),0),0)+IFERROR(VLOOKUP($B18,[9]IP!$B$22:$BK$24,COLUMNS($B$4:AN$4),0),0)+IFERROR(VLOOKUP($B18,[9]IP!$B$25:$BK$31,COLUMNS($B$4:AN$4),0),0))/1000000</f>
        <v>0</v>
      </c>
      <c r="AO18" s="18">
        <f>(IFERROR(VLOOKUP($B18,[9]IP!$B$12:$BK$21,COLUMNS($B$4:AO$4),0),0)+IFERROR(VLOOKUP($B18,[9]IP!$B$22:$BK$24,COLUMNS($B$4:AO$4),0),0)+IFERROR(VLOOKUP($B18,[9]IP!$B$25:$BK$31,COLUMNS($B$4:AO$4),0),0))/1000000</f>
        <v>0</v>
      </c>
      <c r="AP18" s="18">
        <f>(IFERROR(VLOOKUP($B18,[9]IP!$B$12:$BK$21,COLUMNS($B$4:AP$4),0),0)+IFERROR(VLOOKUP($B18,[9]IP!$B$22:$BK$24,COLUMNS($B$4:AP$4),0),0)+IFERROR(VLOOKUP($B18,[9]IP!$B$25:$BK$31,COLUMNS($B$4:AP$4),0),0))/1000000</f>
        <v>0</v>
      </c>
      <c r="AQ18" s="18">
        <f>(IFERROR(VLOOKUP($B18,[9]IP!$B$12:$BK$21,COLUMNS($B$4:AQ$4),0),0)+IFERROR(VLOOKUP($B18,[9]IP!$B$22:$BK$24,COLUMNS($B$4:AQ$4),0),0)+IFERROR(VLOOKUP($B18,[9]IP!$B$25:$BK$31,COLUMNS($B$4:AQ$4),0),0))/1000000</f>
        <v>0</v>
      </c>
      <c r="AR18" s="18">
        <f>(IFERROR(VLOOKUP($B18,[9]IP!$B$12:$BK$21,COLUMNS($B$4:AR$4),0),0)+IFERROR(VLOOKUP($B18,[9]IP!$B$22:$BK$24,COLUMNS($B$4:AR$4),0),0)+IFERROR(VLOOKUP($B18,[9]IP!$B$25:$BK$31,COLUMNS($B$4:AR$4),0),0))/1000000</f>
        <v>0</v>
      </c>
      <c r="AS18" s="18">
        <f>(IFERROR(VLOOKUP($B18,[9]IP!$B$12:$BK$21,COLUMNS($B$4:AS$4),0),0)+IFERROR(VLOOKUP($B18,[9]IP!$B$22:$BK$24,COLUMNS($B$4:AS$4),0),0)+IFERROR(VLOOKUP($B18,[9]IP!$B$25:$BK$31,COLUMNS($B$4:AS$4),0),0))/1000000</f>
        <v>0</v>
      </c>
      <c r="AT18" s="18">
        <f>(IFERROR(VLOOKUP($B18,[9]IP!$B$12:$BK$21,COLUMNS($B$4:AT$4),0),0)+IFERROR(VLOOKUP($B18,[9]IP!$B$22:$BK$24,COLUMNS($B$4:AT$4),0),0)+IFERROR(VLOOKUP($B18,[9]IP!$B$25:$BK$31,COLUMNS($B$4:AT$4),0),0))/1000000</f>
        <v>0</v>
      </c>
      <c r="AU18" s="18">
        <f>(IFERROR(VLOOKUP($B18,[9]IP!$B$12:$BK$21,COLUMNS($B$4:AU$4),0),0)+IFERROR(VLOOKUP($B18,[9]IP!$B$22:$BK$24,COLUMNS($B$4:AU$4),0),0)+IFERROR(VLOOKUP($B18,[9]IP!$B$25:$BK$31,COLUMNS($B$4:AU$4),0),0))/1000000</f>
        <v>0</v>
      </c>
      <c r="AV18" s="18">
        <f>(IFERROR(VLOOKUP($B18,[9]IP!$B$12:$BK$21,COLUMNS($B$4:AV$4),0),0)+IFERROR(VLOOKUP($B18,[9]IP!$B$22:$BK$24,COLUMNS($B$4:AV$4),0),0)+IFERROR(VLOOKUP($B18,[9]IP!$B$25:$BK$31,COLUMNS($B$4:AV$4),0),0))/1000000</f>
        <v>0</v>
      </c>
      <c r="AW18" s="18">
        <f>(IFERROR(VLOOKUP($B18,[9]IP!$B$12:$BK$21,COLUMNS($B$4:AW$4),0),0)+IFERROR(VLOOKUP($B18,[9]IP!$B$22:$BK$24,COLUMNS($B$4:AW$4),0),0)+IFERROR(VLOOKUP($B18,[9]IP!$B$25:$BK$31,COLUMNS($B$4:AW$4),0),0))/1000000</f>
        <v>0</v>
      </c>
      <c r="AX18" s="18">
        <f>(IFERROR(VLOOKUP($B18,[9]IP!$B$12:$BK$21,COLUMNS($B$4:AX$4),0),0)+IFERROR(VLOOKUP($B18,[9]IP!$B$22:$BK$24,COLUMNS($B$4:AX$4),0),0)+IFERROR(VLOOKUP($B18,[9]IP!$B$25:$BK$31,COLUMNS($B$4:AX$4),0),0))/1000000</f>
        <v>0</v>
      </c>
      <c r="AY18" s="18">
        <f>(IFERROR(VLOOKUP($B18,[9]IP!$B$12:$BK$21,COLUMNS($B$4:AY$4),0),0)+IFERROR(VLOOKUP($B18,[9]IP!$B$22:$BK$24,COLUMNS($B$4:AY$4),0),0)+IFERROR(VLOOKUP($B18,[9]IP!$B$25:$BK$31,COLUMNS($B$4:AY$4),0),0))/1000000</f>
        <v>0</v>
      </c>
      <c r="AZ18" s="18">
        <f>(IFERROR(VLOOKUP($B18,[9]IP!$B$12:$BK$21,COLUMNS($B$4:AZ$4),0),0)+IFERROR(VLOOKUP($B18,[9]IP!$B$22:$BK$24,COLUMNS($B$4:AZ$4),0),0)+IFERROR(VLOOKUP($B18,[9]IP!$B$25:$BK$31,COLUMNS($B$4:AZ$4),0),0))/1000000</f>
        <v>0</v>
      </c>
      <c r="BA18" s="18">
        <f>(IFERROR(VLOOKUP($B18,[9]IP!$B$12:$BK$21,COLUMNS($B$4:BA$4),0),0)+IFERROR(VLOOKUP($B18,[9]IP!$B$22:$BK$24,COLUMNS($B$4:BA$4),0),0)+IFERROR(VLOOKUP($B18,[9]IP!$B$25:$BK$31,COLUMNS($B$4:BA$4),0),0))/1000000</f>
        <v>0</v>
      </c>
      <c r="BB18" s="18">
        <f>(IFERROR(VLOOKUP($B18,[9]IP!$B$12:$BK$21,COLUMNS($B$4:BB$4),0),0)+IFERROR(VLOOKUP($B18,[9]IP!$B$22:$BK$24,COLUMNS($B$4:BB$4),0),0)+IFERROR(VLOOKUP($B18,[9]IP!$B$25:$BK$31,COLUMNS($B$4:BB$4),0),0))/1000000</f>
        <v>0</v>
      </c>
      <c r="BC18" s="18">
        <f>(IFERROR(VLOOKUP($B18,[9]IP!$B$12:$BK$21,COLUMNS($B$4:BC$4),0),0)+IFERROR(VLOOKUP($B18,[9]IP!$B$22:$BK$24,COLUMNS($B$4:BC$4),0),0)+IFERROR(VLOOKUP($B18,[9]IP!$B$25:$BK$31,COLUMNS($B$4:BC$4),0),0))/1000000</f>
        <v>0</v>
      </c>
      <c r="BD18" s="18">
        <f>(IFERROR(VLOOKUP($B18,[9]IP!$B$12:$BK$21,COLUMNS($B$4:BD$4),0),0)+IFERROR(VLOOKUP($B18,[9]IP!$B$22:$BK$24,COLUMNS($B$4:BD$4),0),0)+IFERROR(VLOOKUP($B18,[9]IP!$B$25:$BK$31,COLUMNS($B$4:BD$4),0),0))/1000000</f>
        <v>0</v>
      </c>
      <c r="BE18" s="18">
        <f>(IFERROR(VLOOKUP($B18,[9]IP!$B$12:$BK$21,COLUMNS($B$4:BE$4),0),0)+IFERROR(VLOOKUP($B18,[9]IP!$B$22:$BK$24,COLUMNS($B$4:BE$4),0),0)+IFERROR(VLOOKUP($B18,[9]IP!$B$25:$BK$31,COLUMNS($B$4:BE$4),0),0))/1000000</f>
        <v>0</v>
      </c>
      <c r="BF18" s="18">
        <f>(IFERROR(VLOOKUP($B18,[9]IP!$B$12:$BK$21,COLUMNS($B$4:BF$4),0),0)+IFERROR(VLOOKUP($B18,[9]IP!$B$22:$BK$24,COLUMNS($B$4:BF$4),0),0)+IFERROR(VLOOKUP($B18,[9]IP!$B$25:$BK$31,COLUMNS($B$4:BF$4),0),0))/1000000</f>
        <v>0</v>
      </c>
      <c r="BG18" s="18">
        <f>(IFERROR(VLOOKUP($B18,[9]IP!$B$12:$BK$21,COLUMNS($B$4:BG$4),0),0)+IFERROR(VLOOKUP($B18,[9]IP!$B$22:$BK$24,COLUMNS($B$4:BG$4),0),0)+IFERROR(VLOOKUP($B18,[9]IP!$B$25:$BK$31,COLUMNS($B$4:BG$4),0),0))/1000000</f>
        <v>0</v>
      </c>
      <c r="BH18" s="18">
        <f>(IFERROR(VLOOKUP($B18,[9]IP!$B$12:$BK$21,COLUMNS($B$4:BH$4),0),0)+IFERROR(VLOOKUP($B18,[9]IP!$B$22:$BK$24,COLUMNS($B$4:BH$4),0),0)+IFERROR(VLOOKUP($B18,[9]IP!$B$25:$BK$31,COLUMNS($B$4:BH$4),0),0))/1000000</f>
        <v>0</v>
      </c>
      <c r="BI18" s="18">
        <f>(IFERROR(VLOOKUP($B18,[9]IP!$B$12:$BK$21,COLUMNS($B$4:BI$4),0),0)+IFERROR(VLOOKUP($B18,[9]IP!$B$22:$BK$24,COLUMNS($B$4:BI$4),0),0)+IFERROR(VLOOKUP($B18,[9]IP!$B$25:$BK$31,COLUMNS($B$4:BI$4),0),0))/1000000</f>
        <v>0</v>
      </c>
      <c r="BJ18" s="18">
        <f>(IFERROR(VLOOKUP($B18,[9]IP!$B$12:$BK$21,COLUMNS($B$4:BJ$4),0),0)+IFERROR(VLOOKUP($B18,[9]IP!$B$22:$BK$24,COLUMNS($B$4:BJ$4),0),0)+IFERROR(VLOOKUP($B18,[9]IP!$B$25:$BK$31,COLUMNS($B$4:BJ$4),0),0))/1000000</f>
        <v>0</v>
      </c>
      <c r="BK18" s="18">
        <f>(IFERROR(VLOOKUP($B18,[9]IP!$B$12:$BK$21,COLUMNS($B$4:BK$4),0),0)+IFERROR(VLOOKUP($B18,[9]IP!$B$22:$BK$24,COLUMNS($B$4:BK$4),0),0)+IFERROR(VLOOKUP($B18,[9]IP!$B$25:$BK$31,COLUMNS($B$4:BK$4),0),0))/1000000</f>
        <v>0</v>
      </c>
    </row>
    <row r="19" spans="2:63" ht="15" x14ac:dyDescent="0.25">
      <c r="B19" s="17" t="s">
        <v>204</v>
      </c>
      <c r="C19" s="18">
        <f>(IFERROR(VLOOKUP($B19,[9]IP!$B$12:$BK$21,COLUMNS($B$4:C$4),0),0)+IFERROR(VLOOKUP($B19,[9]IP!$B$22:$BK$24,COLUMNS($B$4:C$4),0),0)+IFERROR(VLOOKUP($B19,[9]IP!$B$25:$BK$31,COLUMNS($B$4:C$4),0),0))/1000000</f>
        <v>0</v>
      </c>
      <c r="D19" s="18">
        <f>(IFERROR(VLOOKUP($B19,[9]IP!$B$12:$BK$21,COLUMNS($B$4:D$4),0),0)+IFERROR(VLOOKUP($B19,[9]IP!$B$22:$BK$24,COLUMNS($B$4:D$4),0),0)+IFERROR(VLOOKUP($B19,[9]IP!$B$25:$BK$31,COLUMNS($B$4:D$4),0),0))/1000000</f>
        <v>0</v>
      </c>
      <c r="E19" s="18">
        <f>(IFERROR(VLOOKUP($B19,[9]IP!$B$12:$BK$21,COLUMNS($B$4:E$4),0),0)+IFERROR(VLOOKUP($B19,[9]IP!$B$22:$BK$24,COLUMNS($B$4:E$4),0),0)+IFERROR(VLOOKUP($B19,[9]IP!$B$25:$BK$31,COLUMNS($B$4:E$4),0),0))/1000000</f>
        <v>0</v>
      </c>
      <c r="F19" s="18">
        <f>(IFERROR(VLOOKUP($B19,[9]IP!$B$12:$BK$21,COLUMNS($B$4:F$4),0),0)+IFERROR(VLOOKUP($B19,[9]IP!$B$22:$BK$24,COLUMNS($B$4:F$4),0),0)+IFERROR(VLOOKUP($B19,[9]IP!$B$25:$BK$31,COLUMNS($B$4:F$4),0),0))/1000000</f>
        <v>0</v>
      </c>
      <c r="G19" s="18">
        <f>(IFERROR(VLOOKUP($B19,[9]IP!$B$12:$BK$21,COLUMNS($B$4:G$4),0),0)+IFERROR(VLOOKUP($B19,[9]IP!$B$22:$BK$24,COLUMNS($B$4:G$4),0),0)+IFERROR(VLOOKUP($B19,[9]IP!$B$25:$BK$31,COLUMNS($B$4:G$4),0),0))/1000000</f>
        <v>5.8895519858482596E-3</v>
      </c>
      <c r="H19" s="18">
        <f>(IFERROR(VLOOKUP($B19,[9]IP!$B$12:$BK$21,COLUMNS($B$4:H$4),0),0)+IFERROR(VLOOKUP($B19,[9]IP!$B$22:$BK$24,COLUMNS($B$4:H$4),0),0)+IFERROR(VLOOKUP($B19,[9]IP!$B$25:$BK$31,COLUMNS($B$4:H$4),0),0))/1000000</f>
        <v>7.6592355065946043E-3</v>
      </c>
      <c r="I19" s="18">
        <f>(IFERROR(VLOOKUP($B19,[9]IP!$B$12:$BK$21,COLUMNS($B$4:I$4),0),0)+IFERROR(VLOOKUP($B19,[9]IP!$B$22:$BK$24,COLUMNS($B$4:I$4),0),0)+IFERROR(VLOOKUP($B19,[9]IP!$B$25:$BK$31,COLUMNS($B$4:I$4),0),0))/1000000</f>
        <v>7.1746136400753294E-3</v>
      </c>
      <c r="J19" s="18">
        <f>(IFERROR(VLOOKUP($B19,[9]IP!$B$12:$BK$21,COLUMNS($B$4:J$4),0),0)+IFERROR(VLOOKUP($B19,[9]IP!$B$22:$BK$24,COLUMNS($B$4:J$4),0),0)+IFERROR(VLOOKUP($B19,[9]IP!$B$25:$BK$31,COLUMNS($B$4:J$4),0),0))/1000000</f>
        <v>2.4949228039040749E-3</v>
      </c>
      <c r="K19" s="18">
        <f>(IFERROR(VLOOKUP($B19,[9]IP!$B$12:$BK$21,COLUMNS($B$4:K$4),0),0)+IFERROR(VLOOKUP($B19,[9]IP!$B$22:$BK$24,COLUMNS($B$4:K$4),0),0)+IFERROR(VLOOKUP($B19,[9]IP!$B$25:$BK$31,COLUMNS($B$4:K$4),0),0))/1000000</f>
        <v>2.2372955131932351E-3</v>
      </c>
      <c r="L19" s="18">
        <f>(IFERROR(VLOOKUP($B19,[9]IP!$B$12:$BK$21,COLUMNS($B$4:L$4),0),0)+IFERROR(VLOOKUP($B19,[9]IP!$B$22:$BK$24,COLUMNS($B$4:L$4),0),0)+IFERROR(VLOOKUP($B19,[9]IP!$B$25:$BK$31,COLUMNS($B$4:L$4),0),0))/1000000</f>
        <v>1.6873500177730339E-3</v>
      </c>
      <c r="M19" s="18">
        <f>(IFERROR(VLOOKUP($B19,[9]IP!$B$12:$BK$21,COLUMNS($B$4:M$4),0),0)+IFERROR(VLOOKUP($B19,[9]IP!$B$22:$BK$24,COLUMNS($B$4:M$4),0),0)+IFERROR(VLOOKUP($B19,[9]IP!$B$25:$BK$31,COLUMNS($B$4:M$4),0),0))/1000000</f>
        <v>1.012659719918686E-3</v>
      </c>
      <c r="N19" s="18">
        <f>(IFERROR(VLOOKUP($B19,[9]IP!$B$12:$BK$21,COLUMNS($B$4:N$4),0),0)+IFERROR(VLOOKUP($B19,[9]IP!$B$22:$BK$24,COLUMNS($B$4:N$4),0),0)+IFERROR(VLOOKUP($B19,[9]IP!$B$25:$BK$31,COLUMNS($B$4:N$4),0),0))/1000000</f>
        <v>1.0839752061000769E-3</v>
      </c>
      <c r="O19" s="18">
        <f>(IFERROR(VLOOKUP($B19,[9]IP!$B$12:$BK$21,COLUMNS($B$4:O$4),0),0)+IFERROR(VLOOKUP($B19,[9]IP!$B$22:$BK$24,COLUMNS($B$4:O$4),0),0)+IFERROR(VLOOKUP($B19,[9]IP!$B$25:$BK$31,COLUMNS($B$4:O$4),0),0))/1000000</f>
        <v>7.9646287704707847E-4</v>
      </c>
      <c r="P19" s="18">
        <f>(IFERROR(VLOOKUP($B19,[9]IP!$B$12:$BK$21,COLUMNS($B$4:P$4),0),0)+IFERROR(VLOOKUP($B19,[9]IP!$B$22:$BK$24,COLUMNS($B$4:P$4),0),0)+IFERROR(VLOOKUP($B19,[9]IP!$B$25:$BK$31,COLUMNS($B$4:P$4),0),0))/1000000</f>
        <v>4.3219410711653411E-3</v>
      </c>
      <c r="Q19" s="18">
        <f>(IFERROR(VLOOKUP($B19,[9]IP!$B$12:$BK$21,COLUMNS($B$4:Q$4),0),0)+IFERROR(VLOOKUP($B19,[9]IP!$B$22:$BK$24,COLUMNS($B$4:Q$4),0),0)+IFERROR(VLOOKUP($B19,[9]IP!$B$25:$BK$31,COLUMNS($B$4:Q$4),0),0))/1000000</f>
        <v>6.2771590511177203E-3</v>
      </c>
      <c r="R19" s="18">
        <f>(IFERROR(VLOOKUP($B19,[9]IP!$B$12:$BK$21,COLUMNS($B$4:R$4),0),0)+IFERROR(VLOOKUP($B19,[9]IP!$B$22:$BK$24,COLUMNS($B$4:R$4),0),0)+IFERROR(VLOOKUP($B19,[9]IP!$B$25:$BK$31,COLUMNS($B$4:R$4),0),0))/1000000</f>
        <v>8.7250653165363186E-3</v>
      </c>
      <c r="S19" s="18">
        <f>(IFERROR(VLOOKUP($B19,[9]IP!$B$12:$BK$21,COLUMNS($B$4:S$4),0),0)+IFERROR(VLOOKUP($B19,[9]IP!$B$22:$BK$24,COLUMNS($B$4:S$4),0),0)+IFERROR(VLOOKUP($B19,[9]IP!$B$25:$BK$31,COLUMNS($B$4:S$4),0),0))/1000000</f>
        <v>5.624189786192408E-3</v>
      </c>
      <c r="T19" s="18">
        <f>(IFERROR(VLOOKUP($B19,[9]IP!$B$12:$BK$21,COLUMNS($B$4:T$4),0),0)+IFERROR(VLOOKUP($B19,[9]IP!$B$22:$BK$24,COLUMNS($B$4:T$4),0),0)+IFERROR(VLOOKUP($B19,[9]IP!$B$25:$BK$31,COLUMNS($B$4:T$4),0),0))/1000000</f>
        <v>9.3002386148027414E-5</v>
      </c>
      <c r="U19" s="18">
        <f>(IFERROR(VLOOKUP($B19,[9]IP!$B$12:$BK$21,COLUMNS($B$4:U$4),0),0)+IFERROR(VLOOKUP($B19,[9]IP!$B$22:$BK$24,COLUMNS($B$4:U$4),0),0)+IFERROR(VLOOKUP($B19,[9]IP!$B$25:$BK$31,COLUMNS($B$4:U$4),0),0))/1000000</f>
        <v>6.2723385241249025E-4</v>
      </c>
      <c r="V19" s="18">
        <f>(IFERROR(VLOOKUP($B19,[9]IP!$B$12:$BK$21,COLUMNS($B$4:V$4),0),0)+IFERROR(VLOOKUP($B19,[9]IP!$B$22:$BK$24,COLUMNS($B$4:V$4),0),0)+IFERROR(VLOOKUP($B19,[9]IP!$B$25:$BK$31,COLUMNS($B$4:V$4),0),0))/1000000</f>
        <v>0</v>
      </c>
      <c r="W19" s="18">
        <f>(IFERROR(VLOOKUP($B19,[9]IP!$B$12:$BK$21,COLUMNS($B$4:W$4),0),0)+IFERROR(VLOOKUP($B19,[9]IP!$B$22:$BK$24,COLUMNS($B$4:W$4),0),0)+IFERROR(VLOOKUP($B19,[9]IP!$B$25:$BK$31,COLUMNS($B$4:W$4),0),0))/1000000</f>
        <v>0</v>
      </c>
      <c r="X19" s="18">
        <f>(IFERROR(VLOOKUP($B19,[9]IP!$B$12:$BK$21,COLUMNS($B$4:X$4),0),0)+IFERROR(VLOOKUP($B19,[9]IP!$B$22:$BK$24,COLUMNS($B$4:X$4),0),0)+IFERROR(VLOOKUP($B19,[9]IP!$B$25:$BK$31,COLUMNS($B$4:X$4),0),0))/1000000</f>
        <v>2.6477778165651269E-4</v>
      </c>
      <c r="Y19" s="18">
        <f>(IFERROR(VLOOKUP($B19,[9]IP!$B$12:$BK$21,COLUMNS($B$4:Y$4),0),0)+IFERROR(VLOOKUP($B19,[9]IP!$B$22:$BK$24,COLUMNS($B$4:Y$4),0),0)+IFERROR(VLOOKUP($B19,[9]IP!$B$25:$BK$31,COLUMNS($B$4:Y$4),0),0))/1000000</f>
        <v>0</v>
      </c>
      <c r="Z19" s="18">
        <f>(IFERROR(VLOOKUP($B19,[9]IP!$B$12:$BK$21,COLUMNS($B$4:Z$4),0),0)+IFERROR(VLOOKUP($B19,[9]IP!$B$22:$BK$24,COLUMNS($B$4:Z$4),0),0)+IFERROR(VLOOKUP($B19,[9]IP!$B$25:$BK$31,COLUMNS($B$4:Z$4),0),0))/1000000</f>
        <v>0</v>
      </c>
      <c r="AA19" s="18">
        <f>(IFERROR(VLOOKUP($B19,[9]IP!$B$12:$BK$21,COLUMNS($B$4:AA$4),0),0)+IFERROR(VLOOKUP($B19,[9]IP!$B$22:$BK$24,COLUMNS($B$4:AA$4),0),0)+IFERROR(VLOOKUP($B19,[9]IP!$B$25:$BK$31,COLUMNS($B$4:AA$4),0),0))/1000000</f>
        <v>0</v>
      </c>
      <c r="AB19" s="18">
        <f>(IFERROR(VLOOKUP($B19,[9]IP!$B$12:$BK$21,COLUMNS($B$4:AB$4),0),0)+IFERROR(VLOOKUP($B19,[9]IP!$B$22:$BK$24,COLUMNS($B$4:AB$4),0),0)+IFERROR(VLOOKUP($B19,[9]IP!$B$25:$BK$31,COLUMNS($B$4:AB$4),0),0))/1000000</f>
        <v>0</v>
      </c>
      <c r="AC19" s="18">
        <f>(IFERROR(VLOOKUP($B19,[9]IP!$B$12:$BK$21,COLUMNS($B$4:AC$4),0),0)+IFERROR(VLOOKUP($B19,[9]IP!$B$22:$BK$24,COLUMNS($B$4:AC$4),0),0)+IFERROR(VLOOKUP($B19,[9]IP!$B$25:$BK$31,COLUMNS($B$4:AC$4),0),0))/1000000</f>
        <v>0</v>
      </c>
      <c r="AD19" s="18">
        <f>(IFERROR(VLOOKUP($B19,[9]IP!$B$12:$BK$21,COLUMNS($B$4:AD$4),0),0)+IFERROR(VLOOKUP($B19,[9]IP!$B$22:$BK$24,COLUMNS($B$4:AD$4),0),0)+IFERROR(VLOOKUP($B19,[9]IP!$B$25:$BK$31,COLUMNS($B$4:AD$4),0),0))/1000000</f>
        <v>0</v>
      </c>
      <c r="AE19" s="18">
        <f>(IFERROR(VLOOKUP($B19,[9]IP!$B$12:$BK$21,COLUMNS($B$4:AE$4),0),0)+IFERROR(VLOOKUP($B19,[9]IP!$B$22:$BK$24,COLUMNS($B$4:AE$4),0),0)+IFERROR(VLOOKUP($B19,[9]IP!$B$25:$BK$31,COLUMNS($B$4:AE$4),0),0))/1000000</f>
        <v>0</v>
      </c>
      <c r="AF19" s="18">
        <f>(IFERROR(VLOOKUP($B19,[9]IP!$B$12:$BK$21,COLUMNS($B$4:AF$4),0),0)+IFERROR(VLOOKUP($B19,[9]IP!$B$22:$BK$24,COLUMNS($B$4:AF$4),0),0)+IFERROR(VLOOKUP($B19,[9]IP!$B$25:$BK$31,COLUMNS($B$4:AF$4),0),0))/1000000</f>
        <v>0</v>
      </c>
      <c r="AG19" s="18">
        <f>(IFERROR(VLOOKUP($B19,[9]IP!$B$12:$BK$21,COLUMNS($B$4:AG$4),0),0)+IFERROR(VLOOKUP($B19,[9]IP!$B$22:$BK$24,COLUMNS($B$4:AG$4),0),0)+IFERROR(VLOOKUP($B19,[9]IP!$B$25:$BK$31,COLUMNS($B$4:AG$4),0),0))/1000000</f>
        <v>0</v>
      </c>
      <c r="AH19" s="18">
        <f>(IFERROR(VLOOKUP($B19,[9]IP!$B$12:$BK$21,COLUMNS($B$4:AH$4),0),0)+IFERROR(VLOOKUP($B19,[9]IP!$B$22:$BK$24,COLUMNS($B$4:AH$4),0),0)+IFERROR(VLOOKUP($B19,[9]IP!$B$25:$BK$31,COLUMNS($B$4:AH$4),0),0))/1000000</f>
        <v>0</v>
      </c>
      <c r="AI19" s="18">
        <f>(IFERROR(VLOOKUP($B19,[9]IP!$B$12:$BK$21,COLUMNS($B$4:AI$4),0),0)+IFERROR(VLOOKUP($B19,[9]IP!$B$22:$BK$24,COLUMNS($B$4:AI$4),0),0)+IFERROR(VLOOKUP($B19,[9]IP!$B$25:$BK$31,COLUMNS($B$4:AI$4),0),0))/1000000</f>
        <v>0</v>
      </c>
      <c r="AJ19" s="18">
        <f>(IFERROR(VLOOKUP($B19,[9]IP!$B$12:$BK$21,COLUMNS($B$4:AJ$4),0),0)+IFERROR(VLOOKUP($B19,[9]IP!$B$22:$BK$24,COLUMNS($B$4:AJ$4),0),0)+IFERROR(VLOOKUP($B19,[9]IP!$B$25:$BK$31,COLUMNS($B$4:AJ$4),0),0))/1000000</f>
        <v>0</v>
      </c>
      <c r="AK19" s="18">
        <f>(IFERROR(VLOOKUP($B19,[9]IP!$B$12:$BK$21,COLUMNS($B$4:AK$4),0),0)+IFERROR(VLOOKUP($B19,[9]IP!$B$22:$BK$24,COLUMNS($B$4:AK$4),0),0)+IFERROR(VLOOKUP($B19,[9]IP!$B$25:$BK$31,COLUMNS($B$4:AK$4),0),0))/1000000</f>
        <v>0</v>
      </c>
      <c r="AL19" s="18">
        <f>(IFERROR(VLOOKUP($B19,[9]IP!$B$12:$BK$21,COLUMNS($B$4:AL$4),0),0)+IFERROR(VLOOKUP($B19,[9]IP!$B$22:$BK$24,COLUMNS($B$4:AL$4),0),0)+IFERROR(VLOOKUP($B19,[9]IP!$B$25:$BK$31,COLUMNS($B$4:AL$4),0),0))/1000000</f>
        <v>0</v>
      </c>
      <c r="AM19" s="18">
        <f>(IFERROR(VLOOKUP($B19,[9]IP!$B$12:$BK$21,COLUMNS($B$4:AM$4),0),0)+IFERROR(VLOOKUP($B19,[9]IP!$B$22:$BK$24,COLUMNS($B$4:AM$4),0),0)+IFERROR(VLOOKUP($B19,[9]IP!$B$25:$BK$31,COLUMNS($B$4:AM$4),0),0))/1000000</f>
        <v>0</v>
      </c>
      <c r="AN19" s="18">
        <f>(IFERROR(VLOOKUP($B19,[9]IP!$B$12:$BK$21,COLUMNS($B$4:AN$4),0),0)+IFERROR(VLOOKUP($B19,[9]IP!$B$22:$BK$24,COLUMNS($B$4:AN$4),0),0)+IFERROR(VLOOKUP($B19,[9]IP!$B$25:$BK$31,COLUMNS($B$4:AN$4),0),0))/1000000</f>
        <v>0</v>
      </c>
      <c r="AO19" s="18">
        <f>(IFERROR(VLOOKUP($B19,[9]IP!$B$12:$BK$21,COLUMNS($B$4:AO$4),0),0)+IFERROR(VLOOKUP($B19,[9]IP!$B$22:$BK$24,COLUMNS($B$4:AO$4),0),0)+IFERROR(VLOOKUP($B19,[9]IP!$B$25:$BK$31,COLUMNS($B$4:AO$4),0),0))/1000000</f>
        <v>0</v>
      </c>
      <c r="AP19" s="18">
        <f>(IFERROR(VLOOKUP($B19,[9]IP!$B$12:$BK$21,COLUMNS($B$4:AP$4),0),0)+IFERROR(VLOOKUP($B19,[9]IP!$B$22:$BK$24,COLUMNS($B$4:AP$4),0),0)+IFERROR(VLOOKUP($B19,[9]IP!$B$25:$BK$31,COLUMNS($B$4:AP$4),0),0))/1000000</f>
        <v>0</v>
      </c>
      <c r="AQ19" s="18">
        <f>(IFERROR(VLOOKUP($B19,[9]IP!$B$12:$BK$21,COLUMNS($B$4:AQ$4),0),0)+IFERROR(VLOOKUP($B19,[9]IP!$B$22:$BK$24,COLUMNS($B$4:AQ$4),0),0)+IFERROR(VLOOKUP($B19,[9]IP!$B$25:$BK$31,COLUMNS($B$4:AQ$4),0),0))/1000000</f>
        <v>0</v>
      </c>
      <c r="AR19" s="18">
        <f>(IFERROR(VLOOKUP($B19,[9]IP!$B$12:$BK$21,COLUMNS($B$4:AR$4),0),0)+IFERROR(VLOOKUP($B19,[9]IP!$B$22:$BK$24,COLUMNS($B$4:AR$4),0),0)+IFERROR(VLOOKUP($B19,[9]IP!$B$25:$BK$31,COLUMNS($B$4:AR$4),0),0))/1000000</f>
        <v>0</v>
      </c>
      <c r="AS19" s="18">
        <f>(IFERROR(VLOOKUP($B19,[9]IP!$B$12:$BK$21,COLUMNS($B$4:AS$4),0),0)+IFERROR(VLOOKUP($B19,[9]IP!$B$22:$BK$24,COLUMNS($B$4:AS$4),0),0)+IFERROR(VLOOKUP($B19,[9]IP!$B$25:$BK$31,COLUMNS($B$4:AS$4),0),0))/1000000</f>
        <v>0</v>
      </c>
      <c r="AT19" s="18">
        <f>(IFERROR(VLOOKUP($B19,[9]IP!$B$12:$BK$21,COLUMNS($B$4:AT$4),0),0)+IFERROR(VLOOKUP($B19,[9]IP!$B$22:$BK$24,COLUMNS($B$4:AT$4),0),0)+IFERROR(VLOOKUP($B19,[9]IP!$B$25:$BK$31,COLUMNS($B$4:AT$4),0),0))/1000000</f>
        <v>0</v>
      </c>
      <c r="AU19" s="18">
        <f>(IFERROR(VLOOKUP($B19,[9]IP!$B$12:$BK$21,COLUMNS($B$4:AU$4),0),0)+IFERROR(VLOOKUP($B19,[9]IP!$B$22:$BK$24,COLUMNS($B$4:AU$4),0),0)+IFERROR(VLOOKUP($B19,[9]IP!$B$25:$BK$31,COLUMNS($B$4:AU$4),0),0))/1000000</f>
        <v>0</v>
      </c>
      <c r="AV19" s="18">
        <f>(IFERROR(VLOOKUP($B19,[9]IP!$B$12:$BK$21,COLUMNS($B$4:AV$4),0),0)+IFERROR(VLOOKUP($B19,[9]IP!$B$22:$BK$24,COLUMNS($B$4:AV$4),0),0)+IFERROR(VLOOKUP($B19,[9]IP!$B$25:$BK$31,COLUMNS($B$4:AV$4),0),0))/1000000</f>
        <v>0</v>
      </c>
      <c r="AW19" s="18">
        <f>(IFERROR(VLOOKUP($B19,[9]IP!$B$12:$BK$21,COLUMNS($B$4:AW$4),0),0)+IFERROR(VLOOKUP($B19,[9]IP!$B$22:$BK$24,COLUMNS($B$4:AW$4),0),0)+IFERROR(VLOOKUP($B19,[9]IP!$B$25:$BK$31,COLUMNS($B$4:AW$4),0),0))/1000000</f>
        <v>0</v>
      </c>
      <c r="AX19" s="18">
        <f>(IFERROR(VLOOKUP($B19,[9]IP!$B$12:$BK$21,COLUMNS($B$4:AX$4),0),0)+IFERROR(VLOOKUP($B19,[9]IP!$B$22:$BK$24,COLUMNS($B$4:AX$4),0),0)+IFERROR(VLOOKUP($B19,[9]IP!$B$25:$BK$31,COLUMNS($B$4:AX$4),0),0))/1000000</f>
        <v>0</v>
      </c>
      <c r="AY19" s="18">
        <f>(IFERROR(VLOOKUP($B19,[9]IP!$B$12:$BK$21,COLUMNS($B$4:AY$4),0),0)+IFERROR(VLOOKUP($B19,[9]IP!$B$22:$BK$24,COLUMNS($B$4:AY$4),0),0)+IFERROR(VLOOKUP($B19,[9]IP!$B$25:$BK$31,COLUMNS($B$4:AY$4),0),0))/1000000</f>
        <v>0</v>
      </c>
      <c r="AZ19" s="18">
        <f>(IFERROR(VLOOKUP($B19,[9]IP!$B$12:$BK$21,COLUMNS($B$4:AZ$4),0),0)+IFERROR(VLOOKUP($B19,[9]IP!$B$22:$BK$24,COLUMNS($B$4:AZ$4),0),0)+IFERROR(VLOOKUP($B19,[9]IP!$B$25:$BK$31,COLUMNS($B$4:AZ$4),0),0))/1000000</f>
        <v>0</v>
      </c>
      <c r="BA19" s="18">
        <f>(IFERROR(VLOOKUP($B19,[9]IP!$B$12:$BK$21,COLUMNS($B$4:BA$4),0),0)+IFERROR(VLOOKUP($B19,[9]IP!$B$22:$BK$24,COLUMNS($B$4:BA$4),0),0)+IFERROR(VLOOKUP($B19,[9]IP!$B$25:$BK$31,COLUMNS($B$4:BA$4),0),0))/1000000</f>
        <v>0</v>
      </c>
      <c r="BB19" s="18">
        <f>(IFERROR(VLOOKUP($B19,[9]IP!$B$12:$BK$21,COLUMNS($B$4:BB$4),0),0)+IFERROR(VLOOKUP($B19,[9]IP!$B$22:$BK$24,COLUMNS($B$4:BB$4),0),0)+IFERROR(VLOOKUP($B19,[9]IP!$B$25:$BK$31,COLUMNS($B$4:BB$4),0),0))/1000000</f>
        <v>0</v>
      </c>
      <c r="BC19" s="18">
        <f>(IFERROR(VLOOKUP($B19,[9]IP!$B$12:$BK$21,COLUMNS($B$4:BC$4),0),0)+IFERROR(VLOOKUP($B19,[9]IP!$B$22:$BK$24,COLUMNS($B$4:BC$4),0),0)+IFERROR(VLOOKUP($B19,[9]IP!$B$25:$BK$31,COLUMNS($B$4:BC$4),0),0))/1000000</f>
        <v>0</v>
      </c>
      <c r="BD19" s="18">
        <f>(IFERROR(VLOOKUP($B19,[9]IP!$B$12:$BK$21,COLUMNS($B$4:BD$4),0),0)+IFERROR(VLOOKUP($B19,[9]IP!$B$22:$BK$24,COLUMNS($B$4:BD$4),0),0)+IFERROR(VLOOKUP($B19,[9]IP!$B$25:$BK$31,COLUMNS($B$4:BD$4),0),0))/1000000</f>
        <v>0</v>
      </c>
      <c r="BE19" s="18">
        <f>(IFERROR(VLOOKUP($B19,[9]IP!$B$12:$BK$21,COLUMNS($B$4:BE$4),0),0)+IFERROR(VLOOKUP($B19,[9]IP!$B$22:$BK$24,COLUMNS($B$4:BE$4),0),0)+IFERROR(VLOOKUP($B19,[9]IP!$B$25:$BK$31,COLUMNS($B$4:BE$4),0),0))/1000000</f>
        <v>0</v>
      </c>
      <c r="BF19" s="18">
        <f>(IFERROR(VLOOKUP($B19,[9]IP!$B$12:$BK$21,COLUMNS($B$4:BF$4),0),0)+IFERROR(VLOOKUP($B19,[9]IP!$B$22:$BK$24,COLUMNS($B$4:BF$4),0),0)+IFERROR(VLOOKUP($B19,[9]IP!$B$25:$BK$31,COLUMNS($B$4:BF$4),0),0))/1000000</f>
        <v>0</v>
      </c>
      <c r="BG19" s="18">
        <f>(IFERROR(VLOOKUP($B19,[9]IP!$B$12:$BK$21,COLUMNS($B$4:BG$4),0),0)+IFERROR(VLOOKUP($B19,[9]IP!$B$22:$BK$24,COLUMNS($B$4:BG$4),0),0)+IFERROR(VLOOKUP($B19,[9]IP!$B$25:$BK$31,COLUMNS($B$4:BG$4),0),0))/1000000</f>
        <v>0</v>
      </c>
      <c r="BH19" s="18">
        <f>(IFERROR(VLOOKUP($B19,[9]IP!$B$12:$BK$21,COLUMNS($B$4:BH$4),0),0)+IFERROR(VLOOKUP($B19,[9]IP!$B$22:$BK$24,COLUMNS($B$4:BH$4),0),0)+IFERROR(VLOOKUP($B19,[9]IP!$B$25:$BK$31,COLUMNS($B$4:BH$4),0),0))/1000000</f>
        <v>0</v>
      </c>
      <c r="BI19" s="18">
        <f>(IFERROR(VLOOKUP($B19,[9]IP!$B$12:$BK$21,COLUMNS($B$4:BI$4),0),0)+IFERROR(VLOOKUP($B19,[9]IP!$B$22:$BK$24,COLUMNS($B$4:BI$4),0),0)+IFERROR(VLOOKUP($B19,[9]IP!$B$25:$BK$31,COLUMNS($B$4:BI$4),0),0))/1000000</f>
        <v>0</v>
      </c>
      <c r="BJ19" s="18">
        <f>(IFERROR(VLOOKUP($B19,[9]IP!$B$12:$BK$21,COLUMNS($B$4:BJ$4),0),0)+IFERROR(VLOOKUP($B19,[9]IP!$B$22:$BK$24,COLUMNS($B$4:BJ$4),0),0)+IFERROR(VLOOKUP($B19,[9]IP!$B$25:$BK$31,COLUMNS($B$4:BJ$4),0),0))/1000000</f>
        <v>0</v>
      </c>
      <c r="BK19" s="18">
        <f>(IFERROR(VLOOKUP($B19,[9]IP!$B$12:$BK$21,COLUMNS($B$4:BK$4),0),0)+IFERROR(VLOOKUP($B19,[9]IP!$B$22:$BK$24,COLUMNS($B$4:BK$4),0),0)+IFERROR(VLOOKUP($B19,[9]IP!$B$25:$BK$31,COLUMNS($B$4:BK$4),0),0))/1000000</f>
        <v>0</v>
      </c>
    </row>
    <row r="20" spans="2:63" ht="15" x14ac:dyDescent="0.25">
      <c r="B20" s="17" t="s">
        <v>251</v>
      </c>
      <c r="C20" s="18">
        <f>(IFERROR(VLOOKUP($B20,[9]IP!$B$12:$BK$21,COLUMNS($B$4:C$4),0),0)+IFERROR(VLOOKUP($B20,[9]IP!$B$22:$BK$24,COLUMNS($B$4:C$4),0),0)+IFERROR(VLOOKUP($B20,[9]IP!$B$25:$BK$31,COLUMNS($B$4:C$4),0),0))/1000000</f>
        <v>1.2084355523904076E-2</v>
      </c>
      <c r="D20" s="18">
        <f>(IFERROR(VLOOKUP($B20,[9]IP!$B$12:$BK$21,COLUMNS($B$4:D$4),0),0)+IFERROR(VLOOKUP($B20,[9]IP!$B$22:$BK$24,COLUMNS($B$4:D$4),0),0)+IFERROR(VLOOKUP($B20,[9]IP!$B$25:$BK$31,COLUMNS($B$4:D$4),0),0))/1000000</f>
        <v>1.1708855095217194E-2</v>
      </c>
      <c r="E20" s="18">
        <f>(IFERROR(VLOOKUP($B20,[9]IP!$B$12:$BK$21,COLUMNS($B$4:E$4),0),0)+IFERROR(VLOOKUP($B20,[9]IP!$B$22:$BK$24,COLUMNS($B$4:E$4),0),0)+IFERROR(VLOOKUP($B20,[9]IP!$B$25:$BK$31,COLUMNS($B$4:E$4),0),0))/1000000</f>
        <v>1.173007383343354E-2</v>
      </c>
      <c r="F20" s="18">
        <f>(IFERROR(VLOOKUP($B20,[9]IP!$B$12:$BK$21,COLUMNS($B$4:F$4),0),0)+IFERROR(VLOOKUP($B20,[9]IP!$B$22:$BK$24,COLUMNS($B$4:F$4),0),0)+IFERROR(VLOOKUP($B20,[9]IP!$B$25:$BK$31,COLUMNS($B$4:F$4),0),0))/1000000</f>
        <v>1.1782501407094439E-2</v>
      </c>
      <c r="G20" s="18">
        <f>(IFERROR(VLOOKUP($B20,[9]IP!$B$12:$BK$21,COLUMNS($B$4:G$4),0),0)+IFERROR(VLOOKUP($B20,[9]IP!$B$22:$BK$24,COLUMNS($B$4:G$4),0),0)+IFERROR(VLOOKUP($B20,[9]IP!$B$25:$BK$31,COLUMNS($B$4:G$4),0),0))/1000000</f>
        <v>1.1722935192133804E-2</v>
      </c>
      <c r="H20" s="18">
        <f>(IFERROR(VLOOKUP($B20,[9]IP!$B$12:$BK$21,COLUMNS($B$4:H$4),0),0)+IFERROR(VLOOKUP($B20,[9]IP!$B$22:$BK$24,COLUMNS($B$4:H$4),0),0)+IFERROR(VLOOKUP($B20,[9]IP!$B$25:$BK$31,COLUMNS($B$4:H$4),0),0))/1000000</f>
        <v>1.2115253350466178E-2</v>
      </c>
      <c r="I20" s="18">
        <f>(IFERROR(VLOOKUP($B20,[9]IP!$B$12:$BK$21,COLUMNS($B$4:I$4),0),0)+IFERROR(VLOOKUP($B20,[9]IP!$B$22:$BK$24,COLUMNS($B$4:I$4),0),0)+IFERROR(VLOOKUP($B20,[9]IP!$B$25:$BK$31,COLUMNS($B$4:I$4),0),0))/1000000</f>
        <v>1.1859662425270688E-2</v>
      </c>
      <c r="J20" s="18">
        <f>(IFERROR(VLOOKUP($B20,[9]IP!$B$12:$BK$21,COLUMNS($B$4:J$4),0),0)+IFERROR(VLOOKUP($B20,[9]IP!$B$22:$BK$24,COLUMNS($B$4:J$4),0),0)+IFERROR(VLOOKUP($B20,[9]IP!$B$25:$BK$31,COLUMNS($B$4:J$4),0),0))/1000000</f>
        <v>1.1960181557374983E-2</v>
      </c>
      <c r="K20" s="18">
        <f>(IFERROR(VLOOKUP($B20,[9]IP!$B$12:$BK$21,COLUMNS($B$4:K$4),0),0)+IFERROR(VLOOKUP($B20,[9]IP!$B$22:$BK$24,COLUMNS($B$4:K$4),0),0)+IFERROR(VLOOKUP($B20,[9]IP!$B$25:$BK$31,COLUMNS($B$4:K$4),0),0))/1000000</f>
        <v>1.1983975089690889E-2</v>
      </c>
      <c r="L20" s="18">
        <f>(IFERROR(VLOOKUP($B20,[9]IP!$B$12:$BK$21,COLUMNS($B$4:L$4),0),0)+IFERROR(VLOOKUP($B20,[9]IP!$B$22:$BK$24,COLUMNS($B$4:L$4),0),0)+IFERROR(VLOOKUP($B20,[9]IP!$B$25:$BK$31,COLUMNS($B$4:L$4),0),0))/1000000</f>
        <v>1.1570990626517973E-2</v>
      </c>
      <c r="M20" s="18">
        <f>(IFERROR(VLOOKUP($B20,[9]IP!$B$12:$BK$21,COLUMNS($B$4:M$4),0),0)+IFERROR(VLOOKUP($B20,[9]IP!$B$22:$BK$24,COLUMNS($B$4:M$4),0),0)+IFERROR(VLOOKUP($B20,[9]IP!$B$25:$BK$31,COLUMNS($B$4:M$4),0),0))/1000000</f>
        <v>1.1410204565719067E-2</v>
      </c>
      <c r="N20" s="18">
        <f>(IFERROR(VLOOKUP($B20,[9]IP!$B$12:$BK$21,COLUMNS($B$4:N$4),0),0)+IFERROR(VLOOKUP($B20,[9]IP!$B$22:$BK$24,COLUMNS($B$4:N$4),0),0)+IFERROR(VLOOKUP($B20,[9]IP!$B$25:$BK$31,COLUMNS($B$4:N$4),0),0))/1000000</f>
        <v>1.1386942071496877E-2</v>
      </c>
      <c r="O20" s="18">
        <f>(IFERROR(VLOOKUP($B20,[9]IP!$B$12:$BK$21,COLUMNS($B$4:O$4),0),0)+IFERROR(VLOOKUP($B20,[9]IP!$B$22:$BK$24,COLUMNS($B$4:O$4),0),0)+IFERROR(VLOOKUP($B20,[9]IP!$B$25:$BK$31,COLUMNS($B$4:O$4),0),0))/1000000</f>
        <v>1.1496427224445183E-2</v>
      </c>
      <c r="P20" s="18">
        <f>(IFERROR(VLOOKUP($B20,[9]IP!$B$12:$BK$21,COLUMNS($B$4:P$4),0),0)+IFERROR(VLOOKUP($B20,[9]IP!$B$22:$BK$24,COLUMNS($B$4:P$4),0),0)+IFERROR(VLOOKUP($B20,[9]IP!$B$25:$BK$31,COLUMNS($B$4:P$4),0),0))/1000000</f>
        <v>1.1220120743095982E-2</v>
      </c>
      <c r="Q20" s="18">
        <f>(IFERROR(VLOOKUP($B20,[9]IP!$B$12:$BK$21,COLUMNS($B$4:Q$4),0),0)+IFERROR(VLOOKUP($B20,[9]IP!$B$22:$BK$24,COLUMNS($B$4:Q$4),0),0)+IFERROR(VLOOKUP($B20,[9]IP!$B$25:$BK$31,COLUMNS($B$4:Q$4),0),0))/1000000</f>
        <v>1.1294260501034376E-2</v>
      </c>
      <c r="R20" s="18">
        <f>(IFERROR(VLOOKUP($B20,[9]IP!$B$12:$BK$21,COLUMNS($B$4:R$4),0),0)+IFERROR(VLOOKUP($B20,[9]IP!$B$22:$BK$24,COLUMNS($B$4:R$4),0),0)+IFERROR(VLOOKUP($B20,[9]IP!$B$25:$BK$31,COLUMNS($B$4:R$4),0),0))/1000000</f>
        <v>1.1244623256475688E-2</v>
      </c>
      <c r="S20" s="18">
        <f>(IFERROR(VLOOKUP($B20,[9]IP!$B$12:$BK$21,COLUMNS($B$4:S$4),0),0)+IFERROR(VLOOKUP($B20,[9]IP!$B$22:$BK$24,COLUMNS($B$4:S$4),0),0)+IFERROR(VLOOKUP($B20,[9]IP!$B$25:$BK$31,COLUMNS($B$4:S$4),0),0))/1000000</f>
        <v>1.1121062728663183E-2</v>
      </c>
      <c r="T20" s="18">
        <f>(IFERROR(VLOOKUP($B20,[9]IP!$B$12:$BK$21,COLUMNS($B$4:T$4),0),0)+IFERROR(VLOOKUP($B20,[9]IP!$B$22:$BK$24,COLUMNS($B$4:T$4),0),0)+IFERROR(VLOOKUP($B20,[9]IP!$B$25:$BK$31,COLUMNS($B$4:T$4),0),0))/1000000</f>
        <v>1.0768527205167692E-2</v>
      </c>
      <c r="U20" s="18">
        <f>(IFERROR(VLOOKUP($B20,[9]IP!$B$12:$BK$21,COLUMNS($B$4:U$4),0),0)+IFERROR(VLOOKUP($B20,[9]IP!$B$22:$BK$24,COLUMNS($B$4:U$4),0),0)+IFERROR(VLOOKUP($B20,[9]IP!$B$25:$BK$31,COLUMNS($B$4:U$4),0),0))/1000000</f>
        <v>1.0357624939900978E-2</v>
      </c>
      <c r="V20" s="18">
        <f>(IFERROR(VLOOKUP($B20,[9]IP!$B$12:$BK$21,COLUMNS($B$4:V$4),0),0)+IFERROR(VLOOKUP($B20,[9]IP!$B$22:$BK$24,COLUMNS($B$4:V$4),0),0)+IFERROR(VLOOKUP($B20,[9]IP!$B$25:$BK$31,COLUMNS($B$4:V$4),0),0))/1000000</f>
        <v>9.140153496561932E-3</v>
      </c>
      <c r="W20" s="18">
        <f>(IFERROR(VLOOKUP($B20,[9]IP!$B$12:$BK$21,COLUMNS($B$4:W$4),0),0)+IFERROR(VLOOKUP($B20,[9]IP!$B$22:$BK$24,COLUMNS($B$4:W$4),0),0)+IFERROR(VLOOKUP($B20,[9]IP!$B$25:$BK$31,COLUMNS($B$4:W$4),0),0))/1000000</f>
        <v>9.6586203606451714E-3</v>
      </c>
      <c r="X20" s="18">
        <f>(IFERROR(VLOOKUP($B20,[9]IP!$B$12:$BK$21,COLUMNS($B$4:X$4),0),0)+IFERROR(VLOOKUP($B20,[9]IP!$B$22:$BK$24,COLUMNS($B$4:X$4),0),0)+IFERROR(VLOOKUP($B20,[9]IP!$B$25:$BK$31,COLUMNS($B$4:X$4),0),0))/1000000</f>
        <v>9.449991531771864E-3</v>
      </c>
      <c r="Y20" s="18">
        <f>(IFERROR(VLOOKUP($B20,[9]IP!$B$12:$BK$21,COLUMNS($B$4:Y$4),0),0)+IFERROR(VLOOKUP($B20,[9]IP!$B$22:$BK$24,COLUMNS($B$4:Y$4),0),0)+IFERROR(VLOOKUP($B20,[9]IP!$B$25:$BK$31,COLUMNS($B$4:Y$4),0),0))/1000000</f>
        <v>9.3433645431735112E-3</v>
      </c>
      <c r="Z20" s="18">
        <f>(IFERROR(VLOOKUP($B20,[9]IP!$B$12:$BK$21,COLUMNS($B$4:Z$4),0),0)+IFERROR(VLOOKUP($B20,[9]IP!$B$22:$BK$24,COLUMNS($B$4:Z$4),0),0)+IFERROR(VLOOKUP($B20,[9]IP!$B$25:$BK$31,COLUMNS($B$4:Z$4),0),0))/1000000</f>
        <v>9.4600946662184941E-3</v>
      </c>
      <c r="AA20" s="18">
        <f>(IFERROR(VLOOKUP($B20,[9]IP!$B$12:$BK$21,COLUMNS($B$4:AA$4),0),0)+IFERROR(VLOOKUP($B20,[9]IP!$B$22:$BK$24,COLUMNS($B$4:AA$4),0),0)+IFERROR(VLOOKUP($B20,[9]IP!$B$25:$BK$31,COLUMNS($B$4:AA$4),0),0))/1000000</f>
        <v>9.5266270842301153E-3</v>
      </c>
      <c r="AB20" s="18">
        <f>(IFERROR(VLOOKUP($B20,[9]IP!$B$12:$BK$21,COLUMNS($B$4:AB$4),0),0)+IFERROR(VLOOKUP($B20,[9]IP!$B$22:$BK$24,COLUMNS($B$4:AB$4),0),0)+IFERROR(VLOOKUP($B20,[9]IP!$B$25:$BK$31,COLUMNS($B$4:AB$4),0),0))/1000000</f>
        <v>9.1728576116628952E-3</v>
      </c>
      <c r="AC20" s="18">
        <f>(IFERROR(VLOOKUP($B20,[9]IP!$B$12:$BK$21,COLUMNS($B$4:AC$4),0),0)+IFERROR(VLOOKUP($B20,[9]IP!$B$22:$BK$24,COLUMNS($B$4:AC$4),0),0)+IFERROR(VLOOKUP($B20,[9]IP!$B$25:$BK$31,COLUMNS($B$4:AC$4),0),0))/1000000</f>
        <v>9.3939158297821485E-3</v>
      </c>
      <c r="AD20" s="18">
        <f>(IFERROR(VLOOKUP($B20,[9]IP!$B$12:$BK$21,COLUMNS($B$4:AD$4),0),0)+IFERROR(VLOOKUP($B20,[9]IP!$B$22:$BK$24,COLUMNS($B$4:AD$4),0),0)+IFERROR(VLOOKUP($B20,[9]IP!$B$25:$BK$31,COLUMNS($B$4:AD$4),0),0))/1000000</f>
        <v>8.935737456018375E-3</v>
      </c>
      <c r="AE20" s="18">
        <f>(IFERROR(VLOOKUP($B20,[9]IP!$B$12:$BK$21,COLUMNS($B$4:AE$4),0),0)+IFERROR(VLOOKUP($B20,[9]IP!$B$22:$BK$24,COLUMNS($B$4:AE$4),0),0)+IFERROR(VLOOKUP($B20,[9]IP!$B$25:$BK$31,COLUMNS($B$4:AE$4),0),0))/1000000</f>
        <v>8.7746538906855239E-3</v>
      </c>
      <c r="AF20" s="18">
        <f>(IFERROR(VLOOKUP($B20,[9]IP!$B$12:$BK$21,COLUMNS($B$4:AF$4),0),0)+IFERROR(VLOOKUP($B20,[9]IP!$B$22:$BK$24,COLUMNS($B$4:AF$4),0),0)+IFERROR(VLOOKUP($B20,[9]IP!$B$25:$BK$31,COLUMNS($B$4:AF$4),0),0))/1000000</f>
        <v>8.4401200560735926E-3</v>
      </c>
      <c r="AG20" s="18">
        <f>(IFERROR(VLOOKUP($B20,[9]IP!$B$12:$BK$21,COLUMNS($B$4:AG$4),0),0)+IFERROR(VLOOKUP($B20,[9]IP!$B$22:$BK$24,COLUMNS($B$4:AG$4),0),0)+IFERROR(VLOOKUP($B20,[9]IP!$B$25:$BK$31,COLUMNS($B$4:AG$4),0),0))/1000000</f>
        <v>8.070233763944298E-3</v>
      </c>
      <c r="AH20" s="18">
        <f>(IFERROR(VLOOKUP($B20,[9]IP!$B$12:$BK$21,COLUMNS($B$4:AH$4),0),0)+IFERROR(VLOOKUP($B20,[9]IP!$B$22:$BK$24,COLUMNS($B$4:AH$4),0),0)+IFERROR(VLOOKUP($B20,[9]IP!$B$25:$BK$31,COLUMNS($B$4:AH$4),0),0))/1000000</f>
        <v>8.3708942293564455E-3</v>
      </c>
      <c r="AI20" s="18">
        <f>(IFERROR(VLOOKUP($B20,[9]IP!$B$12:$BK$21,COLUMNS($B$4:AI$4),0),0)+IFERROR(VLOOKUP($B20,[9]IP!$B$22:$BK$24,COLUMNS($B$4:AI$4),0),0)+IFERROR(VLOOKUP($B20,[9]IP!$B$25:$BK$31,COLUMNS($B$4:AI$4),0),0))/1000000</f>
        <v>8.3255030668979747E-3</v>
      </c>
      <c r="AJ20" s="18">
        <f>(IFERROR(VLOOKUP($B20,[9]IP!$B$12:$BK$21,COLUMNS($B$4:AJ$4),0),0)+IFERROR(VLOOKUP($B20,[9]IP!$B$22:$BK$24,COLUMNS($B$4:AJ$4),0),0)+IFERROR(VLOOKUP($B20,[9]IP!$B$25:$BK$31,COLUMNS($B$4:AJ$4),0),0))/1000000</f>
        <v>8.1926626431925113E-3</v>
      </c>
      <c r="AK20" s="18">
        <f>(IFERROR(VLOOKUP($B20,[9]IP!$B$12:$BK$21,COLUMNS($B$4:AK$4),0),0)+IFERROR(VLOOKUP($B20,[9]IP!$B$22:$BK$24,COLUMNS($B$4:AK$4),0),0)+IFERROR(VLOOKUP($B20,[9]IP!$B$25:$BK$31,COLUMNS($B$4:AK$4),0),0))/1000000</f>
        <v>8.0598222194869888E-3</v>
      </c>
      <c r="AL20" s="18">
        <f>(IFERROR(VLOOKUP($B20,[9]IP!$B$12:$BK$21,COLUMNS($B$4:AL$4),0),0)+IFERROR(VLOOKUP($B20,[9]IP!$B$22:$BK$24,COLUMNS($B$4:AL$4),0),0)+IFERROR(VLOOKUP($B20,[9]IP!$B$25:$BK$31,COLUMNS($B$4:AL$4),0),0))/1000000</f>
        <v>7.9269817957815254E-3</v>
      </c>
      <c r="AM20" s="18">
        <f>(IFERROR(VLOOKUP($B20,[9]IP!$B$12:$BK$21,COLUMNS($B$4:AM$4),0),0)+IFERROR(VLOOKUP($B20,[9]IP!$B$22:$BK$24,COLUMNS($B$4:AM$4),0),0)+IFERROR(VLOOKUP($B20,[9]IP!$B$25:$BK$31,COLUMNS($B$4:AM$4),0),0))/1000000</f>
        <v>7.794141372076061E-3</v>
      </c>
      <c r="AN20" s="18">
        <f>(IFERROR(VLOOKUP($B20,[9]IP!$B$12:$BK$21,COLUMNS($B$4:AN$4),0),0)+IFERROR(VLOOKUP($B20,[9]IP!$B$22:$BK$24,COLUMNS($B$4:AN$4),0),0)+IFERROR(VLOOKUP($B20,[9]IP!$B$25:$BK$31,COLUMNS($B$4:AN$4),0),0))/1000000</f>
        <v>7.6613009483705976E-3</v>
      </c>
      <c r="AO20" s="18">
        <f>(IFERROR(VLOOKUP($B20,[9]IP!$B$12:$BK$21,COLUMNS($B$4:AO$4),0),0)+IFERROR(VLOOKUP($B20,[9]IP!$B$22:$BK$24,COLUMNS($B$4:AO$4),0),0)+IFERROR(VLOOKUP($B20,[9]IP!$B$25:$BK$31,COLUMNS($B$4:AO$4),0),0))/1000000</f>
        <v>7.5284605246650751E-3</v>
      </c>
      <c r="AP20" s="18">
        <f>(IFERROR(VLOOKUP($B20,[9]IP!$B$12:$BK$21,COLUMNS($B$4:AP$4),0),0)+IFERROR(VLOOKUP($B20,[9]IP!$B$22:$BK$24,COLUMNS($B$4:AP$4),0),0)+IFERROR(VLOOKUP($B20,[9]IP!$B$25:$BK$31,COLUMNS($B$4:AP$4),0),0))/1000000</f>
        <v>7.3956201009596116E-3</v>
      </c>
      <c r="AQ20" s="18">
        <f>(IFERROR(VLOOKUP($B20,[9]IP!$B$12:$BK$21,COLUMNS($B$4:AQ$4),0),0)+IFERROR(VLOOKUP($B20,[9]IP!$B$22:$BK$24,COLUMNS($B$4:AQ$4),0),0)+IFERROR(VLOOKUP($B20,[9]IP!$B$25:$BK$31,COLUMNS($B$4:AQ$4),0),0))/1000000</f>
        <v>7.2627796772541482E-3</v>
      </c>
      <c r="AR20" s="18">
        <f>(IFERROR(VLOOKUP($B20,[9]IP!$B$12:$BK$21,COLUMNS($B$4:AR$4),0),0)+IFERROR(VLOOKUP($B20,[9]IP!$B$22:$BK$24,COLUMNS($B$4:AR$4),0),0)+IFERROR(VLOOKUP($B20,[9]IP!$B$25:$BK$31,COLUMNS($B$4:AR$4),0),0))/1000000</f>
        <v>7.1299392535486839E-3</v>
      </c>
      <c r="AS20" s="18">
        <f>(IFERROR(VLOOKUP($B20,[9]IP!$B$12:$BK$21,COLUMNS($B$4:AS$4),0),0)+IFERROR(VLOOKUP($B20,[9]IP!$B$22:$BK$24,COLUMNS($B$4:AS$4),0),0)+IFERROR(VLOOKUP($B20,[9]IP!$B$25:$BK$31,COLUMNS($B$4:AS$4),0),0))/1000000</f>
        <v>6.9970988298432204E-3</v>
      </c>
      <c r="AT20" s="18">
        <f>(IFERROR(VLOOKUP($B20,[9]IP!$B$12:$BK$21,COLUMNS($B$4:AT$4),0),0)+IFERROR(VLOOKUP($B20,[9]IP!$B$22:$BK$24,COLUMNS($B$4:AT$4),0),0)+IFERROR(VLOOKUP($B20,[9]IP!$B$25:$BK$31,COLUMNS($B$4:AT$4),0),0))/1000000</f>
        <v>6.8642584061376979E-3</v>
      </c>
      <c r="AU20" s="18">
        <f>(IFERROR(VLOOKUP($B20,[9]IP!$B$12:$BK$21,COLUMNS($B$4:AU$4),0),0)+IFERROR(VLOOKUP($B20,[9]IP!$B$22:$BK$24,COLUMNS($B$4:AU$4),0),0)+IFERROR(VLOOKUP($B20,[9]IP!$B$25:$BK$31,COLUMNS($B$4:AU$4),0),0))/1000000</f>
        <v>6.7314179824322345E-3</v>
      </c>
      <c r="AV20" s="18">
        <f>(IFERROR(VLOOKUP($B20,[9]IP!$B$12:$BK$21,COLUMNS($B$4:AV$4),0),0)+IFERROR(VLOOKUP($B20,[9]IP!$B$22:$BK$24,COLUMNS($B$4:AV$4),0),0)+IFERROR(VLOOKUP($B20,[9]IP!$B$25:$BK$31,COLUMNS($B$4:AV$4),0),0))/1000000</f>
        <v>6.598577558726771E-3</v>
      </c>
      <c r="AW20" s="18">
        <f>(IFERROR(VLOOKUP($B20,[9]IP!$B$12:$BK$21,COLUMNS($B$4:AW$4),0),0)+IFERROR(VLOOKUP($B20,[9]IP!$B$22:$BK$24,COLUMNS($B$4:AW$4),0),0)+IFERROR(VLOOKUP($B20,[9]IP!$B$25:$BK$31,COLUMNS($B$4:AW$4),0),0))/1000000</f>
        <v>6.4657371350213067E-3</v>
      </c>
      <c r="AX20" s="18">
        <f>(IFERROR(VLOOKUP($B20,[9]IP!$B$12:$BK$21,COLUMNS($B$4:AX$4),0),0)+IFERROR(VLOOKUP($B20,[9]IP!$B$22:$BK$24,COLUMNS($B$4:AX$4),0),0)+IFERROR(VLOOKUP($B20,[9]IP!$B$25:$BK$31,COLUMNS($B$4:AX$4),0),0))/1000000</f>
        <v>6.3328967113157851E-3</v>
      </c>
      <c r="AY20" s="18">
        <f>(IFERROR(VLOOKUP($B20,[9]IP!$B$12:$BK$21,COLUMNS($B$4:AY$4),0),0)+IFERROR(VLOOKUP($B20,[9]IP!$B$22:$BK$24,COLUMNS($B$4:AY$4),0),0)+IFERROR(VLOOKUP($B20,[9]IP!$B$25:$BK$31,COLUMNS($B$4:AY$4),0),0))/1000000</f>
        <v>6.2000562876103216E-3</v>
      </c>
      <c r="AZ20" s="18">
        <f>(IFERROR(VLOOKUP($B20,[9]IP!$B$12:$BK$21,COLUMNS($B$4:AZ$4),0),0)+IFERROR(VLOOKUP($B20,[9]IP!$B$22:$BK$24,COLUMNS($B$4:AZ$4),0),0)+IFERROR(VLOOKUP($B20,[9]IP!$B$25:$BK$31,COLUMNS($B$4:AZ$4),0),0))/1000000</f>
        <v>6.0672158639048573E-3</v>
      </c>
      <c r="BA20" s="18">
        <f>(IFERROR(VLOOKUP($B20,[9]IP!$B$12:$BK$21,COLUMNS($B$4:BA$4),0),0)+IFERROR(VLOOKUP($B20,[9]IP!$B$22:$BK$24,COLUMNS($B$4:BA$4),0),0)+IFERROR(VLOOKUP($B20,[9]IP!$B$25:$BK$31,COLUMNS($B$4:BA$4),0),0))/1000000</f>
        <v>5.9343754401993938E-3</v>
      </c>
      <c r="BB20" s="18">
        <f>(IFERROR(VLOOKUP($B20,[9]IP!$B$12:$BK$21,COLUMNS($B$4:BB$4),0),0)+IFERROR(VLOOKUP($B20,[9]IP!$B$22:$BK$24,COLUMNS($B$4:BB$4),0),0)+IFERROR(VLOOKUP($B20,[9]IP!$B$25:$BK$31,COLUMNS($B$4:BB$4),0),0))/1000000</f>
        <v>5.8015350164939304E-3</v>
      </c>
      <c r="BC20" s="18">
        <f>(IFERROR(VLOOKUP($B20,[9]IP!$B$12:$BK$21,COLUMNS($B$4:BC$4),0),0)+IFERROR(VLOOKUP($B20,[9]IP!$B$22:$BK$24,COLUMNS($B$4:BC$4),0),0)+IFERROR(VLOOKUP($B20,[9]IP!$B$25:$BK$31,COLUMNS($B$4:BC$4),0),0))/1000000</f>
        <v>5.6686945927884079E-3</v>
      </c>
      <c r="BD20" s="18">
        <f>(IFERROR(VLOOKUP($B20,[9]IP!$B$12:$BK$21,COLUMNS($B$4:BD$4),0),0)+IFERROR(VLOOKUP($B20,[9]IP!$B$22:$BK$24,COLUMNS($B$4:BD$4),0),0)+IFERROR(VLOOKUP($B20,[9]IP!$B$25:$BK$31,COLUMNS($B$4:BD$4),0),0))/1000000</f>
        <v>5.5358541690829445E-3</v>
      </c>
      <c r="BE20" s="18">
        <f>(IFERROR(VLOOKUP($B20,[9]IP!$B$12:$BK$21,COLUMNS($B$4:BE$4),0),0)+IFERROR(VLOOKUP($B20,[9]IP!$B$22:$BK$24,COLUMNS($B$4:BE$4),0),0)+IFERROR(VLOOKUP($B20,[9]IP!$B$25:$BK$31,COLUMNS($B$4:BE$4),0),0))/1000000</f>
        <v>5.4030137453774801E-3</v>
      </c>
      <c r="BF20" s="18">
        <f>(IFERROR(VLOOKUP($B20,[9]IP!$B$12:$BK$21,COLUMNS($B$4:BF$4),0),0)+IFERROR(VLOOKUP($B20,[9]IP!$B$22:$BK$24,COLUMNS($B$4:BF$4),0),0)+IFERROR(VLOOKUP($B20,[9]IP!$B$25:$BK$31,COLUMNS($B$4:BF$4),0),0))/1000000</f>
        <v>5.2701733216720167E-3</v>
      </c>
      <c r="BG20" s="18">
        <f>(IFERROR(VLOOKUP($B20,[9]IP!$B$12:$BK$21,COLUMNS($B$4:BG$4),0),0)+IFERROR(VLOOKUP($B20,[9]IP!$B$22:$BK$24,COLUMNS($B$4:BG$4),0),0)+IFERROR(VLOOKUP($B20,[9]IP!$B$25:$BK$31,COLUMNS($B$4:BG$4),0),0))/1000000</f>
        <v>5.1373328979664951E-3</v>
      </c>
      <c r="BH20" s="18">
        <f>(IFERROR(VLOOKUP($B20,[9]IP!$B$12:$BK$21,COLUMNS($B$4:BH$4),0),0)+IFERROR(VLOOKUP($B20,[9]IP!$B$22:$BK$24,COLUMNS($B$4:BH$4),0),0)+IFERROR(VLOOKUP($B20,[9]IP!$B$25:$BK$31,COLUMNS($B$4:BH$4),0),0))/1000000</f>
        <v>5.0044924742610308E-3</v>
      </c>
      <c r="BI20" s="18">
        <f>(IFERROR(VLOOKUP($B20,[9]IP!$B$12:$BK$21,COLUMNS($B$4:BI$4),0),0)+IFERROR(VLOOKUP($B20,[9]IP!$B$22:$BK$24,COLUMNS($B$4:BI$4),0),0)+IFERROR(VLOOKUP($B20,[9]IP!$B$25:$BK$31,COLUMNS($B$4:BI$4),0),0))/1000000</f>
        <v>4.8716520505555673E-3</v>
      </c>
      <c r="BJ20" s="18">
        <f>(IFERROR(VLOOKUP($B20,[9]IP!$B$12:$BK$21,COLUMNS($B$4:BJ$4),0),0)+IFERROR(VLOOKUP($B20,[9]IP!$B$22:$BK$24,COLUMNS($B$4:BJ$4),0),0)+IFERROR(VLOOKUP($B20,[9]IP!$B$25:$BK$31,COLUMNS($B$4:BJ$4),0),0))/1000000</f>
        <v>4.7388116268501038E-3</v>
      </c>
      <c r="BK20" s="18">
        <f>(IFERROR(VLOOKUP($B20,[9]IP!$B$12:$BK$21,COLUMNS($B$4:BK$4),0),0)+IFERROR(VLOOKUP($B20,[9]IP!$B$22:$BK$24,COLUMNS($B$4:BK$4),0),0)+IFERROR(VLOOKUP($B20,[9]IP!$B$25:$BK$31,COLUMNS($B$4:BK$4),0),0))/1000000</f>
        <v>4.6059712031446395E-3</v>
      </c>
    </row>
    <row r="21" spans="2:63" ht="15" x14ac:dyDescent="0.25">
      <c r="B21" s="17" t="s">
        <v>202</v>
      </c>
      <c r="C21" s="18">
        <f>(IFERROR(VLOOKUP($B21,[9]IP!$B$12:$BK$21,COLUMNS($B$4:C$4),0),0)+IFERROR(VLOOKUP($B21,[9]IP!$B$22:$BK$24,COLUMNS($B$4:C$4),0),0)+IFERROR(VLOOKUP($B21,[9]IP!$B$25:$BK$31,COLUMNS($B$4:C$4),0),0))/1000000</f>
        <v>2.6013814417294662E-4</v>
      </c>
      <c r="D21" s="18">
        <f>(IFERROR(VLOOKUP($B21,[9]IP!$B$12:$BK$21,COLUMNS($B$4:D$4),0),0)+IFERROR(VLOOKUP($B21,[9]IP!$B$22:$BK$24,COLUMNS($B$4:D$4),0),0)+IFERROR(VLOOKUP($B21,[9]IP!$B$25:$BK$31,COLUMNS($B$4:D$4),0),0))/1000000</f>
        <v>2.5756525843038741E-4</v>
      </c>
      <c r="E21" s="18">
        <f>(IFERROR(VLOOKUP($B21,[9]IP!$B$12:$BK$21,COLUMNS($B$4:E$4),0),0)+IFERROR(VLOOKUP($B21,[9]IP!$B$22:$BK$24,COLUMNS($B$4:E$4),0),0)+IFERROR(VLOOKUP($B21,[9]IP!$B$25:$BK$31,COLUMNS($B$4:E$4),0),0))/1000000</f>
        <v>2.5495734185887188E-4</v>
      </c>
      <c r="F21" s="18">
        <f>(IFERROR(VLOOKUP($B21,[9]IP!$B$12:$BK$21,COLUMNS($B$4:F$4),0),0)+IFERROR(VLOOKUP($B21,[9]IP!$B$22:$BK$24,COLUMNS($B$4:F$4),0),0)+IFERROR(VLOOKUP($B21,[9]IP!$B$25:$BK$31,COLUMNS($B$4:F$4),0),0))/1000000</f>
        <v>2.5501790363096597E-4</v>
      </c>
      <c r="G21" s="18">
        <f>(IFERROR(VLOOKUP($B21,[9]IP!$B$12:$BK$21,COLUMNS($B$4:G$4),0),0)+IFERROR(VLOOKUP($B21,[9]IP!$B$22:$BK$24,COLUMNS($B$4:G$4),0),0)+IFERROR(VLOOKUP($B21,[9]IP!$B$25:$BK$31,COLUMNS($B$4:G$4),0),0))/1000000</f>
        <v>2.5372413793103442E-4</v>
      </c>
      <c r="H21" s="18">
        <f>(IFERROR(VLOOKUP($B21,[9]IP!$B$12:$BK$21,COLUMNS($B$4:H$4),0),0)+IFERROR(VLOOKUP($B21,[9]IP!$B$22:$BK$24,COLUMNS($B$4:H$4),0),0)+IFERROR(VLOOKUP($B21,[9]IP!$B$25:$BK$31,COLUMNS($B$4:H$4),0),0))/1000000</f>
        <v>2.4541371698256836E-4</v>
      </c>
      <c r="I21" s="18">
        <f>(IFERROR(VLOOKUP($B21,[9]IP!$B$12:$BK$21,COLUMNS($B$4:I$4),0),0)+IFERROR(VLOOKUP($B21,[9]IP!$B$22:$BK$24,COLUMNS($B$4:I$4),0),0)+IFERROR(VLOOKUP($B21,[9]IP!$B$25:$BK$31,COLUMNS($B$4:I$4),0),0))/1000000</f>
        <v>2.4541371698256836E-4</v>
      </c>
      <c r="J21" s="18">
        <f>(IFERROR(VLOOKUP($B21,[9]IP!$B$12:$BK$21,COLUMNS($B$4:J$4),0),0)+IFERROR(VLOOKUP($B21,[9]IP!$B$22:$BK$24,COLUMNS($B$4:J$4),0),0)+IFERROR(VLOOKUP($B21,[9]IP!$B$25:$BK$31,COLUMNS($B$4:J$4),0),0))/1000000</f>
        <v>2.4800599832534062E-4</v>
      </c>
      <c r="K21" s="18">
        <f>(IFERROR(VLOOKUP($B21,[9]IP!$B$12:$BK$21,COLUMNS($B$4:K$4),0),0)+IFERROR(VLOOKUP($B21,[9]IP!$B$22:$BK$24,COLUMNS($B$4:K$4),0),0)+IFERROR(VLOOKUP($B21,[9]IP!$B$25:$BK$31,COLUMNS($B$4:K$4),0),0))/1000000</f>
        <v>2.4110631042094849E-4</v>
      </c>
      <c r="L21" s="18">
        <f>(IFERROR(VLOOKUP($B21,[9]IP!$B$12:$BK$21,COLUMNS($B$4:L$4),0),0)+IFERROR(VLOOKUP($B21,[9]IP!$B$22:$BK$24,COLUMNS($B$4:L$4),0),0)+IFERROR(VLOOKUP($B21,[9]IP!$B$25:$BK$31,COLUMNS($B$4:L$4),0),0))/1000000</f>
        <v>2.1343710131689123E-4</v>
      </c>
      <c r="M21" s="18">
        <f>(IFERROR(VLOOKUP($B21,[9]IP!$B$12:$BK$21,COLUMNS($B$4:M$4),0),0)+IFERROR(VLOOKUP($B21,[9]IP!$B$22:$BK$24,COLUMNS($B$4:M$4),0),0)+IFERROR(VLOOKUP($B21,[9]IP!$B$25:$BK$31,COLUMNS($B$4:M$4),0),0))/1000000</f>
        <v>2.0167465935906214E-4</v>
      </c>
      <c r="N21" s="18">
        <f>(IFERROR(VLOOKUP($B21,[9]IP!$B$12:$BK$21,COLUMNS($B$4:N$4),0),0)+IFERROR(VLOOKUP($B21,[9]IP!$B$22:$BK$24,COLUMNS($B$4:N$4),0),0)+IFERROR(VLOOKUP($B21,[9]IP!$B$25:$BK$31,COLUMNS($B$4:N$4),0),0))/1000000</f>
        <v>2.0167465935906214E-4</v>
      </c>
      <c r="O21" s="18">
        <f>(IFERROR(VLOOKUP($B21,[9]IP!$B$12:$BK$21,COLUMNS($B$4:O$4),0),0)+IFERROR(VLOOKUP($B21,[9]IP!$B$22:$BK$24,COLUMNS($B$4:O$4),0),0)+IFERROR(VLOOKUP($B21,[9]IP!$B$25:$BK$31,COLUMNS($B$4:O$4),0),0))/1000000</f>
        <v>2.0167465935906214E-4</v>
      </c>
      <c r="P21" s="18">
        <f>(IFERROR(VLOOKUP($B21,[9]IP!$B$12:$BK$21,COLUMNS($B$4:P$4),0),0)+IFERROR(VLOOKUP($B21,[9]IP!$B$22:$BK$24,COLUMNS($B$4:P$4),0),0)+IFERROR(VLOOKUP($B21,[9]IP!$B$25:$BK$31,COLUMNS($B$4:P$4),0),0))/1000000</f>
        <v>2.0167465935906214E-4</v>
      </c>
      <c r="Q21" s="18">
        <f>(IFERROR(VLOOKUP($B21,[9]IP!$B$12:$BK$21,COLUMNS($B$4:Q$4),0),0)+IFERROR(VLOOKUP($B21,[9]IP!$B$22:$BK$24,COLUMNS($B$4:Q$4),0),0)+IFERROR(VLOOKUP($B21,[9]IP!$B$25:$BK$31,COLUMNS($B$4:Q$4),0),0))/1000000</f>
        <v>2.0167465935906214E-4</v>
      </c>
      <c r="R21" s="18">
        <f>(IFERROR(VLOOKUP($B21,[9]IP!$B$12:$BK$21,COLUMNS($B$4:R$4),0),0)+IFERROR(VLOOKUP($B21,[9]IP!$B$22:$BK$24,COLUMNS($B$4:R$4),0),0)+IFERROR(VLOOKUP($B21,[9]IP!$B$25:$BK$31,COLUMNS($B$4:R$4),0),0))/1000000</f>
        <v>2.0167465935906214E-4</v>
      </c>
      <c r="S21" s="18">
        <f>(IFERROR(VLOOKUP($B21,[9]IP!$B$12:$BK$21,COLUMNS($B$4:S$4),0),0)+IFERROR(VLOOKUP($B21,[9]IP!$B$22:$BK$24,COLUMNS($B$4:S$4),0),0)+IFERROR(VLOOKUP($B21,[9]IP!$B$25:$BK$31,COLUMNS($B$4:S$4),0),0))/1000000</f>
        <v>2.0167465935906214E-4</v>
      </c>
      <c r="T21" s="18">
        <f>(IFERROR(VLOOKUP($B21,[9]IP!$B$12:$BK$21,COLUMNS($B$4:T$4),0),0)+IFERROR(VLOOKUP($B21,[9]IP!$B$22:$BK$24,COLUMNS($B$4:T$4),0),0)+IFERROR(VLOOKUP($B21,[9]IP!$B$25:$BK$31,COLUMNS($B$4:T$4),0),0))/1000000</f>
        <v>2.0167465935906214E-4</v>
      </c>
      <c r="U21" s="18">
        <f>(IFERROR(VLOOKUP($B21,[9]IP!$B$12:$BK$21,COLUMNS($B$4:U$4),0),0)+IFERROR(VLOOKUP($B21,[9]IP!$B$22:$BK$24,COLUMNS($B$4:U$4),0),0)+IFERROR(VLOOKUP($B21,[9]IP!$B$25:$BK$31,COLUMNS($B$4:U$4),0),0))/1000000</f>
        <v>1.9670028164725585E-4</v>
      </c>
      <c r="V21" s="18">
        <f>(IFERROR(VLOOKUP($B21,[9]IP!$B$12:$BK$21,COLUMNS($B$4:V$4),0),0)+IFERROR(VLOOKUP($B21,[9]IP!$B$22:$BK$24,COLUMNS($B$4:V$4),0),0)+IFERROR(VLOOKUP($B21,[9]IP!$B$25:$BK$31,COLUMNS($B$4:V$4),0),0))/1000000</f>
        <v>1.9133601278830783E-4</v>
      </c>
      <c r="W21" s="18">
        <f>(IFERROR(VLOOKUP($B21,[9]IP!$B$12:$BK$21,COLUMNS($B$4:W$4),0),0)+IFERROR(VLOOKUP($B21,[9]IP!$B$22:$BK$24,COLUMNS($B$4:W$4),0),0)+IFERROR(VLOOKUP($B21,[9]IP!$B$25:$BK$31,COLUMNS($B$4:W$4),0),0))/1000000</f>
        <v>2.0133503844104437E-4</v>
      </c>
      <c r="X21" s="18">
        <f>(IFERROR(VLOOKUP($B21,[9]IP!$B$12:$BK$21,COLUMNS($B$4:X$4),0),0)+IFERROR(VLOOKUP($B21,[9]IP!$B$22:$BK$24,COLUMNS($B$4:X$4),0),0)+IFERROR(VLOOKUP($B21,[9]IP!$B$25:$BK$31,COLUMNS($B$4:X$4),0),0))/1000000</f>
        <v>2.1110468143411735E-4</v>
      </c>
      <c r="Y21" s="18">
        <f>(IFERROR(VLOOKUP($B21,[9]IP!$B$12:$BK$21,COLUMNS($B$4:Y$4),0),0)+IFERROR(VLOOKUP($B21,[9]IP!$B$22:$BK$24,COLUMNS($B$4:Y$4),0),0)+IFERROR(VLOOKUP($B21,[9]IP!$B$25:$BK$31,COLUMNS($B$4:Y$4),0),0))/1000000</f>
        <v>2.1799031742406944E-4</v>
      </c>
      <c r="Z21" s="18">
        <f>(IFERROR(VLOOKUP($B21,[9]IP!$B$12:$BK$21,COLUMNS($B$4:Z$4),0),0)+IFERROR(VLOOKUP($B21,[9]IP!$B$22:$BK$24,COLUMNS($B$4:Z$4),0),0)+IFERROR(VLOOKUP($B21,[9]IP!$B$25:$BK$31,COLUMNS($B$4:Z$4),0),0))/1000000</f>
        <v>2.1641571134962319E-4</v>
      </c>
      <c r="AA21" s="18">
        <f>(IFERROR(VLOOKUP($B21,[9]IP!$B$12:$BK$21,COLUMNS($B$4:AA$4),0),0)+IFERROR(VLOOKUP($B21,[9]IP!$B$22:$BK$24,COLUMNS($B$4:AA$4),0),0)+IFERROR(VLOOKUP($B21,[9]IP!$B$25:$BK$31,COLUMNS($B$4:AA$4),0),0))/1000000</f>
        <v>2.1270086016594351E-4</v>
      </c>
      <c r="AB21" s="18">
        <f>(IFERROR(VLOOKUP($B21,[9]IP!$B$12:$BK$21,COLUMNS($B$4:AB$4),0),0)+IFERROR(VLOOKUP($B21,[9]IP!$B$22:$BK$24,COLUMNS($B$4:AB$4),0),0)+IFERROR(VLOOKUP($B21,[9]IP!$B$25:$BK$31,COLUMNS($B$4:AB$4),0),0))/1000000</f>
        <v>2.1090399634619776E-4</v>
      </c>
      <c r="AC21" s="18">
        <f>(IFERROR(VLOOKUP($B21,[9]IP!$B$12:$BK$21,COLUMNS($B$4:AC$4),0),0)+IFERROR(VLOOKUP($B21,[9]IP!$B$22:$BK$24,COLUMNS($B$4:AC$4),0),0)+IFERROR(VLOOKUP($B21,[9]IP!$B$25:$BK$31,COLUMNS($B$4:AC$4),0),0))/1000000</f>
        <v>2.13528537717896E-4</v>
      </c>
      <c r="AD21" s="18">
        <f>(IFERROR(VLOOKUP($B21,[9]IP!$B$12:$BK$21,COLUMNS($B$4:AD$4),0),0)+IFERROR(VLOOKUP($B21,[9]IP!$B$22:$BK$24,COLUMNS($B$4:AD$4),0),0)+IFERROR(VLOOKUP($B21,[9]IP!$B$25:$BK$31,COLUMNS($B$4:AD$4),0),0))/1000000</f>
        <v>2.1571348089454426E-4</v>
      </c>
      <c r="AE21" s="18">
        <f>(IFERROR(VLOOKUP($B21,[9]IP!$B$12:$BK$21,COLUMNS($B$4:AE$4),0),0)+IFERROR(VLOOKUP($B21,[9]IP!$B$22:$BK$24,COLUMNS($B$4:AE$4),0),0)+IFERROR(VLOOKUP($B21,[9]IP!$B$25:$BK$31,COLUMNS($B$4:AE$4),0),0))/1000000</f>
        <v>2.1260490264776735E-4</v>
      </c>
      <c r="AF21" s="18">
        <f>(IFERROR(VLOOKUP($B21,[9]IP!$B$12:$BK$21,COLUMNS($B$4:AF$4),0),0)+IFERROR(VLOOKUP($B21,[9]IP!$B$22:$BK$24,COLUMNS($B$4:AF$4),0),0)+IFERROR(VLOOKUP($B21,[9]IP!$B$25:$BK$31,COLUMNS($B$4:AF$4),0),0))/1000000</f>
        <v>2.1191962501509133E-4</v>
      </c>
      <c r="AG21" s="18">
        <f>(IFERROR(VLOOKUP($B21,[9]IP!$B$12:$BK$21,COLUMNS($B$4:AG$4),0),0)+IFERROR(VLOOKUP($B21,[9]IP!$B$22:$BK$24,COLUMNS($B$4:AG$4),0),0)+IFERROR(VLOOKUP($B21,[9]IP!$B$25:$BK$31,COLUMNS($B$4:AG$4),0),0))/1000000</f>
        <v>2.1123434738241534E-4</v>
      </c>
      <c r="AH21" s="18">
        <f>(IFERROR(VLOOKUP($B21,[9]IP!$B$12:$BK$21,COLUMNS($B$4:AH$4),0),0)+IFERROR(VLOOKUP($B21,[9]IP!$B$22:$BK$24,COLUMNS($B$4:AH$4),0),0)+IFERROR(VLOOKUP($B21,[9]IP!$B$25:$BK$31,COLUMNS($B$4:AH$4),0),0))/1000000</f>
        <v>2.1054906974973917E-4</v>
      </c>
      <c r="AI21" s="18">
        <f>(IFERROR(VLOOKUP($B21,[9]IP!$B$12:$BK$21,COLUMNS($B$4:AI$4),0),0)+IFERROR(VLOOKUP($B21,[9]IP!$B$22:$BK$24,COLUMNS($B$4:AI$4),0),0)+IFERROR(VLOOKUP($B21,[9]IP!$B$25:$BK$31,COLUMNS($B$4:AI$4),0),0))/1000000</f>
        <v>1.946136067778075E-4</v>
      </c>
      <c r="AJ21" s="18">
        <f>(IFERROR(VLOOKUP($B21,[9]IP!$B$12:$BK$21,COLUMNS($B$4:AJ$4),0),0)+IFERROR(VLOOKUP($B21,[9]IP!$B$22:$BK$24,COLUMNS($B$4:AJ$4),0),0)+IFERROR(VLOOKUP($B21,[9]IP!$B$25:$BK$31,COLUMNS($B$4:AJ$4),0),0))/1000000</f>
        <v>1.9310872353720288E-4</v>
      </c>
      <c r="AK21" s="18">
        <f>(IFERROR(VLOOKUP($B21,[9]IP!$B$12:$BK$21,COLUMNS($B$4:AK$4),0),0)+IFERROR(VLOOKUP($B21,[9]IP!$B$22:$BK$24,COLUMNS($B$4:AK$4),0),0)+IFERROR(VLOOKUP($B21,[9]IP!$B$25:$BK$31,COLUMNS($B$4:AK$4),0),0))/1000000</f>
        <v>1.9160384029659827E-4</v>
      </c>
      <c r="AL21" s="18">
        <f>(IFERROR(VLOOKUP($B21,[9]IP!$B$12:$BK$21,COLUMNS($B$4:AL$4),0),0)+IFERROR(VLOOKUP($B21,[9]IP!$B$22:$BK$24,COLUMNS($B$4:AL$4),0),0)+IFERROR(VLOOKUP($B21,[9]IP!$B$25:$BK$31,COLUMNS($B$4:AL$4),0),0))/1000000</f>
        <v>1.9009895705599365E-4</v>
      </c>
      <c r="AM21" s="18">
        <f>(IFERROR(VLOOKUP($B21,[9]IP!$B$12:$BK$21,COLUMNS($B$4:AM$4),0),0)+IFERROR(VLOOKUP($B21,[9]IP!$B$22:$BK$24,COLUMNS($B$4:AM$4),0),0)+IFERROR(VLOOKUP($B21,[9]IP!$B$25:$BK$31,COLUMNS($B$4:AM$4),0),0))/1000000</f>
        <v>1.885940738153895E-4</v>
      </c>
      <c r="AN21" s="18">
        <f>(IFERROR(VLOOKUP($B21,[9]IP!$B$12:$BK$21,COLUMNS($B$4:AN$4),0),0)+IFERROR(VLOOKUP($B21,[9]IP!$B$22:$BK$24,COLUMNS($B$4:AN$4),0),0)+IFERROR(VLOOKUP($B21,[9]IP!$B$25:$BK$31,COLUMNS($B$4:AN$4),0),0))/1000000</f>
        <v>1.8708919057478489E-4</v>
      </c>
      <c r="AO21" s="18">
        <f>(IFERROR(VLOOKUP($B21,[9]IP!$B$12:$BK$21,COLUMNS($B$4:AO$4),0),0)+IFERROR(VLOOKUP($B21,[9]IP!$B$22:$BK$24,COLUMNS($B$4:AO$4),0),0)+IFERROR(VLOOKUP($B21,[9]IP!$B$25:$BK$31,COLUMNS($B$4:AO$4),0),0))/1000000</f>
        <v>1.8558430733418027E-4</v>
      </c>
      <c r="AP21" s="18">
        <f>(IFERROR(VLOOKUP($B21,[9]IP!$B$12:$BK$21,COLUMNS($B$4:AP$4),0),0)+IFERROR(VLOOKUP($B21,[9]IP!$B$22:$BK$24,COLUMNS($B$4:AP$4),0),0)+IFERROR(VLOOKUP($B21,[9]IP!$B$25:$BK$31,COLUMNS($B$4:AP$4),0),0))/1000000</f>
        <v>1.8407942409357566E-4</v>
      </c>
      <c r="AQ21" s="18">
        <f>(IFERROR(VLOOKUP($B21,[9]IP!$B$12:$BK$21,COLUMNS($B$4:AQ$4),0),0)+IFERROR(VLOOKUP($B21,[9]IP!$B$22:$BK$24,COLUMNS($B$4:AQ$4),0),0)+IFERROR(VLOOKUP($B21,[9]IP!$B$25:$BK$31,COLUMNS($B$4:AQ$4),0),0))/1000000</f>
        <v>1.8257454085297104E-4</v>
      </c>
      <c r="AR21" s="18">
        <f>(IFERROR(VLOOKUP($B21,[9]IP!$B$12:$BK$21,COLUMNS($B$4:AR$4),0),0)+IFERROR(VLOOKUP($B21,[9]IP!$B$22:$BK$24,COLUMNS($B$4:AR$4),0),0)+IFERROR(VLOOKUP($B21,[9]IP!$B$25:$BK$31,COLUMNS($B$4:AR$4),0),0))/1000000</f>
        <v>1.8106965761236689E-4</v>
      </c>
      <c r="AS21" s="18">
        <f>(IFERROR(VLOOKUP($B21,[9]IP!$B$12:$BK$21,COLUMNS($B$4:AS$4),0),0)+IFERROR(VLOOKUP($B21,[9]IP!$B$22:$BK$24,COLUMNS($B$4:AS$4),0),0)+IFERROR(VLOOKUP($B21,[9]IP!$B$25:$BK$31,COLUMNS($B$4:AS$4),0),0))/1000000</f>
        <v>1.7956477437176227E-4</v>
      </c>
      <c r="AT21" s="18">
        <f>(IFERROR(VLOOKUP($B21,[9]IP!$B$12:$BK$21,COLUMNS($B$4:AT$4),0),0)+IFERROR(VLOOKUP($B21,[9]IP!$B$22:$BK$24,COLUMNS($B$4:AT$4),0),0)+IFERROR(VLOOKUP($B21,[9]IP!$B$25:$BK$31,COLUMNS($B$4:AT$4),0),0))/1000000</f>
        <v>1.7805989113115766E-4</v>
      </c>
      <c r="AU21" s="18">
        <f>(IFERROR(VLOOKUP($B21,[9]IP!$B$12:$BK$21,COLUMNS($B$4:AU$4),0),0)+IFERROR(VLOOKUP($B21,[9]IP!$B$22:$BK$24,COLUMNS($B$4:AU$4),0),0)+IFERROR(VLOOKUP($B21,[9]IP!$B$25:$BK$31,COLUMNS($B$4:AU$4),0),0))/1000000</f>
        <v>1.7655500789055304E-4</v>
      </c>
      <c r="AV21" s="18">
        <f>(IFERROR(VLOOKUP($B21,[9]IP!$B$12:$BK$21,COLUMNS($B$4:AV$4),0),0)+IFERROR(VLOOKUP($B21,[9]IP!$B$22:$BK$24,COLUMNS($B$4:AV$4),0),0)+IFERROR(VLOOKUP($B21,[9]IP!$B$25:$BK$31,COLUMNS($B$4:AV$4),0),0))/1000000</f>
        <v>1.7505012464994843E-4</v>
      </c>
      <c r="AW21" s="18">
        <f>(IFERROR(VLOOKUP($B21,[9]IP!$B$12:$BK$21,COLUMNS($B$4:AW$4),0),0)+IFERROR(VLOOKUP($B21,[9]IP!$B$22:$BK$24,COLUMNS($B$4:AW$4),0),0)+IFERROR(VLOOKUP($B21,[9]IP!$B$25:$BK$31,COLUMNS($B$4:AW$4),0),0))/1000000</f>
        <v>1.7354524140934428E-4</v>
      </c>
      <c r="AX21" s="18">
        <f>(IFERROR(VLOOKUP($B21,[9]IP!$B$12:$BK$21,COLUMNS($B$4:AX$4),0),0)+IFERROR(VLOOKUP($B21,[9]IP!$B$22:$BK$24,COLUMNS($B$4:AX$4),0),0)+IFERROR(VLOOKUP($B21,[9]IP!$B$25:$BK$31,COLUMNS($B$4:AX$4),0),0))/1000000</f>
        <v>1.7204035816873966E-4</v>
      </c>
      <c r="AY21" s="18">
        <f>(IFERROR(VLOOKUP($B21,[9]IP!$B$12:$BK$21,COLUMNS($B$4:AY$4),0),0)+IFERROR(VLOOKUP($B21,[9]IP!$B$22:$BK$24,COLUMNS($B$4:AY$4),0),0)+IFERROR(VLOOKUP($B21,[9]IP!$B$25:$BK$31,COLUMNS($B$4:AY$4),0),0))/1000000</f>
        <v>1.7053547492813505E-4</v>
      </c>
      <c r="AZ21" s="18">
        <f>(IFERROR(VLOOKUP($B21,[9]IP!$B$12:$BK$21,COLUMNS($B$4:AZ$4),0),0)+IFERROR(VLOOKUP($B21,[9]IP!$B$22:$BK$24,COLUMNS($B$4:AZ$4),0),0)+IFERROR(VLOOKUP($B21,[9]IP!$B$25:$BK$31,COLUMNS($B$4:AZ$4),0),0))/1000000</f>
        <v>1.6903059168753043E-4</v>
      </c>
      <c r="BA21" s="18">
        <f>(IFERROR(VLOOKUP($B21,[9]IP!$B$12:$BK$21,COLUMNS($B$4:BA$4),0),0)+IFERROR(VLOOKUP($B21,[9]IP!$B$22:$BK$24,COLUMNS($B$4:BA$4),0),0)+IFERROR(VLOOKUP($B21,[9]IP!$B$25:$BK$31,COLUMNS($B$4:BA$4),0),0))/1000000</f>
        <v>1.6752570844692582E-4</v>
      </c>
      <c r="BB21" s="18">
        <f>(IFERROR(VLOOKUP($B21,[9]IP!$B$12:$BK$21,COLUMNS($B$4:BB$4),0),0)+IFERROR(VLOOKUP($B21,[9]IP!$B$22:$BK$24,COLUMNS($B$4:BB$4),0),0)+IFERROR(VLOOKUP($B21,[9]IP!$B$25:$BK$31,COLUMNS($B$4:BB$4),0),0))/1000000</f>
        <v>1.6602082520632166E-4</v>
      </c>
      <c r="BC21" s="18">
        <f>(IFERROR(VLOOKUP($B21,[9]IP!$B$12:$BK$21,COLUMNS($B$4:BC$4),0),0)+IFERROR(VLOOKUP($B21,[9]IP!$B$22:$BK$24,COLUMNS($B$4:BC$4),0),0)+IFERROR(VLOOKUP($B21,[9]IP!$B$25:$BK$31,COLUMNS($B$4:BC$4),0),0))/1000000</f>
        <v>1.6451594196571705E-4</v>
      </c>
      <c r="BD21" s="18">
        <f>(IFERROR(VLOOKUP($B21,[9]IP!$B$12:$BK$21,COLUMNS($B$4:BD$4),0),0)+IFERROR(VLOOKUP($B21,[9]IP!$B$22:$BK$24,COLUMNS($B$4:BD$4),0),0)+IFERROR(VLOOKUP($B21,[9]IP!$B$25:$BK$31,COLUMNS($B$4:BD$4),0),0))/1000000</f>
        <v>1.6301105872511243E-4</v>
      </c>
      <c r="BE21" s="18">
        <f>(IFERROR(VLOOKUP($B21,[9]IP!$B$12:$BK$21,COLUMNS($B$4:BE$4),0),0)+IFERROR(VLOOKUP($B21,[9]IP!$B$22:$BK$24,COLUMNS($B$4:BE$4),0),0)+IFERROR(VLOOKUP($B21,[9]IP!$B$25:$BK$31,COLUMNS($B$4:BE$4),0),0))/1000000</f>
        <v>1.6150617548450782E-4</v>
      </c>
      <c r="BF21" s="18">
        <f>(IFERROR(VLOOKUP($B21,[9]IP!$B$12:$BK$21,COLUMNS($B$4:BF$4),0),0)+IFERROR(VLOOKUP($B21,[9]IP!$B$22:$BK$24,COLUMNS($B$4:BF$4),0),0)+IFERROR(VLOOKUP($B21,[9]IP!$B$25:$BK$31,COLUMNS($B$4:BF$4),0),0))/1000000</f>
        <v>1.6000129224390321E-4</v>
      </c>
      <c r="BG21" s="18">
        <f>(IFERROR(VLOOKUP($B21,[9]IP!$B$12:$BK$21,COLUMNS($B$4:BG$4),0),0)+IFERROR(VLOOKUP($B21,[9]IP!$B$22:$BK$24,COLUMNS($B$4:BG$4),0),0)+IFERROR(VLOOKUP($B21,[9]IP!$B$25:$BK$31,COLUMNS($B$4:BG$4),0),0))/1000000</f>
        <v>1.5849640900329905E-4</v>
      </c>
      <c r="BH21" s="18">
        <f>(IFERROR(VLOOKUP($B21,[9]IP!$B$12:$BK$21,COLUMNS($B$4:BH$4),0),0)+IFERROR(VLOOKUP($B21,[9]IP!$B$22:$BK$24,COLUMNS($B$4:BH$4),0),0)+IFERROR(VLOOKUP($B21,[9]IP!$B$25:$BK$31,COLUMNS($B$4:BH$4),0),0))/1000000</f>
        <v>1.5699152576269444E-4</v>
      </c>
      <c r="BI21" s="18">
        <f>(IFERROR(VLOOKUP($B21,[9]IP!$B$12:$BK$21,COLUMNS($B$4:BI$4),0),0)+IFERROR(VLOOKUP($B21,[9]IP!$B$22:$BK$24,COLUMNS($B$4:BI$4),0),0)+IFERROR(VLOOKUP($B21,[9]IP!$B$25:$BK$31,COLUMNS($B$4:BI$4),0),0))/1000000</f>
        <v>1.5548664252208982E-4</v>
      </c>
      <c r="BJ21" s="18">
        <f>(IFERROR(VLOOKUP($B21,[9]IP!$B$12:$BK$21,COLUMNS($B$4:BJ$4),0),0)+IFERROR(VLOOKUP($B21,[9]IP!$B$22:$BK$24,COLUMNS($B$4:BJ$4),0),0)+IFERROR(VLOOKUP($B21,[9]IP!$B$25:$BK$31,COLUMNS($B$4:BJ$4),0),0))/1000000</f>
        <v>1.5398175928148521E-4</v>
      </c>
      <c r="BK21" s="18">
        <f>(IFERROR(VLOOKUP($B21,[9]IP!$B$12:$BK$21,COLUMNS($B$4:BK$4),0),0)+IFERROR(VLOOKUP($B21,[9]IP!$B$22:$BK$24,COLUMNS($B$4:BK$4),0),0)+IFERROR(VLOOKUP($B21,[9]IP!$B$25:$BK$31,COLUMNS($B$4:BK$4),0),0))/1000000</f>
        <v>1.5247687604088059E-4</v>
      </c>
    </row>
    <row r="22" spans="2:63" ht="15" x14ac:dyDescent="0.25">
      <c r="B22" s="17" t="s">
        <v>254</v>
      </c>
      <c r="C22" s="18">
        <f>(IFERROR(VLOOKUP($B22,[9]IP!$B$12:$BK$21,COLUMNS($B$4:C$4),0),0)+IFERROR(VLOOKUP($B22,[9]IP!$B$22:$BK$24,COLUMNS($B$4:C$4),0),0)+IFERROR(VLOOKUP($B22,[9]IP!$B$25:$BK$31,COLUMNS($B$4:C$4),0),0))/1000000</f>
        <v>0</v>
      </c>
      <c r="D22" s="18">
        <f>(IFERROR(VLOOKUP($B22,[9]IP!$B$12:$BK$21,COLUMNS($B$4:D$4),0),0)+IFERROR(VLOOKUP($B22,[9]IP!$B$22:$BK$24,COLUMNS($B$4:D$4),0),0)+IFERROR(VLOOKUP($B22,[9]IP!$B$25:$BK$31,COLUMNS($B$4:D$4),0),0))/1000000</f>
        <v>0</v>
      </c>
      <c r="E22" s="18">
        <f>(IFERROR(VLOOKUP($B22,[9]IP!$B$12:$BK$21,COLUMNS($B$4:E$4),0),0)+IFERROR(VLOOKUP($B22,[9]IP!$B$22:$BK$24,COLUMNS($B$4:E$4),0),0)+IFERROR(VLOOKUP($B22,[9]IP!$B$25:$BK$31,COLUMNS($B$4:E$4),0),0))/1000000</f>
        <v>0</v>
      </c>
      <c r="F22" s="18">
        <f>(IFERROR(VLOOKUP($B22,[9]IP!$B$12:$BK$21,COLUMNS($B$4:F$4),0),0)+IFERROR(VLOOKUP($B22,[9]IP!$B$22:$BK$24,COLUMNS($B$4:F$4),0),0)+IFERROR(VLOOKUP($B22,[9]IP!$B$25:$BK$31,COLUMNS($B$4:F$4),0),0))/1000000</f>
        <v>0</v>
      </c>
      <c r="G22" s="18">
        <f>(IFERROR(VLOOKUP($B22,[9]IP!$B$12:$BK$21,COLUMNS($B$4:G$4),0),0)+IFERROR(VLOOKUP($B22,[9]IP!$B$22:$BK$24,COLUMNS($B$4:G$4),0),0)+IFERROR(VLOOKUP($B22,[9]IP!$B$25:$BK$31,COLUMNS($B$4:G$4),0),0))/1000000</f>
        <v>0</v>
      </c>
      <c r="H22" s="18">
        <f>(IFERROR(VLOOKUP($B22,[9]IP!$B$12:$BK$21,COLUMNS($B$4:H$4),0),0)+IFERROR(VLOOKUP($B22,[9]IP!$B$22:$BK$24,COLUMNS($B$4:H$4),0),0)+IFERROR(VLOOKUP($B22,[9]IP!$B$25:$BK$31,COLUMNS($B$4:H$4),0),0))/1000000</f>
        <v>0</v>
      </c>
      <c r="I22" s="18">
        <f>(IFERROR(VLOOKUP($B22,[9]IP!$B$12:$BK$21,COLUMNS($B$4:I$4),0),0)+IFERROR(VLOOKUP($B22,[9]IP!$B$22:$BK$24,COLUMNS($B$4:I$4),0),0)+IFERROR(VLOOKUP($B22,[9]IP!$B$25:$BK$31,COLUMNS($B$4:I$4),0),0))/1000000</f>
        <v>0</v>
      </c>
      <c r="J22" s="18">
        <f>(IFERROR(VLOOKUP($B22,[9]IP!$B$12:$BK$21,COLUMNS($B$4:J$4),0),0)+IFERROR(VLOOKUP($B22,[9]IP!$B$22:$BK$24,COLUMNS($B$4:J$4),0),0)+IFERROR(VLOOKUP($B22,[9]IP!$B$25:$BK$31,COLUMNS($B$4:J$4),0),0))/1000000</f>
        <v>0.81104434820078974</v>
      </c>
      <c r="K22" s="18">
        <f>(IFERROR(VLOOKUP($B22,[9]IP!$B$12:$BK$21,COLUMNS($B$4:K$4),0),0)+IFERROR(VLOOKUP($B22,[9]IP!$B$22:$BK$24,COLUMNS($B$4:K$4),0),0)+IFERROR(VLOOKUP($B22,[9]IP!$B$25:$BK$31,COLUMNS($B$4:K$4),0),0))/1000000</f>
        <v>0.74700378007449364</v>
      </c>
      <c r="L22" s="18">
        <f>(IFERROR(VLOOKUP($B22,[9]IP!$B$12:$BK$21,COLUMNS($B$4:L$4),0),0)+IFERROR(VLOOKUP($B22,[9]IP!$B$22:$BK$24,COLUMNS($B$4:L$4),0),0)+IFERROR(VLOOKUP($B22,[9]IP!$B$25:$BK$31,COLUMNS($B$4:L$4),0),0))/1000000</f>
        <v>0.64012786997208215</v>
      </c>
      <c r="M22" s="18">
        <f>(IFERROR(VLOOKUP($B22,[9]IP!$B$12:$BK$21,COLUMNS($B$4:M$4),0),0)+IFERROR(VLOOKUP($B22,[9]IP!$B$22:$BK$24,COLUMNS($B$4:M$4),0),0)+IFERROR(VLOOKUP($B22,[9]IP!$B$25:$BK$31,COLUMNS($B$4:M$4),0),0))/1000000</f>
        <v>0.75030545006646177</v>
      </c>
      <c r="N22" s="18">
        <f>(IFERROR(VLOOKUP($B22,[9]IP!$B$12:$BK$21,COLUMNS($B$4:N$4),0),0)+IFERROR(VLOOKUP($B22,[9]IP!$B$22:$BK$24,COLUMNS($B$4:N$4),0),0)+IFERROR(VLOOKUP($B22,[9]IP!$B$25:$BK$31,COLUMNS($B$4:N$4),0),0))/1000000</f>
        <v>0.57258733216602098</v>
      </c>
      <c r="O22" s="18">
        <f>(IFERROR(VLOOKUP($B22,[9]IP!$B$12:$BK$21,COLUMNS($B$4:O$4),0),0)+IFERROR(VLOOKUP($B22,[9]IP!$B$22:$BK$24,COLUMNS($B$4:O$4),0),0)+IFERROR(VLOOKUP($B22,[9]IP!$B$25:$BK$31,COLUMNS($B$4:O$4),0),0))/1000000</f>
        <v>0.44002875664611762</v>
      </c>
      <c r="P22" s="18">
        <f>(IFERROR(VLOOKUP($B22,[9]IP!$B$12:$BK$21,COLUMNS($B$4:P$4),0),0)+IFERROR(VLOOKUP($B22,[9]IP!$B$22:$BK$24,COLUMNS($B$4:P$4),0),0)+IFERROR(VLOOKUP($B22,[9]IP!$B$25:$BK$31,COLUMNS($B$4:P$4),0),0))/1000000</f>
        <v>0.42861798331942336</v>
      </c>
      <c r="Q22" s="18">
        <f>(IFERROR(VLOOKUP($B22,[9]IP!$B$12:$BK$21,COLUMNS($B$4:Q$4),0),0)+IFERROR(VLOOKUP($B22,[9]IP!$B$22:$BK$24,COLUMNS($B$4:Q$4),0),0)+IFERROR(VLOOKUP($B22,[9]IP!$B$25:$BK$31,COLUMNS($B$4:Q$4),0),0))/1000000</f>
        <v>0.42936402676582702</v>
      </c>
      <c r="R22" s="18">
        <f>(IFERROR(VLOOKUP($B22,[9]IP!$B$12:$BK$21,COLUMNS($B$4:R$4),0),0)+IFERROR(VLOOKUP($B22,[9]IP!$B$22:$BK$24,COLUMNS($B$4:R$4),0),0)+IFERROR(VLOOKUP($B22,[9]IP!$B$25:$BK$31,COLUMNS($B$4:R$4),0),0))/1000000</f>
        <v>0.34027285977213789</v>
      </c>
      <c r="S22" s="18">
        <f>(IFERROR(VLOOKUP($B22,[9]IP!$B$12:$BK$21,COLUMNS($B$4:S$4),0),0)+IFERROR(VLOOKUP($B22,[9]IP!$B$22:$BK$24,COLUMNS($B$4:S$4),0),0)+IFERROR(VLOOKUP($B22,[9]IP!$B$25:$BK$31,COLUMNS($B$4:S$4),0),0))/1000000</f>
        <v>0.3640375846510967</v>
      </c>
      <c r="T22" s="18">
        <f>(IFERROR(VLOOKUP($B22,[9]IP!$B$12:$BK$21,COLUMNS($B$4:T$4),0),0)+IFERROR(VLOOKUP($B22,[9]IP!$B$22:$BK$24,COLUMNS($B$4:T$4),0),0)+IFERROR(VLOOKUP($B22,[9]IP!$B$25:$BK$31,COLUMNS($B$4:T$4),0),0))/1000000</f>
        <v>0.36866407736391466</v>
      </c>
      <c r="U22" s="18">
        <f>(IFERROR(VLOOKUP($B22,[9]IP!$B$12:$BK$21,COLUMNS($B$4:U$4),0),0)+IFERROR(VLOOKUP($B22,[9]IP!$B$22:$BK$24,COLUMNS($B$4:U$4),0),0)+IFERROR(VLOOKUP($B22,[9]IP!$B$25:$BK$31,COLUMNS($B$4:U$4),0),0))/1000000</f>
        <v>0.36510988851177451</v>
      </c>
      <c r="V22" s="18">
        <f>(IFERROR(VLOOKUP($B22,[9]IP!$B$12:$BK$21,COLUMNS($B$4:V$4),0),0)+IFERROR(VLOOKUP($B22,[9]IP!$B$22:$BK$24,COLUMNS($B$4:V$4),0),0)+IFERROR(VLOOKUP($B22,[9]IP!$B$25:$BK$31,COLUMNS($B$4:V$4),0),0))/1000000</f>
        <v>0.23359861305229904</v>
      </c>
      <c r="W22" s="18">
        <f>(IFERROR(VLOOKUP($B22,[9]IP!$B$12:$BK$21,COLUMNS($B$4:W$4),0),0)+IFERROR(VLOOKUP($B22,[9]IP!$B$22:$BK$24,COLUMNS($B$4:W$4),0),0)+IFERROR(VLOOKUP($B22,[9]IP!$B$25:$BK$31,COLUMNS($B$4:W$4),0),0))/1000000</f>
        <v>0.30484483369669857</v>
      </c>
      <c r="X22" s="18">
        <f>(IFERROR(VLOOKUP($B22,[9]IP!$B$12:$BK$21,COLUMNS($B$4:X$4),0),0)+IFERROR(VLOOKUP($B22,[9]IP!$B$22:$BK$24,COLUMNS($B$4:X$4),0),0)+IFERROR(VLOOKUP($B22,[9]IP!$B$25:$BK$31,COLUMNS($B$4:X$4),0),0))/1000000</f>
        <v>0.30484483369669857</v>
      </c>
      <c r="Y22" s="18">
        <f>(IFERROR(VLOOKUP($B22,[9]IP!$B$12:$BK$21,COLUMNS($B$4:Y$4),0),0)+IFERROR(VLOOKUP($B22,[9]IP!$B$22:$BK$24,COLUMNS($B$4:Y$4),0),0)+IFERROR(VLOOKUP($B22,[9]IP!$B$25:$BK$31,COLUMNS($B$4:Y$4),0),0))/1000000</f>
        <v>0.30484483369669857</v>
      </c>
      <c r="Z22" s="18">
        <f>(IFERROR(VLOOKUP($B22,[9]IP!$B$12:$BK$21,COLUMNS($B$4:Z$4),0),0)+IFERROR(VLOOKUP($B22,[9]IP!$B$22:$BK$24,COLUMNS($B$4:Z$4),0),0)+IFERROR(VLOOKUP($B22,[9]IP!$B$25:$BK$31,COLUMNS($B$4:Z$4),0),0))/1000000</f>
        <v>0.30484483369669857</v>
      </c>
      <c r="AA22" s="18">
        <f>(IFERROR(VLOOKUP($B22,[9]IP!$B$12:$BK$21,COLUMNS($B$4:AA$4),0),0)+IFERROR(VLOOKUP($B22,[9]IP!$B$22:$BK$24,COLUMNS($B$4:AA$4),0),0)+IFERROR(VLOOKUP($B22,[9]IP!$B$25:$BK$31,COLUMNS($B$4:AA$4),0),0))/1000000</f>
        <v>0.30484483369669857</v>
      </c>
      <c r="AB22" s="18">
        <f>(IFERROR(VLOOKUP($B22,[9]IP!$B$12:$BK$21,COLUMNS($B$4:AB$4),0),0)+IFERROR(VLOOKUP($B22,[9]IP!$B$22:$BK$24,COLUMNS($B$4:AB$4),0),0)+IFERROR(VLOOKUP($B22,[9]IP!$B$25:$BK$31,COLUMNS($B$4:AB$4),0),0))/1000000</f>
        <v>0.30484483369669857</v>
      </c>
      <c r="AC22" s="18">
        <f>(IFERROR(VLOOKUP($B22,[9]IP!$B$12:$BK$21,COLUMNS($B$4:AC$4),0),0)+IFERROR(VLOOKUP($B22,[9]IP!$B$22:$BK$24,COLUMNS($B$4:AC$4),0),0)+IFERROR(VLOOKUP($B22,[9]IP!$B$25:$BK$31,COLUMNS($B$4:AC$4),0),0))/1000000</f>
        <v>0.30484483369669857</v>
      </c>
      <c r="AD22" s="18">
        <f>(IFERROR(VLOOKUP($B22,[9]IP!$B$12:$BK$21,COLUMNS($B$4:AD$4),0),0)+IFERROR(VLOOKUP($B22,[9]IP!$B$22:$BK$24,COLUMNS($B$4:AD$4),0),0)+IFERROR(VLOOKUP($B22,[9]IP!$B$25:$BK$31,COLUMNS($B$4:AD$4),0),0))/1000000</f>
        <v>0.30484483369669857</v>
      </c>
      <c r="AE22" s="18">
        <f>(IFERROR(VLOOKUP($B22,[9]IP!$B$12:$BK$21,COLUMNS($B$4:AE$4),0),0)+IFERROR(VLOOKUP($B22,[9]IP!$B$22:$BK$24,COLUMNS($B$4:AE$4),0),0)+IFERROR(VLOOKUP($B22,[9]IP!$B$25:$BK$31,COLUMNS($B$4:AE$4),0),0))/1000000</f>
        <v>0.30484483369669857</v>
      </c>
      <c r="AF22" s="18">
        <f>(IFERROR(VLOOKUP($B22,[9]IP!$B$12:$BK$21,COLUMNS($B$4:AF$4),0),0)+IFERROR(VLOOKUP($B22,[9]IP!$B$22:$BK$24,COLUMNS($B$4:AF$4),0),0)+IFERROR(VLOOKUP($B22,[9]IP!$B$25:$BK$31,COLUMNS($B$4:AF$4),0),0))/1000000</f>
        <v>0.30484483369669857</v>
      </c>
      <c r="AG22" s="18">
        <f>(IFERROR(VLOOKUP($B22,[9]IP!$B$12:$BK$21,COLUMNS($B$4:AG$4),0),0)+IFERROR(VLOOKUP($B22,[9]IP!$B$22:$BK$24,COLUMNS($B$4:AG$4),0),0)+IFERROR(VLOOKUP($B22,[9]IP!$B$25:$BK$31,COLUMNS($B$4:AG$4),0),0))/1000000</f>
        <v>0.30484483369669857</v>
      </c>
      <c r="AH22" s="18">
        <f>(IFERROR(VLOOKUP($B22,[9]IP!$B$12:$BK$21,COLUMNS($B$4:AH$4),0),0)+IFERROR(VLOOKUP($B22,[9]IP!$B$22:$BK$24,COLUMNS($B$4:AH$4),0),0)+IFERROR(VLOOKUP($B22,[9]IP!$B$25:$BK$31,COLUMNS($B$4:AH$4),0),0))/1000000</f>
        <v>0.30484483369669857</v>
      </c>
      <c r="AI22" s="18">
        <f>(IFERROR(VLOOKUP($B22,[9]IP!$B$12:$BK$21,COLUMNS($B$4:AI$4),0),0)+IFERROR(VLOOKUP($B22,[9]IP!$B$22:$BK$24,COLUMNS($B$4:AI$4),0),0)+IFERROR(VLOOKUP($B22,[9]IP!$B$25:$BK$31,COLUMNS($B$4:AI$4),0),0))/1000000</f>
        <v>0.39130865087246525</v>
      </c>
      <c r="AJ22" s="18">
        <f>(IFERROR(VLOOKUP($B22,[9]IP!$B$12:$BK$21,COLUMNS($B$4:AJ$4),0),0)+IFERROR(VLOOKUP($B22,[9]IP!$B$22:$BK$24,COLUMNS($B$4:AJ$4),0),0)+IFERROR(VLOOKUP($B22,[9]IP!$B$25:$BK$31,COLUMNS($B$4:AJ$4),0),0))/1000000</f>
        <v>0.39580292407889667</v>
      </c>
      <c r="AK22" s="18">
        <f>(IFERROR(VLOOKUP($B22,[9]IP!$B$12:$BK$21,COLUMNS($B$4:AK$4),0),0)+IFERROR(VLOOKUP($B22,[9]IP!$B$22:$BK$24,COLUMNS($B$4:AK$4),0),0)+IFERROR(VLOOKUP($B22,[9]IP!$B$25:$BK$31,COLUMNS($B$4:AK$4),0),0))/1000000</f>
        <v>0.40029719728532809</v>
      </c>
      <c r="AL22" s="18">
        <f>(IFERROR(VLOOKUP($B22,[9]IP!$B$12:$BK$21,COLUMNS($B$4:AL$4),0),0)+IFERROR(VLOOKUP($B22,[9]IP!$B$22:$BK$24,COLUMNS($B$4:AL$4),0),0)+IFERROR(VLOOKUP($B22,[9]IP!$B$25:$BK$31,COLUMNS($B$4:AL$4),0),0))/1000000</f>
        <v>0.40479147049175945</v>
      </c>
      <c r="AM22" s="18">
        <f>(IFERROR(VLOOKUP($B22,[9]IP!$B$12:$BK$21,COLUMNS($B$4:AM$4),0),0)+IFERROR(VLOOKUP($B22,[9]IP!$B$22:$BK$24,COLUMNS($B$4:AM$4),0),0)+IFERROR(VLOOKUP($B22,[9]IP!$B$25:$BK$31,COLUMNS($B$4:AM$4),0),0))/1000000</f>
        <v>0.40928574369819276</v>
      </c>
      <c r="AN22" s="18">
        <f>(IFERROR(VLOOKUP($B22,[9]IP!$B$12:$BK$21,COLUMNS($B$4:AN$4),0),0)+IFERROR(VLOOKUP($B22,[9]IP!$B$22:$BK$24,COLUMNS($B$4:AN$4),0),0)+IFERROR(VLOOKUP($B22,[9]IP!$B$25:$BK$31,COLUMNS($B$4:AN$4),0),0))/1000000</f>
        <v>0.41378001690462418</v>
      </c>
      <c r="AO22" s="18">
        <f>(IFERROR(VLOOKUP($B22,[9]IP!$B$12:$BK$21,COLUMNS($B$4:AO$4),0),0)+IFERROR(VLOOKUP($B22,[9]IP!$B$22:$BK$24,COLUMNS($B$4:AO$4),0),0)+IFERROR(VLOOKUP($B22,[9]IP!$B$25:$BK$31,COLUMNS($B$4:AO$4),0),0))/1000000</f>
        <v>0.4182742901110556</v>
      </c>
      <c r="AP22" s="18">
        <f>(IFERROR(VLOOKUP($B22,[9]IP!$B$12:$BK$21,COLUMNS($B$4:AP$4),0),0)+IFERROR(VLOOKUP($B22,[9]IP!$B$22:$BK$24,COLUMNS($B$4:AP$4),0),0)+IFERROR(VLOOKUP($B22,[9]IP!$B$25:$BK$31,COLUMNS($B$4:AP$4),0),0))/1000000</f>
        <v>0.42276856331748885</v>
      </c>
      <c r="AQ22" s="18">
        <f>(IFERROR(VLOOKUP($B22,[9]IP!$B$12:$BK$21,COLUMNS($B$4:AQ$4),0),0)+IFERROR(VLOOKUP($B22,[9]IP!$B$22:$BK$24,COLUMNS($B$4:AQ$4),0),0)+IFERROR(VLOOKUP($B22,[9]IP!$B$25:$BK$31,COLUMNS($B$4:AQ$4),0),0))/1000000</f>
        <v>0.42726283652392028</v>
      </c>
      <c r="AR22" s="18">
        <f>(IFERROR(VLOOKUP($B22,[9]IP!$B$12:$BK$21,COLUMNS($B$4:AR$4),0),0)+IFERROR(VLOOKUP($B22,[9]IP!$B$22:$BK$24,COLUMNS($B$4:AR$4),0),0)+IFERROR(VLOOKUP($B22,[9]IP!$B$25:$BK$31,COLUMNS($B$4:AR$4),0),0))/1000000</f>
        <v>0.4317571097303517</v>
      </c>
      <c r="AS22" s="18">
        <f>(IFERROR(VLOOKUP($B22,[9]IP!$B$12:$BK$21,COLUMNS($B$4:AS$4),0),0)+IFERROR(VLOOKUP($B22,[9]IP!$B$22:$BK$24,COLUMNS($B$4:AS$4),0),0)+IFERROR(VLOOKUP($B22,[9]IP!$B$25:$BK$31,COLUMNS($B$4:AS$4),0),0))/1000000</f>
        <v>0.43625138293678312</v>
      </c>
      <c r="AT22" s="18">
        <f>(IFERROR(VLOOKUP($B22,[9]IP!$B$12:$BK$21,COLUMNS($B$4:AT$4),0),0)+IFERROR(VLOOKUP($B22,[9]IP!$B$22:$BK$24,COLUMNS($B$4:AT$4),0),0)+IFERROR(VLOOKUP($B22,[9]IP!$B$25:$BK$31,COLUMNS($B$4:AT$4),0),0))/1000000</f>
        <v>0.44074565614321642</v>
      </c>
      <c r="AU22" s="18">
        <f>(IFERROR(VLOOKUP($B22,[9]IP!$B$12:$BK$21,COLUMNS($B$4:AU$4),0),0)+IFERROR(VLOOKUP($B22,[9]IP!$B$22:$BK$24,COLUMNS($B$4:AU$4),0),0)+IFERROR(VLOOKUP($B22,[9]IP!$B$25:$BK$31,COLUMNS($B$4:AU$4),0),0))/1000000</f>
        <v>0.44523992934964784</v>
      </c>
      <c r="AV22" s="18">
        <f>(IFERROR(VLOOKUP($B22,[9]IP!$B$12:$BK$21,COLUMNS($B$4:AV$4),0),0)+IFERROR(VLOOKUP($B22,[9]IP!$B$22:$BK$24,COLUMNS($B$4:AV$4),0),0)+IFERROR(VLOOKUP($B22,[9]IP!$B$25:$BK$31,COLUMNS($B$4:AV$4),0),0))/1000000</f>
        <v>0.44973420255607927</v>
      </c>
      <c r="AW22" s="18">
        <f>(IFERROR(VLOOKUP($B22,[9]IP!$B$12:$BK$21,COLUMNS($B$4:AW$4),0),0)+IFERROR(VLOOKUP($B22,[9]IP!$B$22:$BK$24,COLUMNS($B$4:AW$4),0),0)+IFERROR(VLOOKUP($B22,[9]IP!$B$25:$BK$31,COLUMNS($B$4:AW$4),0),0))/1000000</f>
        <v>0.45422847576251252</v>
      </c>
      <c r="AX22" s="18">
        <f>(IFERROR(VLOOKUP($B22,[9]IP!$B$12:$BK$21,COLUMNS($B$4:AX$4),0),0)+IFERROR(VLOOKUP($B22,[9]IP!$B$22:$BK$24,COLUMNS($B$4:AX$4),0),0)+IFERROR(VLOOKUP($B22,[9]IP!$B$25:$BK$31,COLUMNS($B$4:AX$4),0),0))/1000000</f>
        <v>0.45872274896894394</v>
      </c>
      <c r="AY22" s="18">
        <f>(IFERROR(VLOOKUP($B22,[9]IP!$B$12:$BK$21,COLUMNS($B$4:AY$4),0),0)+IFERROR(VLOOKUP($B22,[9]IP!$B$22:$BK$24,COLUMNS($B$4:AY$4),0),0)+IFERROR(VLOOKUP($B22,[9]IP!$B$25:$BK$31,COLUMNS($B$4:AY$4),0),0))/1000000</f>
        <v>0.46321702217537536</v>
      </c>
      <c r="AZ22" s="18">
        <f>(IFERROR(VLOOKUP($B22,[9]IP!$B$12:$BK$21,COLUMNS($B$4:AZ$4),0),0)+IFERROR(VLOOKUP($B22,[9]IP!$B$22:$BK$24,COLUMNS($B$4:AZ$4),0),0)+IFERROR(VLOOKUP($B22,[9]IP!$B$25:$BK$31,COLUMNS($B$4:AZ$4),0),0))/1000000</f>
        <v>0.46771129538180678</v>
      </c>
      <c r="BA22" s="18">
        <f>(IFERROR(VLOOKUP($B22,[9]IP!$B$12:$BK$21,COLUMNS($B$4:BA$4),0),0)+IFERROR(VLOOKUP($B22,[9]IP!$B$22:$BK$24,COLUMNS($B$4:BA$4),0),0)+IFERROR(VLOOKUP($B22,[9]IP!$B$25:$BK$31,COLUMNS($B$4:BA$4),0),0))/1000000</f>
        <v>0.47220556858824009</v>
      </c>
      <c r="BB22" s="18">
        <f>(IFERROR(VLOOKUP($B22,[9]IP!$B$12:$BK$21,COLUMNS($B$4:BB$4),0),0)+IFERROR(VLOOKUP($B22,[9]IP!$B$22:$BK$24,COLUMNS($B$4:BB$4),0),0)+IFERROR(VLOOKUP($B22,[9]IP!$B$25:$BK$31,COLUMNS($B$4:BB$4),0),0))/1000000</f>
        <v>0.47669984179467151</v>
      </c>
      <c r="BC22" s="18">
        <f>(IFERROR(VLOOKUP($B22,[9]IP!$B$12:$BK$21,COLUMNS($B$4:BC$4),0),0)+IFERROR(VLOOKUP($B22,[9]IP!$B$22:$BK$24,COLUMNS($B$4:BC$4),0),0)+IFERROR(VLOOKUP($B22,[9]IP!$B$25:$BK$31,COLUMNS($B$4:BC$4),0),0))/1000000</f>
        <v>0.48119411500110293</v>
      </c>
      <c r="BD22" s="18">
        <f>(IFERROR(VLOOKUP($B22,[9]IP!$B$12:$BK$21,COLUMNS($B$4:BD$4),0),0)+IFERROR(VLOOKUP($B22,[9]IP!$B$22:$BK$24,COLUMNS($B$4:BD$4),0),0)+IFERROR(VLOOKUP($B22,[9]IP!$B$25:$BK$31,COLUMNS($B$4:BD$4),0),0))/1000000</f>
        <v>0.48568838820753618</v>
      </c>
      <c r="BE22" s="18">
        <f>(IFERROR(VLOOKUP($B22,[9]IP!$B$12:$BK$21,COLUMNS($B$4:BE$4),0),0)+IFERROR(VLOOKUP($B22,[9]IP!$B$22:$BK$24,COLUMNS($B$4:BE$4),0),0)+IFERROR(VLOOKUP($B22,[9]IP!$B$25:$BK$31,COLUMNS($B$4:BE$4),0),0))/1000000</f>
        <v>0.4901826614139676</v>
      </c>
      <c r="BF22" s="18">
        <f>(IFERROR(VLOOKUP($B22,[9]IP!$B$12:$BK$21,COLUMNS($B$4:BF$4),0),0)+IFERROR(VLOOKUP($B22,[9]IP!$B$22:$BK$24,COLUMNS($B$4:BF$4),0),0)+IFERROR(VLOOKUP($B22,[9]IP!$B$25:$BK$31,COLUMNS($B$4:BF$4),0),0))/1000000</f>
        <v>0.49467693462039902</v>
      </c>
      <c r="BG22" s="18">
        <f>(IFERROR(VLOOKUP($B22,[9]IP!$B$12:$BK$21,COLUMNS($B$4:BG$4),0),0)+IFERROR(VLOOKUP($B22,[9]IP!$B$22:$BK$24,COLUMNS($B$4:BG$4),0),0)+IFERROR(VLOOKUP($B22,[9]IP!$B$25:$BK$31,COLUMNS($B$4:BG$4),0),0))/1000000</f>
        <v>0.49917120782683044</v>
      </c>
      <c r="BH22" s="18">
        <f>(IFERROR(VLOOKUP($B22,[9]IP!$B$12:$BK$21,COLUMNS($B$4:BH$4),0),0)+IFERROR(VLOOKUP($B22,[9]IP!$B$22:$BK$24,COLUMNS($B$4:BH$4),0),0)+IFERROR(VLOOKUP($B22,[9]IP!$B$25:$BK$31,COLUMNS($B$4:BH$4),0),0))/1000000</f>
        <v>0.5036654810332637</v>
      </c>
      <c r="BI22" s="18">
        <f>(IFERROR(VLOOKUP($B22,[9]IP!$B$12:$BK$21,COLUMNS($B$4:BI$4),0),0)+IFERROR(VLOOKUP($B22,[9]IP!$B$22:$BK$24,COLUMNS($B$4:BI$4),0),0)+IFERROR(VLOOKUP($B22,[9]IP!$B$25:$BK$31,COLUMNS($B$4:BI$4),0),0))/1000000</f>
        <v>0.50815975423969517</v>
      </c>
      <c r="BJ22" s="18">
        <f>(IFERROR(VLOOKUP($B22,[9]IP!$B$12:$BK$21,COLUMNS($B$4:BJ$4),0),0)+IFERROR(VLOOKUP($B22,[9]IP!$B$22:$BK$24,COLUMNS($B$4:BJ$4),0),0)+IFERROR(VLOOKUP($B22,[9]IP!$B$25:$BK$31,COLUMNS($B$4:BJ$4),0),0))/1000000</f>
        <v>0.51265402744612654</v>
      </c>
      <c r="BK22" s="18">
        <f>(IFERROR(VLOOKUP($B22,[9]IP!$B$12:$BK$21,COLUMNS($B$4:BK$4),0),0)+IFERROR(VLOOKUP($B22,[9]IP!$B$22:$BK$24,COLUMNS($B$4:BK$4),0),0)+IFERROR(VLOOKUP($B22,[9]IP!$B$25:$BK$31,COLUMNS($B$4:BK$4),0),0))/1000000</f>
        <v>0.5171483006525599</v>
      </c>
    </row>
    <row r="23" spans="2:63" ht="15" x14ac:dyDescent="0.25">
      <c r="B23" s="17" t="s">
        <v>248</v>
      </c>
      <c r="C23" s="18">
        <f>(IFERROR(VLOOKUP($B23,[9]IP!$B$12:$BK$21,COLUMNS($B$4:C$4),0),0)+IFERROR(VLOOKUP($B23,[9]IP!$B$22:$BK$24,COLUMNS($B$4:C$4),0),0)+IFERROR(VLOOKUP($B23,[9]IP!$B$25:$BK$31,COLUMNS($B$4:C$4),0),0))/1000000</f>
        <v>1.1105022346413805E-3</v>
      </c>
      <c r="D23" s="18">
        <f>(IFERROR(VLOOKUP($B23,[9]IP!$B$12:$BK$21,COLUMNS($B$4:D$4),0),0)+IFERROR(VLOOKUP($B23,[9]IP!$B$22:$BK$24,COLUMNS($B$4:D$4),0),0)+IFERROR(VLOOKUP($B23,[9]IP!$B$25:$BK$31,COLUMNS($B$4:D$4),0),0))/1000000</f>
        <v>2.3539924193009404E-3</v>
      </c>
      <c r="E23" s="18">
        <f>(IFERROR(VLOOKUP($B23,[9]IP!$B$12:$BK$21,COLUMNS($B$4:E$4),0),0)+IFERROR(VLOOKUP($B23,[9]IP!$B$22:$BK$24,COLUMNS($B$4:E$4),0),0)+IFERROR(VLOOKUP($B23,[9]IP!$B$25:$BK$31,COLUMNS($B$4:E$4),0),0))/1000000</f>
        <v>7.250181174209426E-3</v>
      </c>
      <c r="F23" s="18">
        <f>(IFERROR(VLOOKUP($B23,[9]IP!$B$12:$BK$21,COLUMNS($B$4:F$4),0),0)+IFERROR(VLOOKUP($B23,[9]IP!$B$22:$BK$24,COLUMNS($B$4:F$4),0),0)+IFERROR(VLOOKUP($B23,[9]IP!$B$25:$BK$31,COLUMNS($B$4:F$4),0),0))/1000000</f>
        <v>2.4490970168300014E-2</v>
      </c>
      <c r="G23" s="18">
        <f>(IFERROR(VLOOKUP($B23,[9]IP!$B$12:$BK$21,COLUMNS($B$4:G$4),0),0)+IFERROR(VLOOKUP($B23,[9]IP!$B$22:$BK$24,COLUMNS($B$4:G$4),0),0)+IFERROR(VLOOKUP($B23,[9]IP!$B$25:$BK$31,COLUMNS($B$4:G$4),0),0))/1000000</f>
        <v>5.9839492808828963E-2</v>
      </c>
      <c r="H23" s="18">
        <f>(IFERROR(VLOOKUP($B23,[9]IP!$B$12:$BK$21,COLUMNS($B$4:H$4),0),0)+IFERROR(VLOOKUP($B23,[9]IP!$B$22:$BK$24,COLUMNS($B$4:H$4),0),0)+IFERROR(VLOOKUP($B23,[9]IP!$B$25:$BK$31,COLUMNS($B$4:H$4),0),0))/1000000</f>
        <v>0.13038005126342656</v>
      </c>
      <c r="I23" s="18">
        <f>(IFERROR(VLOOKUP($B23,[9]IP!$B$12:$BK$21,COLUMNS($B$4:I$4),0),0)+IFERROR(VLOOKUP($B23,[9]IP!$B$22:$BK$24,COLUMNS($B$4:I$4),0),0)+IFERROR(VLOOKUP($B23,[9]IP!$B$25:$BK$31,COLUMNS($B$4:I$4),0),0))/1000000</f>
        <v>0.18107370731049366</v>
      </c>
      <c r="J23" s="18">
        <f>(IFERROR(VLOOKUP($B23,[9]IP!$B$12:$BK$21,COLUMNS($B$4:J$4),0),0)+IFERROR(VLOOKUP($B23,[9]IP!$B$22:$BK$24,COLUMNS($B$4:J$4),0),0)+IFERROR(VLOOKUP($B23,[9]IP!$B$25:$BK$31,COLUMNS($B$4:J$4),0),0))/1000000</f>
        <v>0.22845962101578843</v>
      </c>
      <c r="K23" s="18">
        <f>(IFERROR(VLOOKUP($B23,[9]IP!$B$12:$BK$21,COLUMNS($B$4:K$4),0),0)+IFERROR(VLOOKUP($B23,[9]IP!$B$22:$BK$24,COLUMNS($B$4:K$4),0),0)+IFERROR(VLOOKUP($B23,[9]IP!$B$25:$BK$31,COLUMNS($B$4:K$4),0),0))/1000000</f>
        <v>0.26067211673181562</v>
      </c>
      <c r="L23" s="18">
        <f>(IFERROR(VLOOKUP($B23,[9]IP!$B$12:$BK$21,COLUMNS($B$4:L$4),0),0)+IFERROR(VLOOKUP($B23,[9]IP!$B$22:$BK$24,COLUMNS($B$4:L$4),0),0)+IFERROR(VLOOKUP($B23,[9]IP!$B$25:$BK$31,COLUMNS($B$4:L$4),0),0))/1000000</f>
        <v>0.29168140984540158</v>
      </c>
      <c r="M23" s="18">
        <f>(IFERROR(VLOOKUP($B23,[9]IP!$B$12:$BK$21,COLUMNS($B$4:M$4),0),0)+IFERROR(VLOOKUP($B23,[9]IP!$B$22:$BK$24,COLUMNS($B$4:M$4),0),0)+IFERROR(VLOOKUP($B23,[9]IP!$B$25:$BK$31,COLUMNS($B$4:M$4),0),0))/1000000</f>
        <v>0.31862666498416869</v>
      </c>
      <c r="N23" s="18">
        <f>(IFERROR(VLOOKUP($B23,[9]IP!$B$12:$BK$21,COLUMNS($B$4:N$4),0),0)+IFERROR(VLOOKUP($B23,[9]IP!$B$22:$BK$24,COLUMNS($B$4:N$4),0),0)+IFERROR(VLOOKUP($B23,[9]IP!$B$25:$BK$31,COLUMNS($B$4:N$4),0),0))/1000000</f>
        <v>0.34690262449085263</v>
      </c>
      <c r="O23" s="18">
        <f>(IFERROR(VLOOKUP($B23,[9]IP!$B$12:$BK$21,COLUMNS($B$4:O$4),0),0)+IFERROR(VLOOKUP($B23,[9]IP!$B$22:$BK$24,COLUMNS($B$4:O$4),0),0)+IFERROR(VLOOKUP($B23,[9]IP!$B$25:$BK$31,COLUMNS($B$4:O$4),0),0))/1000000</f>
        <v>0.36807048021140631</v>
      </c>
      <c r="P23" s="18">
        <f>(IFERROR(VLOOKUP($B23,[9]IP!$B$12:$BK$21,COLUMNS($B$4:P$4),0),0)+IFERROR(VLOOKUP($B23,[9]IP!$B$22:$BK$24,COLUMNS($B$4:P$4),0),0)+IFERROR(VLOOKUP($B23,[9]IP!$B$25:$BK$31,COLUMNS($B$4:P$4),0),0))/1000000</f>
        <v>0.38722622670429013</v>
      </c>
      <c r="Q23" s="18">
        <f>(IFERROR(VLOOKUP($B23,[9]IP!$B$12:$BK$21,COLUMNS($B$4:Q$4),0),0)+IFERROR(VLOOKUP($B23,[9]IP!$B$22:$BK$24,COLUMNS($B$4:Q$4),0),0)+IFERROR(VLOOKUP($B23,[9]IP!$B$25:$BK$31,COLUMNS($B$4:Q$4),0),0))/1000000</f>
        <v>0.40694919237678351</v>
      </c>
      <c r="R23" s="18">
        <f>(IFERROR(VLOOKUP($B23,[9]IP!$B$12:$BK$21,COLUMNS($B$4:R$4),0),0)+IFERROR(VLOOKUP($B23,[9]IP!$B$22:$BK$24,COLUMNS($B$4:R$4),0),0)+IFERROR(VLOOKUP($B23,[9]IP!$B$25:$BK$31,COLUMNS($B$4:R$4),0),0))/1000000</f>
        <v>0.42870195908203967</v>
      </c>
      <c r="S23" s="18">
        <f>(IFERROR(VLOOKUP($B23,[9]IP!$B$12:$BK$21,COLUMNS($B$4:S$4),0),0)+IFERROR(VLOOKUP($B23,[9]IP!$B$22:$BK$24,COLUMNS($B$4:S$4),0),0)+IFERROR(VLOOKUP($B23,[9]IP!$B$25:$BK$31,COLUMNS($B$4:S$4),0),0))/1000000</f>
        <v>0.45788742848929609</v>
      </c>
      <c r="T23" s="18">
        <f>(IFERROR(VLOOKUP($B23,[9]IP!$B$12:$BK$21,COLUMNS($B$4:T$4),0),0)+IFERROR(VLOOKUP($B23,[9]IP!$B$22:$BK$24,COLUMNS($B$4:T$4),0),0)+IFERROR(VLOOKUP($B23,[9]IP!$B$25:$BK$31,COLUMNS($B$4:T$4),0),0))/1000000</f>
        <v>0.48697564087696088</v>
      </c>
      <c r="U23" s="18">
        <f>(IFERROR(VLOOKUP($B23,[9]IP!$B$12:$BK$21,COLUMNS($B$4:U$4),0),0)+IFERROR(VLOOKUP($B23,[9]IP!$B$22:$BK$24,COLUMNS($B$4:U$4),0),0)+IFERROR(VLOOKUP($B23,[9]IP!$B$25:$BK$31,COLUMNS($B$4:U$4),0),0))/1000000</f>
        <v>0.52324668170059419</v>
      </c>
      <c r="V23" s="18">
        <f>(IFERROR(VLOOKUP($B23,[9]IP!$B$12:$BK$21,COLUMNS($B$4:V$4),0),0)+IFERROR(VLOOKUP($B23,[9]IP!$B$22:$BK$24,COLUMNS($B$4:V$4),0),0)+IFERROR(VLOOKUP($B23,[9]IP!$B$25:$BK$31,COLUMNS($B$4:V$4),0),0))/1000000</f>
        <v>0.56458046755718971</v>
      </c>
      <c r="W23" s="18">
        <f>(IFERROR(VLOOKUP($B23,[9]IP!$B$12:$BK$21,COLUMNS($B$4:W$4),0),0)+IFERROR(VLOOKUP($B23,[9]IP!$B$22:$BK$24,COLUMNS($B$4:W$4),0),0)+IFERROR(VLOOKUP($B23,[9]IP!$B$25:$BK$31,COLUMNS($B$4:W$4),0),0))/1000000</f>
        <v>0.59953327556105107</v>
      </c>
      <c r="X23" s="18">
        <f>(IFERROR(VLOOKUP($B23,[9]IP!$B$12:$BK$21,COLUMNS($B$4:X$4),0),0)+IFERROR(VLOOKUP($B23,[9]IP!$B$22:$BK$24,COLUMNS($B$4:X$4),0),0)+IFERROR(VLOOKUP($B23,[9]IP!$B$25:$BK$31,COLUMNS($B$4:X$4),0),0))/1000000</f>
        <v>0.615537862967658</v>
      </c>
      <c r="Y23" s="18">
        <f>(IFERROR(VLOOKUP($B23,[9]IP!$B$12:$BK$21,COLUMNS($B$4:Y$4),0),0)+IFERROR(VLOOKUP($B23,[9]IP!$B$22:$BK$24,COLUMNS($B$4:Y$4),0),0)+IFERROR(VLOOKUP($B23,[9]IP!$B$25:$BK$31,COLUMNS($B$4:Y$4),0),0))/1000000</f>
        <v>0.62874173944410572</v>
      </c>
      <c r="Z23" s="18">
        <f>(IFERROR(VLOOKUP($B23,[9]IP!$B$12:$BK$21,COLUMNS($B$4:Z$4),0),0)+IFERROR(VLOOKUP($B23,[9]IP!$B$22:$BK$24,COLUMNS($B$4:Z$4),0),0)+IFERROR(VLOOKUP($B23,[9]IP!$B$25:$BK$31,COLUMNS($B$4:Z$4),0),0))/1000000</f>
        <v>0.6399751176048355</v>
      </c>
      <c r="AA23" s="18">
        <f>(IFERROR(VLOOKUP($B23,[9]IP!$B$12:$BK$21,COLUMNS($B$4:AA$4),0),0)+IFERROR(VLOOKUP($B23,[9]IP!$B$22:$BK$24,COLUMNS($B$4:AA$4),0),0)+IFERROR(VLOOKUP($B23,[9]IP!$B$25:$BK$31,COLUMNS($B$4:AA$4),0),0))/1000000</f>
        <v>0.65668811591777132</v>
      </c>
      <c r="AB23" s="18">
        <f>(IFERROR(VLOOKUP($B23,[9]IP!$B$12:$BK$21,COLUMNS($B$4:AB$4),0),0)+IFERROR(VLOOKUP($B23,[9]IP!$B$22:$BK$24,COLUMNS($B$4:AB$4),0),0)+IFERROR(VLOOKUP($B23,[9]IP!$B$25:$BK$31,COLUMNS($B$4:AB$4),0),0))/1000000</f>
        <v>0.6751571619381167</v>
      </c>
      <c r="AC23" s="18">
        <f>(IFERROR(VLOOKUP($B23,[9]IP!$B$12:$BK$21,COLUMNS($B$4:AC$4),0),0)+IFERROR(VLOOKUP($B23,[9]IP!$B$22:$BK$24,COLUMNS($B$4:AC$4),0),0)+IFERROR(VLOOKUP($B23,[9]IP!$B$25:$BK$31,COLUMNS($B$4:AC$4),0),0))/1000000</f>
        <v>0.68092782075288905</v>
      </c>
      <c r="AD23" s="18">
        <f>(IFERROR(VLOOKUP($B23,[9]IP!$B$12:$BK$21,COLUMNS($B$4:AD$4),0),0)+IFERROR(VLOOKUP($B23,[9]IP!$B$22:$BK$24,COLUMNS($B$4:AD$4),0),0)+IFERROR(VLOOKUP($B23,[9]IP!$B$25:$BK$31,COLUMNS($B$4:AD$4),0),0))/1000000</f>
        <v>0.67685545355988774</v>
      </c>
      <c r="AE23" s="18">
        <f>(IFERROR(VLOOKUP($B23,[9]IP!$B$12:$BK$21,COLUMNS($B$4:AE$4),0),0)+IFERROR(VLOOKUP($B23,[9]IP!$B$22:$BK$24,COLUMNS($B$4:AE$4),0),0)+IFERROR(VLOOKUP($B23,[9]IP!$B$25:$BK$31,COLUMNS($B$4:AE$4),0),0))/1000000</f>
        <v>0.67960267660124374</v>
      </c>
      <c r="AF23" s="18">
        <f>(IFERROR(VLOOKUP($B23,[9]IP!$B$12:$BK$21,COLUMNS($B$4:AF$4),0),0)+IFERROR(VLOOKUP($B23,[9]IP!$B$22:$BK$24,COLUMNS($B$4:AF$4),0),0)+IFERROR(VLOOKUP($B23,[9]IP!$B$25:$BK$31,COLUMNS($B$4:AF$4),0),0))/1000000</f>
        <v>0.69090611659073509</v>
      </c>
      <c r="AG23" s="18">
        <f>(IFERROR(VLOOKUP($B23,[9]IP!$B$12:$BK$21,COLUMNS($B$4:AG$4),0),0)+IFERROR(VLOOKUP($B23,[9]IP!$B$22:$BK$24,COLUMNS($B$4:AG$4),0),0)+IFERROR(VLOOKUP($B23,[9]IP!$B$25:$BK$31,COLUMNS($B$4:AG$4),0),0))/1000000</f>
        <v>0.71959095806645579</v>
      </c>
      <c r="AH23" s="18">
        <f>(IFERROR(VLOOKUP($B23,[9]IP!$B$12:$BK$21,COLUMNS($B$4:AH$4),0),0)+IFERROR(VLOOKUP($B23,[9]IP!$B$22:$BK$24,COLUMNS($B$4:AH$4),0),0)+IFERROR(VLOOKUP($B23,[9]IP!$B$25:$BK$31,COLUMNS($B$4:AH$4),0),0))/1000000</f>
        <v>0.7411008289419232</v>
      </c>
      <c r="AI23" s="18">
        <f>(IFERROR(VLOOKUP($B23,[9]IP!$B$12:$BK$21,COLUMNS($B$4:AI$4),0),0)+IFERROR(VLOOKUP($B23,[9]IP!$B$22:$BK$24,COLUMNS($B$4:AI$4),0),0)+IFERROR(VLOOKUP($B23,[9]IP!$B$25:$BK$31,COLUMNS($B$4:AI$4),0),0))/1000000</f>
        <v>0.88445039793999458</v>
      </c>
      <c r="AJ23" s="18">
        <f>(IFERROR(VLOOKUP($B23,[9]IP!$B$12:$BK$21,COLUMNS($B$4:AJ$4),0),0)+IFERROR(VLOOKUP($B23,[9]IP!$B$22:$BK$24,COLUMNS($B$4:AJ$4),0),0)+IFERROR(VLOOKUP($B23,[9]IP!$B$25:$BK$31,COLUMNS($B$4:AJ$4),0),0))/1000000</f>
        <v>1.0208247163941429</v>
      </c>
      <c r="AK23" s="18">
        <f>(IFERROR(VLOOKUP($B23,[9]IP!$B$12:$BK$21,COLUMNS($B$4:AK$4),0),0)+IFERROR(VLOOKUP($B23,[9]IP!$B$22:$BK$24,COLUMNS($B$4:AK$4),0),0)+IFERROR(VLOOKUP($B23,[9]IP!$B$25:$BK$31,COLUMNS($B$4:AK$4),0),0))/1000000</f>
        <v>1.1571990348482908</v>
      </c>
      <c r="AL23" s="18">
        <f>(IFERROR(VLOOKUP($B23,[9]IP!$B$12:$BK$21,COLUMNS($B$4:AL$4),0),0)+IFERROR(VLOOKUP($B23,[9]IP!$B$22:$BK$24,COLUMNS($B$4:AL$4),0),0)+IFERROR(VLOOKUP($B23,[9]IP!$B$25:$BK$31,COLUMNS($B$4:AL$4),0),0))/1000000</f>
        <v>1.4022512346733389</v>
      </c>
      <c r="AM23" s="18">
        <f>(IFERROR(VLOOKUP($B23,[9]IP!$B$12:$BK$21,COLUMNS($B$4:AM$4),0),0)+IFERROR(VLOOKUP($B23,[9]IP!$B$22:$BK$24,COLUMNS($B$4:AM$4),0),0)+IFERROR(VLOOKUP($B23,[9]IP!$B$25:$BK$31,COLUMNS($B$4:AM$4),0),0))/1000000</f>
        <v>1.4400110175602645</v>
      </c>
      <c r="AN23" s="18">
        <f>(IFERROR(VLOOKUP($B23,[9]IP!$B$12:$BK$21,COLUMNS($B$4:AN$4),0),0)+IFERROR(VLOOKUP($B23,[9]IP!$B$22:$BK$24,COLUMNS($B$4:AN$4),0),0)+IFERROR(VLOOKUP($B23,[9]IP!$B$25:$BK$31,COLUMNS($B$4:AN$4),0),0))/1000000</f>
        <v>1.4777708004471901</v>
      </c>
      <c r="AO23" s="18">
        <f>(IFERROR(VLOOKUP($B23,[9]IP!$B$12:$BK$21,COLUMNS($B$4:AO$4),0),0)+IFERROR(VLOOKUP($B23,[9]IP!$B$22:$BK$24,COLUMNS($B$4:AO$4),0),0)+IFERROR(VLOOKUP($B23,[9]IP!$B$25:$BK$31,COLUMNS($B$4:AO$4),0),0))/1000000</f>
        <v>1.5155305833341157</v>
      </c>
      <c r="AP23" s="18">
        <f>(IFERROR(VLOOKUP($B23,[9]IP!$B$12:$BK$21,COLUMNS($B$4:AP$4),0),0)+IFERROR(VLOOKUP($B23,[9]IP!$B$22:$BK$24,COLUMNS($B$4:AP$4),0),0)+IFERROR(VLOOKUP($B23,[9]IP!$B$25:$BK$31,COLUMNS($B$4:AP$4),0),0))/1000000</f>
        <v>1.5532903662210413</v>
      </c>
      <c r="AQ23" s="18">
        <f>(IFERROR(VLOOKUP($B23,[9]IP!$B$12:$BK$21,COLUMNS($B$4:AQ$4),0),0)+IFERROR(VLOOKUP($B23,[9]IP!$B$22:$BK$24,COLUMNS($B$4:AQ$4),0),0)+IFERROR(VLOOKUP($B23,[9]IP!$B$25:$BK$31,COLUMNS($B$4:AQ$4),0),0))/1000000</f>
        <v>1.5910501491079665</v>
      </c>
      <c r="AR23" s="18">
        <f>(IFERROR(VLOOKUP($B23,[9]IP!$B$12:$BK$21,COLUMNS($B$4:AR$4),0),0)+IFERROR(VLOOKUP($B23,[9]IP!$B$22:$BK$24,COLUMNS($B$4:AR$4),0),0)+IFERROR(VLOOKUP($B23,[9]IP!$B$25:$BK$31,COLUMNS($B$4:AR$4),0),0))/1000000</f>
        <v>1.5910501491079665</v>
      </c>
      <c r="AS23" s="18">
        <f>(IFERROR(VLOOKUP($B23,[9]IP!$B$12:$BK$21,COLUMNS($B$4:AS$4),0),0)+IFERROR(VLOOKUP($B23,[9]IP!$B$22:$BK$24,COLUMNS($B$4:AS$4),0),0)+IFERROR(VLOOKUP($B23,[9]IP!$B$25:$BK$31,COLUMNS($B$4:AS$4),0),0))/1000000</f>
        <v>1.5910501491079665</v>
      </c>
      <c r="AT23" s="18">
        <f>(IFERROR(VLOOKUP($B23,[9]IP!$B$12:$BK$21,COLUMNS($B$4:AT$4),0),0)+IFERROR(VLOOKUP($B23,[9]IP!$B$22:$BK$24,COLUMNS($B$4:AT$4),0),0)+IFERROR(VLOOKUP($B23,[9]IP!$B$25:$BK$31,COLUMNS($B$4:AT$4),0),0))/1000000</f>
        <v>1.5910501491079665</v>
      </c>
      <c r="AU23" s="18">
        <f>(IFERROR(VLOOKUP($B23,[9]IP!$B$12:$BK$21,COLUMNS($B$4:AU$4),0),0)+IFERROR(VLOOKUP($B23,[9]IP!$B$22:$BK$24,COLUMNS($B$4:AU$4),0),0)+IFERROR(VLOOKUP($B23,[9]IP!$B$25:$BK$31,COLUMNS($B$4:AU$4),0),0))/1000000</f>
        <v>1.5910501491079665</v>
      </c>
      <c r="AV23" s="18">
        <f>(IFERROR(VLOOKUP($B23,[9]IP!$B$12:$BK$21,COLUMNS($B$4:AV$4),0),0)+IFERROR(VLOOKUP($B23,[9]IP!$B$22:$BK$24,COLUMNS($B$4:AV$4),0),0)+IFERROR(VLOOKUP($B23,[9]IP!$B$25:$BK$31,COLUMNS($B$4:AV$4),0),0))/1000000</f>
        <v>1.5910501491079665</v>
      </c>
      <c r="AW23" s="18">
        <f>(IFERROR(VLOOKUP($B23,[9]IP!$B$12:$BK$21,COLUMNS($B$4:AW$4),0),0)+IFERROR(VLOOKUP($B23,[9]IP!$B$22:$BK$24,COLUMNS($B$4:AW$4),0),0)+IFERROR(VLOOKUP($B23,[9]IP!$B$25:$BK$31,COLUMNS($B$4:AW$4),0),0))/1000000</f>
        <v>1.5910501491079665</v>
      </c>
      <c r="AX23" s="18">
        <f>(IFERROR(VLOOKUP($B23,[9]IP!$B$12:$BK$21,COLUMNS($B$4:AX$4),0),0)+IFERROR(VLOOKUP($B23,[9]IP!$B$22:$BK$24,COLUMNS($B$4:AX$4),0),0)+IFERROR(VLOOKUP($B23,[9]IP!$B$25:$BK$31,COLUMNS($B$4:AX$4),0),0))/1000000</f>
        <v>1.5910501491079665</v>
      </c>
      <c r="AY23" s="18">
        <f>(IFERROR(VLOOKUP($B23,[9]IP!$B$12:$BK$21,COLUMNS($B$4:AY$4),0),0)+IFERROR(VLOOKUP($B23,[9]IP!$B$22:$BK$24,COLUMNS($B$4:AY$4),0),0)+IFERROR(VLOOKUP($B23,[9]IP!$B$25:$BK$31,COLUMNS($B$4:AY$4),0),0))/1000000</f>
        <v>1.5910501491079665</v>
      </c>
      <c r="AZ23" s="18">
        <f>(IFERROR(VLOOKUP($B23,[9]IP!$B$12:$BK$21,COLUMNS($B$4:AZ$4),0),0)+IFERROR(VLOOKUP($B23,[9]IP!$B$22:$BK$24,COLUMNS($B$4:AZ$4),0),0)+IFERROR(VLOOKUP($B23,[9]IP!$B$25:$BK$31,COLUMNS($B$4:AZ$4),0),0))/1000000</f>
        <v>1.5910501491079665</v>
      </c>
      <c r="BA23" s="18">
        <f>(IFERROR(VLOOKUP($B23,[9]IP!$B$12:$BK$21,COLUMNS($B$4:BA$4),0),0)+IFERROR(VLOOKUP($B23,[9]IP!$B$22:$BK$24,COLUMNS($B$4:BA$4),0),0)+IFERROR(VLOOKUP($B23,[9]IP!$B$25:$BK$31,COLUMNS($B$4:BA$4),0),0))/1000000</f>
        <v>1.5910501491079665</v>
      </c>
      <c r="BB23" s="18">
        <f>(IFERROR(VLOOKUP($B23,[9]IP!$B$12:$BK$21,COLUMNS($B$4:BB$4),0),0)+IFERROR(VLOOKUP($B23,[9]IP!$B$22:$BK$24,COLUMNS($B$4:BB$4),0),0)+IFERROR(VLOOKUP($B23,[9]IP!$B$25:$BK$31,COLUMNS($B$4:BB$4),0),0))/1000000</f>
        <v>1.5910501491079665</v>
      </c>
      <c r="BC23" s="18">
        <f>(IFERROR(VLOOKUP($B23,[9]IP!$B$12:$BK$21,COLUMNS($B$4:BC$4),0),0)+IFERROR(VLOOKUP($B23,[9]IP!$B$22:$BK$24,COLUMNS($B$4:BC$4),0),0)+IFERROR(VLOOKUP($B23,[9]IP!$B$25:$BK$31,COLUMNS($B$4:BC$4),0),0))/1000000</f>
        <v>1.5910501491079665</v>
      </c>
      <c r="BD23" s="18">
        <f>(IFERROR(VLOOKUP($B23,[9]IP!$B$12:$BK$21,COLUMNS($B$4:BD$4),0),0)+IFERROR(VLOOKUP($B23,[9]IP!$B$22:$BK$24,COLUMNS($B$4:BD$4),0),0)+IFERROR(VLOOKUP($B23,[9]IP!$B$25:$BK$31,COLUMNS($B$4:BD$4),0),0))/1000000</f>
        <v>1.5910501491079665</v>
      </c>
      <c r="BE23" s="18">
        <f>(IFERROR(VLOOKUP($B23,[9]IP!$B$12:$BK$21,COLUMNS($B$4:BE$4),0),0)+IFERROR(VLOOKUP($B23,[9]IP!$B$22:$BK$24,COLUMNS($B$4:BE$4),0),0)+IFERROR(VLOOKUP($B23,[9]IP!$B$25:$BK$31,COLUMNS($B$4:BE$4),0),0))/1000000</f>
        <v>1.5910501491079665</v>
      </c>
      <c r="BF23" s="18">
        <f>(IFERROR(VLOOKUP($B23,[9]IP!$B$12:$BK$21,COLUMNS($B$4:BF$4),0),0)+IFERROR(VLOOKUP($B23,[9]IP!$B$22:$BK$24,COLUMNS($B$4:BF$4),0),0)+IFERROR(VLOOKUP($B23,[9]IP!$B$25:$BK$31,COLUMNS($B$4:BF$4),0),0))/1000000</f>
        <v>1.5910501491079665</v>
      </c>
      <c r="BG23" s="18">
        <f>(IFERROR(VLOOKUP($B23,[9]IP!$B$12:$BK$21,COLUMNS($B$4:BG$4),0),0)+IFERROR(VLOOKUP($B23,[9]IP!$B$22:$BK$24,COLUMNS($B$4:BG$4),0),0)+IFERROR(VLOOKUP($B23,[9]IP!$B$25:$BK$31,COLUMNS($B$4:BG$4),0),0))/1000000</f>
        <v>1.5910501491079665</v>
      </c>
      <c r="BH23" s="18">
        <f>(IFERROR(VLOOKUP($B23,[9]IP!$B$12:$BK$21,COLUMNS($B$4:BH$4),0),0)+IFERROR(VLOOKUP($B23,[9]IP!$B$22:$BK$24,COLUMNS($B$4:BH$4),0),0)+IFERROR(VLOOKUP($B23,[9]IP!$B$25:$BK$31,COLUMNS($B$4:BH$4),0),0))/1000000</f>
        <v>1.5910501491079665</v>
      </c>
      <c r="BI23" s="18">
        <f>(IFERROR(VLOOKUP($B23,[9]IP!$B$12:$BK$21,COLUMNS($B$4:BI$4),0),0)+IFERROR(VLOOKUP($B23,[9]IP!$B$22:$BK$24,COLUMNS($B$4:BI$4),0),0)+IFERROR(VLOOKUP($B23,[9]IP!$B$25:$BK$31,COLUMNS($B$4:BI$4),0),0))/1000000</f>
        <v>1.5910501491079665</v>
      </c>
      <c r="BJ23" s="18">
        <f>(IFERROR(VLOOKUP($B23,[9]IP!$B$12:$BK$21,COLUMNS($B$4:BJ$4),0),0)+IFERROR(VLOOKUP($B23,[9]IP!$B$22:$BK$24,COLUMNS($B$4:BJ$4),0),0)+IFERROR(VLOOKUP($B23,[9]IP!$B$25:$BK$31,COLUMNS($B$4:BJ$4),0),0))/1000000</f>
        <v>1.5910501491079665</v>
      </c>
      <c r="BK23" s="18">
        <f>(IFERROR(VLOOKUP($B23,[9]IP!$B$12:$BK$21,COLUMNS($B$4:BK$4),0),0)+IFERROR(VLOOKUP($B23,[9]IP!$B$22:$BK$24,COLUMNS($B$4:BK$4),0),0)+IFERROR(VLOOKUP($B23,[9]IP!$B$25:$BK$31,COLUMNS($B$4:BK$4),0),0))/1000000</f>
        <v>1.5910501491079665</v>
      </c>
    </row>
    <row r="24" spans="2:63" ht="15" x14ac:dyDescent="0.25">
      <c r="B24" s="17" t="s">
        <v>246</v>
      </c>
      <c r="C24" s="18">
        <f>(IFERROR(VLOOKUP($B24,[9]IP!$B$12:$BK$21,COLUMNS($B$4:C$4),0),0)+IFERROR(VLOOKUP($B24,[9]IP!$B$22:$BK$24,COLUMNS($B$4:C$4),0),0)+IFERROR(VLOOKUP($B24,[9]IP!$B$25:$BK$31,COLUMNS($B$4:C$4),0),0))/1000000</f>
        <v>7.5535924789543796E-2</v>
      </c>
      <c r="D24" s="18">
        <f>(IFERROR(VLOOKUP($B24,[9]IP!$B$12:$BK$21,COLUMNS($B$4:D$4),0),0)+IFERROR(VLOOKUP($B24,[9]IP!$B$22:$BK$24,COLUMNS($B$4:D$4),0),0)+IFERROR(VLOOKUP($B24,[9]IP!$B$25:$BK$31,COLUMNS($B$4:D$4),0),0))/1000000</f>
        <v>7.2924565913468603E-2</v>
      </c>
      <c r="E24" s="18">
        <f>(IFERROR(VLOOKUP($B24,[9]IP!$B$12:$BK$21,COLUMNS($B$4:E$4),0),0)+IFERROR(VLOOKUP($B24,[9]IP!$B$22:$BK$24,COLUMNS($B$4:E$4),0),0)+IFERROR(VLOOKUP($B24,[9]IP!$B$25:$BK$31,COLUMNS($B$4:E$4),0),0))/1000000</f>
        <v>7.3879287668588201E-2</v>
      </c>
      <c r="F24" s="18">
        <f>(IFERROR(VLOOKUP($B24,[9]IP!$B$12:$BK$21,COLUMNS($B$4:F$4),0),0)+IFERROR(VLOOKUP($B24,[9]IP!$B$22:$BK$24,COLUMNS($B$4:F$4),0),0)+IFERROR(VLOOKUP($B24,[9]IP!$B$25:$BK$31,COLUMNS($B$4:F$4),0),0))/1000000</f>
        <v>6.9093287832047892E-2</v>
      </c>
      <c r="G24" s="18">
        <f>(IFERROR(VLOOKUP($B24,[9]IP!$B$12:$BK$21,COLUMNS($B$4:G$4),0),0)+IFERROR(VLOOKUP($B24,[9]IP!$B$22:$BK$24,COLUMNS($B$4:G$4),0),0)+IFERROR(VLOOKUP($B24,[9]IP!$B$25:$BK$31,COLUMNS($B$4:G$4),0),0))/1000000</f>
        <v>6.5589645763837162E-2</v>
      </c>
      <c r="H24" s="18">
        <f>(IFERROR(VLOOKUP($B24,[9]IP!$B$12:$BK$21,COLUMNS($B$4:H$4),0),0)+IFERROR(VLOOKUP($B24,[9]IP!$B$22:$BK$24,COLUMNS($B$4:H$4),0),0)+IFERROR(VLOOKUP($B24,[9]IP!$B$25:$BK$31,COLUMNS($B$4:H$4),0),0))/1000000</f>
        <v>6.0463445753120258E-2</v>
      </c>
      <c r="I24" s="18">
        <f>(IFERROR(VLOOKUP($B24,[9]IP!$B$12:$BK$21,COLUMNS($B$4:I$4),0),0)+IFERROR(VLOOKUP($B24,[9]IP!$B$22:$BK$24,COLUMNS($B$4:I$4),0),0)+IFERROR(VLOOKUP($B24,[9]IP!$B$25:$BK$31,COLUMNS($B$4:I$4),0),0))/1000000</f>
        <v>5.484350041110414E-2</v>
      </c>
      <c r="J24" s="18">
        <f>(IFERROR(VLOOKUP($B24,[9]IP!$B$12:$BK$21,COLUMNS($B$4:J$4),0),0)+IFERROR(VLOOKUP($B24,[9]IP!$B$22:$BK$24,COLUMNS($B$4:J$4),0),0)+IFERROR(VLOOKUP($B24,[9]IP!$B$25:$BK$31,COLUMNS($B$4:J$4),0),0))/1000000</f>
        <v>4.9480153075940607E-2</v>
      </c>
      <c r="K24" s="18">
        <f>(IFERROR(VLOOKUP($B24,[9]IP!$B$12:$BK$21,COLUMNS($B$4:K$4),0),0)+IFERROR(VLOOKUP($B24,[9]IP!$B$22:$BK$24,COLUMNS($B$4:K$4),0),0)+IFERROR(VLOOKUP($B24,[9]IP!$B$25:$BK$31,COLUMNS($B$4:K$4),0),0))/1000000</f>
        <v>4.0113688925068364E-2</v>
      </c>
      <c r="L24" s="18">
        <f>(IFERROR(VLOOKUP($B24,[9]IP!$B$12:$BK$21,COLUMNS($B$4:L$4),0),0)+IFERROR(VLOOKUP($B24,[9]IP!$B$22:$BK$24,COLUMNS($B$4:L$4),0),0)+IFERROR(VLOOKUP($B24,[9]IP!$B$25:$BK$31,COLUMNS($B$4:L$4),0),0))/1000000</f>
        <v>4.0976575237675804E-2</v>
      </c>
      <c r="M24" s="18">
        <f>(IFERROR(VLOOKUP($B24,[9]IP!$B$12:$BK$21,COLUMNS($B$4:M$4),0),0)+IFERROR(VLOOKUP($B24,[9]IP!$B$22:$BK$24,COLUMNS($B$4:M$4),0),0)+IFERROR(VLOOKUP($B24,[9]IP!$B$25:$BK$31,COLUMNS($B$4:M$4),0),0))/1000000</f>
        <v>3.962328019997334E-2</v>
      </c>
      <c r="N24" s="18">
        <f>(IFERROR(VLOOKUP($B24,[9]IP!$B$12:$BK$21,COLUMNS($B$4:N$4),0),0)+IFERROR(VLOOKUP($B24,[9]IP!$B$22:$BK$24,COLUMNS($B$4:N$4),0),0)+IFERROR(VLOOKUP($B24,[9]IP!$B$25:$BK$31,COLUMNS($B$4:N$4),0),0))/1000000</f>
        <v>3.9522311162391098E-2</v>
      </c>
      <c r="O24" s="18">
        <f>(IFERROR(VLOOKUP($B24,[9]IP!$B$12:$BK$21,COLUMNS($B$4:O$4),0),0)+IFERROR(VLOOKUP($B24,[9]IP!$B$22:$BK$24,COLUMNS($B$4:O$4),0),0)+IFERROR(VLOOKUP($B24,[9]IP!$B$25:$BK$31,COLUMNS($B$4:O$4),0),0))/1000000</f>
        <v>3.7015234109428835E-2</v>
      </c>
      <c r="P24" s="18">
        <f>(IFERROR(VLOOKUP($B24,[9]IP!$B$12:$BK$21,COLUMNS($B$4:P$4),0),0)+IFERROR(VLOOKUP($B24,[9]IP!$B$22:$BK$24,COLUMNS($B$4:P$4),0),0)+IFERROR(VLOOKUP($B24,[9]IP!$B$25:$BK$31,COLUMNS($B$4:P$4),0),0))/1000000</f>
        <v>3.7154980168301717E-2</v>
      </c>
      <c r="Q24" s="18">
        <f>(IFERROR(VLOOKUP($B24,[9]IP!$B$12:$BK$21,COLUMNS($B$4:Q$4),0),0)+IFERROR(VLOOKUP($B24,[9]IP!$B$22:$BK$24,COLUMNS($B$4:Q$4),0),0)+IFERROR(VLOOKUP($B24,[9]IP!$B$25:$BK$31,COLUMNS($B$4:Q$4),0),0))/1000000</f>
        <v>3.6773073052099911E-2</v>
      </c>
      <c r="R24" s="18">
        <f>(IFERROR(VLOOKUP($B24,[9]IP!$B$12:$BK$21,COLUMNS($B$4:R$4),0),0)+IFERROR(VLOOKUP($B24,[9]IP!$B$22:$BK$24,COLUMNS($B$4:R$4),0),0)+IFERROR(VLOOKUP($B24,[9]IP!$B$25:$BK$31,COLUMNS($B$4:R$4),0),0))/1000000</f>
        <v>3.409757875208607E-2</v>
      </c>
      <c r="S24" s="18">
        <f>(IFERROR(VLOOKUP($B24,[9]IP!$B$12:$BK$21,COLUMNS($B$4:S$4),0),0)+IFERROR(VLOOKUP($B24,[9]IP!$B$22:$BK$24,COLUMNS($B$4:S$4),0),0)+IFERROR(VLOOKUP($B24,[9]IP!$B$25:$BK$31,COLUMNS($B$4:S$4),0),0))/1000000</f>
        <v>3.1591116232794918E-2</v>
      </c>
      <c r="T24" s="18">
        <f>(IFERROR(VLOOKUP($B24,[9]IP!$B$12:$BK$21,COLUMNS($B$4:T$4),0),0)+IFERROR(VLOOKUP($B24,[9]IP!$B$22:$BK$24,COLUMNS($B$4:T$4),0),0)+IFERROR(VLOOKUP($B24,[9]IP!$B$25:$BK$31,COLUMNS($B$4:T$4),0),0))/1000000</f>
        <v>2.8710280391752857E-2</v>
      </c>
      <c r="U24" s="18">
        <f>(IFERROR(VLOOKUP($B24,[9]IP!$B$12:$BK$21,COLUMNS($B$4:U$4),0),0)+IFERROR(VLOOKUP($B24,[9]IP!$B$22:$BK$24,COLUMNS($B$4:U$4),0),0)+IFERROR(VLOOKUP($B24,[9]IP!$B$25:$BK$31,COLUMNS($B$4:U$4),0),0))/1000000</f>
        <v>2.8272491588543499E-2</v>
      </c>
      <c r="V24" s="18">
        <f>(IFERROR(VLOOKUP($B24,[9]IP!$B$12:$BK$21,COLUMNS($B$4:V$4),0),0)+IFERROR(VLOOKUP($B24,[9]IP!$B$22:$BK$24,COLUMNS($B$4:V$4),0),0)+IFERROR(VLOOKUP($B24,[9]IP!$B$25:$BK$31,COLUMNS($B$4:V$4),0),0))/1000000</f>
        <v>2.5326265506484147E-2</v>
      </c>
      <c r="W24" s="18">
        <f>(IFERROR(VLOOKUP($B24,[9]IP!$B$12:$BK$21,COLUMNS($B$4:W$4),0),0)+IFERROR(VLOOKUP($B24,[9]IP!$B$22:$BK$24,COLUMNS($B$4:W$4),0),0)+IFERROR(VLOOKUP($B24,[9]IP!$B$25:$BK$31,COLUMNS($B$4:W$4),0),0))/1000000</f>
        <v>2.0709351323787546E-2</v>
      </c>
      <c r="X24" s="18">
        <f>(IFERROR(VLOOKUP($B24,[9]IP!$B$12:$BK$21,COLUMNS($B$4:X$4),0),0)+IFERROR(VLOOKUP($B24,[9]IP!$B$22:$BK$24,COLUMNS($B$4:X$4),0),0)+IFERROR(VLOOKUP($B24,[9]IP!$B$25:$BK$31,COLUMNS($B$4:X$4),0),0))/1000000</f>
        <v>1.8960799748151062E-2</v>
      </c>
      <c r="Y24" s="18">
        <f>(IFERROR(VLOOKUP($B24,[9]IP!$B$12:$BK$21,COLUMNS($B$4:Y$4),0),0)+IFERROR(VLOOKUP($B24,[9]IP!$B$22:$BK$24,COLUMNS($B$4:Y$4),0),0)+IFERROR(VLOOKUP($B24,[9]IP!$B$25:$BK$31,COLUMNS($B$4:Y$4),0),0))/1000000</f>
        <v>1.5906051922286089E-2</v>
      </c>
      <c r="Z24" s="18">
        <f>(IFERROR(VLOOKUP($B24,[9]IP!$B$12:$BK$21,COLUMNS($B$4:Z$4),0),0)+IFERROR(VLOOKUP($B24,[9]IP!$B$22:$BK$24,COLUMNS($B$4:Z$4),0),0)+IFERROR(VLOOKUP($B24,[9]IP!$B$25:$BK$31,COLUMNS($B$4:Z$4),0),0))/1000000</f>
        <v>1.5002048162406701E-2</v>
      </c>
      <c r="AA24" s="18">
        <f>(IFERROR(VLOOKUP($B24,[9]IP!$B$12:$BK$21,COLUMNS($B$4:AA$4),0),0)+IFERROR(VLOOKUP($B24,[9]IP!$B$22:$BK$24,COLUMNS($B$4:AA$4),0),0)+IFERROR(VLOOKUP($B24,[9]IP!$B$25:$BK$31,COLUMNS($B$4:AA$4),0),0))/1000000</f>
        <v>1.5354515925748794E-2</v>
      </c>
      <c r="AB24" s="18">
        <f>(IFERROR(VLOOKUP($B24,[9]IP!$B$12:$BK$21,COLUMNS($B$4:AB$4),0),0)+IFERROR(VLOOKUP($B24,[9]IP!$B$22:$BK$24,COLUMNS($B$4:AB$4),0),0)+IFERROR(VLOOKUP($B24,[9]IP!$B$25:$BK$31,COLUMNS($B$4:AB$4),0),0))/1000000</f>
        <v>1.3470396552690117E-2</v>
      </c>
      <c r="AC24" s="18">
        <f>(IFERROR(VLOOKUP($B24,[9]IP!$B$12:$BK$21,COLUMNS($B$4:AC$4),0),0)+IFERROR(VLOOKUP($B24,[9]IP!$B$22:$BK$24,COLUMNS($B$4:AC$4),0),0)+IFERROR(VLOOKUP($B24,[9]IP!$B$25:$BK$31,COLUMNS($B$4:AC$4),0),0))/1000000</f>
        <v>1.3963404227416822E-2</v>
      </c>
      <c r="AD24" s="18">
        <f>(IFERROR(VLOOKUP($B24,[9]IP!$B$12:$BK$21,COLUMNS($B$4:AD$4),0),0)+IFERROR(VLOOKUP($B24,[9]IP!$B$22:$BK$24,COLUMNS($B$4:AD$4),0),0)+IFERROR(VLOOKUP($B24,[9]IP!$B$25:$BK$31,COLUMNS($B$4:AD$4),0),0))/1000000</f>
        <v>1.3715792825901371E-2</v>
      </c>
      <c r="AE24" s="18">
        <f>(IFERROR(VLOOKUP($B24,[9]IP!$B$12:$BK$21,COLUMNS($B$4:AE$4),0),0)+IFERROR(VLOOKUP($B24,[9]IP!$B$22:$BK$24,COLUMNS($B$4:AE$4),0),0)+IFERROR(VLOOKUP($B24,[9]IP!$B$25:$BK$31,COLUMNS($B$4:AE$4),0),0))/1000000</f>
        <v>1.2685783688998467E-2</v>
      </c>
      <c r="AF24" s="18">
        <f>(IFERROR(VLOOKUP($B24,[9]IP!$B$12:$BK$21,COLUMNS($B$4:AF$4),0),0)+IFERROR(VLOOKUP($B24,[9]IP!$B$22:$BK$24,COLUMNS($B$4:AF$4),0),0)+IFERROR(VLOOKUP($B24,[9]IP!$B$25:$BK$31,COLUMNS($B$4:AF$4),0),0))/1000000</f>
        <v>1.5100118722318714E-2</v>
      </c>
      <c r="AG24" s="18">
        <f>(IFERROR(VLOOKUP($B24,[9]IP!$B$12:$BK$21,COLUMNS($B$4:AG$4),0),0)+IFERROR(VLOOKUP($B24,[9]IP!$B$22:$BK$24,COLUMNS($B$4:AG$4),0),0)+IFERROR(VLOOKUP($B24,[9]IP!$B$25:$BK$31,COLUMNS($B$4:AG$4),0),0))/1000000</f>
        <v>1.3857789727174781E-2</v>
      </c>
      <c r="AH24" s="18">
        <f>(IFERROR(VLOOKUP($B24,[9]IP!$B$12:$BK$21,COLUMNS($B$4:AH$4),0),0)+IFERROR(VLOOKUP($B24,[9]IP!$B$22:$BK$24,COLUMNS($B$4:AH$4),0),0)+IFERROR(VLOOKUP($B24,[9]IP!$B$25:$BK$31,COLUMNS($B$4:AH$4),0),0))/1000000</f>
        <v>1.4050061476094651E-2</v>
      </c>
      <c r="AI24" s="18">
        <f>(IFERROR(VLOOKUP($B24,[9]IP!$B$12:$BK$21,COLUMNS($B$4:AI$4),0),0)+IFERROR(VLOOKUP($B24,[9]IP!$B$22:$BK$24,COLUMNS($B$4:AI$4),0),0)+IFERROR(VLOOKUP($B24,[9]IP!$B$25:$BK$31,COLUMNS($B$4:AI$4),0),0))/1000000</f>
        <v>5.0126379647797885E-3</v>
      </c>
      <c r="AJ24" s="18">
        <f>(IFERROR(VLOOKUP($B24,[9]IP!$B$12:$BK$21,COLUMNS($B$4:AJ$4),0),0)+IFERROR(VLOOKUP($B24,[9]IP!$B$22:$BK$24,COLUMNS($B$4:AJ$4),0),0)+IFERROR(VLOOKUP($B24,[9]IP!$B$25:$BK$31,COLUMNS($B$4:AJ$4),0),0))/1000000</f>
        <v>5.6437324895176819E-3</v>
      </c>
      <c r="AK24" s="18">
        <f>(IFERROR(VLOOKUP($B24,[9]IP!$B$12:$BK$21,COLUMNS($B$4:AK$4),0),0)+IFERROR(VLOOKUP($B24,[9]IP!$B$22:$BK$24,COLUMNS($B$4:AK$4),0),0)+IFERROR(VLOOKUP($B24,[9]IP!$B$25:$BK$31,COLUMNS($B$4:AK$4),0),0))/1000000</f>
        <v>6.2748270142555735E-3</v>
      </c>
      <c r="AL24" s="18">
        <f>(IFERROR(VLOOKUP($B24,[9]IP!$B$12:$BK$21,COLUMNS($B$4:AL$4),0),0)+IFERROR(VLOOKUP($B24,[9]IP!$B$22:$BK$24,COLUMNS($B$4:AL$4),0),0)+IFERROR(VLOOKUP($B24,[9]IP!$B$25:$BK$31,COLUMNS($B$4:AL$4),0),0))/1000000</f>
        <v>6.9059215389934182E-3</v>
      </c>
      <c r="AM24" s="18">
        <f>(IFERROR(VLOOKUP($B24,[9]IP!$B$12:$BK$21,COLUMNS($B$4:AM$4),0),0)+IFERROR(VLOOKUP($B24,[9]IP!$B$22:$BK$24,COLUMNS($B$4:AM$4),0),0)+IFERROR(VLOOKUP($B24,[9]IP!$B$25:$BK$31,COLUMNS($B$4:AM$4),0),0))/1000000</f>
        <v>6.8427767375781531E-3</v>
      </c>
      <c r="AN24" s="18">
        <f>(IFERROR(VLOOKUP($B24,[9]IP!$B$12:$BK$21,COLUMNS($B$4:AN$4),0),0)+IFERROR(VLOOKUP($B24,[9]IP!$B$22:$BK$24,COLUMNS($B$4:AN$4),0),0)+IFERROR(VLOOKUP($B24,[9]IP!$B$25:$BK$31,COLUMNS($B$4:AN$4),0),0))/1000000</f>
        <v>6.7796319361629062E-3</v>
      </c>
      <c r="AO24" s="18">
        <f>(IFERROR(VLOOKUP($B24,[9]IP!$B$12:$BK$21,COLUMNS($B$4:AO$4),0),0)+IFERROR(VLOOKUP($B24,[9]IP!$B$22:$BK$24,COLUMNS($B$4:AO$4),0),0)+IFERROR(VLOOKUP($B24,[9]IP!$B$25:$BK$31,COLUMNS($B$4:AO$4),0),0))/1000000</f>
        <v>6.7164871347476585E-3</v>
      </c>
      <c r="AP24" s="18">
        <f>(IFERROR(VLOOKUP($B24,[9]IP!$B$12:$BK$21,COLUMNS($B$4:AP$4),0),0)+IFERROR(VLOOKUP($B24,[9]IP!$B$22:$BK$24,COLUMNS($B$4:AP$4),0),0)+IFERROR(VLOOKUP($B24,[9]IP!$B$25:$BK$31,COLUMNS($B$4:AP$4),0),0))/1000000</f>
        <v>6.6533423333324107E-3</v>
      </c>
      <c r="AQ24" s="18">
        <f>(IFERROR(VLOOKUP($B24,[9]IP!$B$12:$BK$21,COLUMNS($B$4:AQ$4),0),0)+IFERROR(VLOOKUP($B24,[9]IP!$B$22:$BK$24,COLUMNS($B$4:AQ$4),0),0)+IFERROR(VLOOKUP($B24,[9]IP!$B$25:$BK$31,COLUMNS($B$4:AQ$4),0),0))/1000000</f>
        <v>6.590197531917176E-3</v>
      </c>
      <c r="AR24" s="18">
        <f>(IFERROR(VLOOKUP($B24,[9]IP!$B$12:$BK$21,COLUMNS($B$4:AR$4),0),0)+IFERROR(VLOOKUP($B24,[9]IP!$B$22:$BK$24,COLUMNS($B$4:AR$4),0),0)+IFERROR(VLOOKUP($B24,[9]IP!$B$25:$BK$31,COLUMNS($B$4:AR$4),0),0))/1000000</f>
        <v>6.590197531917176E-3</v>
      </c>
      <c r="AS24" s="18">
        <f>(IFERROR(VLOOKUP($B24,[9]IP!$B$12:$BK$21,COLUMNS($B$4:AS$4),0),0)+IFERROR(VLOOKUP($B24,[9]IP!$B$22:$BK$24,COLUMNS($B$4:AS$4),0),0)+IFERROR(VLOOKUP($B24,[9]IP!$B$25:$BK$31,COLUMNS($B$4:AS$4),0),0))/1000000</f>
        <v>6.590197531917176E-3</v>
      </c>
      <c r="AT24" s="18">
        <f>(IFERROR(VLOOKUP($B24,[9]IP!$B$12:$BK$21,COLUMNS($B$4:AT$4),0),0)+IFERROR(VLOOKUP($B24,[9]IP!$B$22:$BK$24,COLUMNS($B$4:AT$4),0),0)+IFERROR(VLOOKUP($B24,[9]IP!$B$25:$BK$31,COLUMNS($B$4:AT$4),0),0))/1000000</f>
        <v>6.590197531917176E-3</v>
      </c>
      <c r="AU24" s="18">
        <f>(IFERROR(VLOOKUP($B24,[9]IP!$B$12:$BK$21,COLUMNS($B$4:AU$4),0),0)+IFERROR(VLOOKUP($B24,[9]IP!$B$22:$BK$24,COLUMNS($B$4:AU$4),0),0)+IFERROR(VLOOKUP($B24,[9]IP!$B$25:$BK$31,COLUMNS($B$4:AU$4),0),0))/1000000</f>
        <v>6.590197531917176E-3</v>
      </c>
      <c r="AV24" s="18">
        <f>(IFERROR(VLOOKUP($B24,[9]IP!$B$12:$BK$21,COLUMNS($B$4:AV$4),0),0)+IFERROR(VLOOKUP($B24,[9]IP!$B$22:$BK$24,COLUMNS($B$4:AV$4),0),0)+IFERROR(VLOOKUP($B24,[9]IP!$B$25:$BK$31,COLUMNS($B$4:AV$4),0),0))/1000000</f>
        <v>6.590197531917176E-3</v>
      </c>
      <c r="AW24" s="18">
        <f>(IFERROR(VLOOKUP($B24,[9]IP!$B$12:$BK$21,COLUMNS($B$4:AW$4),0),0)+IFERROR(VLOOKUP($B24,[9]IP!$B$22:$BK$24,COLUMNS($B$4:AW$4),0),0)+IFERROR(VLOOKUP($B24,[9]IP!$B$25:$BK$31,COLUMNS($B$4:AW$4),0),0))/1000000</f>
        <v>6.590197531917176E-3</v>
      </c>
      <c r="AX24" s="18">
        <f>(IFERROR(VLOOKUP($B24,[9]IP!$B$12:$BK$21,COLUMNS($B$4:AX$4),0),0)+IFERROR(VLOOKUP($B24,[9]IP!$B$22:$BK$24,COLUMNS($B$4:AX$4),0),0)+IFERROR(VLOOKUP($B24,[9]IP!$B$25:$BK$31,COLUMNS($B$4:AX$4),0),0))/1000000</f>
        <v>6.590197531917176E-3</v>
      </c>
      <c r="AY24" s="18">
        <f>(IFERROR(VLOOKUP($B24,[9]IP!$B$12:$BK$21,COLUMNS($B$4:AY$4),0),0)+IFERROR(VLOOKUP($B24,[9]IP!$B$22:$BK$24,COLUMNS($B$4:AY$4),0),0)+IFERROR(VLOOKUP($B24,[9]IP!$B$25:$BK$31,COLUMNS($B$4:AY$4),0),0))/1000000</f>
        <v>6.590197531917176E-3</v>
      </c>
      <c r="AZ24" s="18">
        <f>(IFERROR(VLOOKUP($B24,[9]IP!$B$12:$BK$21,COLUMNS($B$4:AZ$4),0),0)+IFERROR(VLOOKUP($B24,[9]IP!$B$22:$BK$24,COLUMNS($B$4:AZ$4),0),0)+IFERROR(VLOOKUP($B24,[9]IP!$B$25:$BK$31,COLUMNS($B$4:AZ$4),0),0))/1000000</f>
        <v>6.590197531917176E-3</v>
      </c>
      <c r="BA24" s="18">
        <f>(IFERROR(VLOOKUP($B24,[9]IP!$B$12:$BK$21,COLUMNS($B$4:BA$4),0),0)+IFERROR(VLOOKUP($B24,[9]IP!$B$22:$BK$24,COLUMNS($B$4:BA$4),0),0)+IFERROR(VLOOKUP($B24,[9]IP!$B$25:$BK$31,COLUMNS($B$4:BA$4),0),0))/1000000</f>
        <v>6.590197531917176E-3</v>
      </c>
      <c r="BB24" s="18">
        <f>(IFERROR(VLOOKUP($B24,[9]IP!$B$12:$BK$21,COLUMNS($B$4:BB$4),0),0)+IFERROR(VLOOKUP($B24,[9]IP!$B$22:$BK$24,COLUMNS($B$4:BB$4),0),0)+IFERROR(VLOOKUP($B24,[9]IP!$B$25:$BK$31,COLUMNS($B$4:BB$4),0),0))/1000000</f>
        <v>6.590197531917176E-3</v>
      </c>
      <c r="BC24" s="18">
        <f>(IFERROR(VLOOKUP($B24,[9]IP!$B$12:$BK$21,COLUMNS($B$4:BC$4),0),0)+IFERROR(VLOOKUP($B24,[9]IP!$B$22:$BK$24,COLUMNS($B$4:BC$4),0),0)+IFERROR(VLOOKUP($B24,[9]IP!$B$25:$BK$31,COLUMNS($B$4:BC$4),0),0))/1000000</f>
        <v>6.590197531917176E-3</v>
      </c>
      <c r="BD24" s="18">
        <f>(IFERROR(VLOOKUP($B24,[9]IP!$B$12:$BK$21,COLUMNS($B$4:BD$4),0),0)+IFERROR(VLOOKUP($B24,[9]IP!$B$22:$BK$24,COLUMNS($B$4:BD$4),0),0)+IFERROR(VLOOKUP($B24,[9]IP!$B$25:$BK$31,COLUMNS($B$4:BD$4),0),0))/1000000</f>
        <v>6.590197531917176E-3</v>
      </c>
      <c r="BE24" s="18">
        <f>(IFERROR(VLOOKUP($B24,[9]IP!$B$12:$BK$21,COLUMNS($B$4:BE$4),0),0)+IFERROR(VLOOKUP($B24,[9]IP!$B$22:$BK$24,COLUMNS($B$4:BE$4),0),0)+IFERROR(VLOOKUP($B24,[9]IP!$B$25:$BK$31,COLUMNS($B$4:BE$4),0),0))/1000000</f>
        <v>6.590197531917176E-3</v>
      </c>
      <c r="BF24" s="18">
        <f>(IFERROR(VLOOKUP($B24,[9]IP!$B$12:$BK$21,COLUMNS($B$4:BF$4),0),0)+IFERROR(VLOOKUP($B24,[9]IP!$B$22:$BK$24,COLUMNS($B$4:BF$4),0),0)+IFERROR(VLOOKUP($B24,[9]IP!$B$25:$BK$31,COLUMNS($B$4:BF$4),0),0))/1000000</f>
        <v>6.590197531917176E-3</v>
      </c>
      <c r="BG24" s="18">
        <f>(IFERROR(VLOOKUP($B24,[9]IP!$B$12:$BK$21,COLUMNS($B$4:BG$4),0),0)+IFERROR(VLOOKUP($B24,[9]IP!$B$22:$BK$24,COLUMNS($B$4:BG$4),0),0)+IFERROR(VLOOKUP($B24,[9]IP!$B$25:$BK$31,COLUMNS($B$4:BG$4),0),0))/1000000</f>
        <v>6.590197531917176E-3</v>
      </c>
      <c r="BH24" s="18">
        <f>(IFERROR(VLOOKUP($B24,[9]IP!$B$12:$BK$21,COLUMNS($B$4:BH$4),0),0)+IFERROR(VLOOKUP($B24,[9]IP!$B$22:$BK$24,COLUMNS($B$4:BH$4),0),0)+IFERROR(VLOOKUP($B24,[9]IP!$B$25:$BK$31,COLUMNS($B$4:BH$4),0),0))/1000000</f>
        <v>6.590197531917176E-3</v>
      </c>
      <c r="BI24" s="18">
        <f>(IFERROR(VLOOKUP($B24,[9]IP!$B$12:$BK$21,COLUMNS($B$4:BI$4),0),0)+IFERROR(VLOOKUP($B24,[9]IP!$B$22:$BK$24,COLUMNS($B$4:BI$4),0),0)+IFERROR(VLOOKUP($B24,[9]IP!$B$25:$BK$31,COLUMNS($B$4:BI$4),0),0))/1000000</f>
        <v>6.590197531917176E-3</v>
      </c>
      <c r="BJ24" s="18">
        <f>(IFERROR(VLOOKUP($B24,[9]IP!$B$12:$BK$21,COLUMNS($B$4:BJ$4),0),0)+IFERROR(VLOOKUP($B24,[9]IP!$B$22:$BK$24,COLUMNS($B$4:BJ$4),0),0)+IFERROR(VLOOKUP($B24,[9]IP!$B$25:$BK$31,COLUMNS($B$4:BJ$4),0),0))/1000000</f>
        <v>6.590197531917176E-3</v>
      </c>
      <c r="BK24" s="18">
        <f>(IFERROR(VLOOKUP($B24,[9]IP!$B$12:$BK$21,COLUMNS($B$4:BK$4),0),0)+IFERROR(VLOOKUP($B24,[9]IP!$B$22:$BK$24,COLUMNS($B$4:BK$4),0),0)+IFERROR(VLOOKUP($B24,[9]IP!$B$25:$BK$31,COLUMNS($B$4:BK$4),0),0))/1000000</f>
        <v>6.590197531917176E-3</v>
      </c>
    </row>
    <row r="25" spans="2:63" ht="15" x14ac:dyDescent="0.25">
      <c r="B25" s="142" t="s">
        <v>281</v>
      </c>
      <c r="C25" s="143">
        <f>SUM(C26:C32)</f>
        <v>0.76080185977244896</v>
      </c>
      <c r="D25" s="143">
        <f t="shared" ref="D25:BK25" si="47">SUM(D26:D32)</f>
        <v>0.78222980946238607</v>
      </c>
      <c r="E25" s="143">
        <f t="shared" si="47"/>
        <v>0.7020298320093814</v>
      </c>
      <c r="F25" s="143">
        <f t="shared" si="47"/>
        <v>0.68554628377975879</v>
      </c>
      <c r="G25" s="143">
        <f t="shared" si="47"/>
        <v>0.63803030142853656</v>
      </c>
      <c r="H25" s="143">
        <f t="shared" si="47"/>
        <v>0.66130803610274957</v>
      </c>
      <c r="I25" s="143">
        <f t="shared" si="47"/>
        <v>0.63078095128268263</v>
      </c>
      <c r="J25" s="143">
        <f t="shared" si="47"/>
        <v>0.62937247352159587</v>
      </c>
      <c r="K25" s="143">
        <f t="shared" si="47"/>
        <v>0.64788826847965919</v>
      </c>
      <c r="L25" s="143">
        <f t="shared" si="47"/>
        <v>0.60794199458125497</v>
      </c>
      <c r="M25" s="143">
        <f t="shared" si="47"/>
        <v>0.58705169516975719</v>
      </c>
      <c r="N25" s="143">
        <f t="shared" si="47"/>
        <v>0.55002585442013074</v>
      </c>
      <c r="O25" s="143">
        <f t="shared" si="47"/>
        <v>0.60339935905475262</v>
      </c>
      <c r="P25" s="143">
        <f t="shared" si="47"/>
        <v>0.55805818963804243</v>
      </c>
      <c r="Q25" s="143">
        <f t="shared" si="47"/>
        <v>0.63989264812619318</v>
      </c>
      <c r="R25" s="143">
        <f t="shared" si="47"/>
        <v>0.5491741243948064</v>
      </c>
      <c r="S25" s="143">
        <f t="shared" si="47"/>
        <v>0.56537640232818109</v>
      </c>
      <c r="T25" s="143">
        <f t="shared" si="47"/>
        <v>0.56138095826716194</v>
      </c>
      <c r="U25" s="143">
        <f t="shared" si="47"/>
        <v>0.53852817103270134</v>
      </c>
      <c r="V25" s="143">
        <f t="shared" si="47"/>
        <v>0.5320136344621873</v>
      </c>
      <c r="W25" s="143">
        <f t="shared" si="47"/>
        <v>0.52734399208828464</v>
      </c>
      <c r="X25" s="143">
        <f t="shared" si="47"/>
        <v>0.52617492546653422</v>
      </c>
      <c r="Y25" s="143">
        <f t="shared" si="47"/>
        <v>0.5144000585895766</v>
      </c>
      <c r="Z25" s="143">
        <f t="shared" si="47"/>
        <v>0.51000111750924149</v>
      </c>
      <c r="AA25" s="143">
        <f t="shared" si="47"/>
        <v>0.50129415795440058</v>
      </c>
      <c r="AB25" s="143">
        <f t="shared" si="47"/>
        <v>0.5023730889903667</v>
      </c>
      <c r="AC25" s="143">
        <f t="shared" si="47"/>
        <v>0.51107582427479659</v>
      </c>
      <c r="AD25" s="143">
        <f t="shared" si="47"/>
        <v>0.51888814630855007</v>
      </c>
      <c r="AE25" s="143">
        <f t="shared" si="47"/>
        <v>0.55941899985132715</v>
      </c>
      <c r="AF25" s="143">
        <f t="shared" si="47"/>
        <v>0.48880131671856614</v>
      </c>
      <c r="AG25" s="143">
        <f t="shared" si="47"/>
        <v>0.45805305357308129</v>
      </c>
      <c r="AH25" s="143">
        <f t="shared" si="47"/>
        <v>0.43523074696663028</v>
      </c>
      <c r="AI25" s="143">
        <f t="shared" si="47"/>
        <v>0.44128571949615991</v>
      </c>
      <c r="AJ25" s="143">
        <f t="shared" si="47"/>
        <v>0.43800443467723071</v>
      </c>
      <c r="AK25" s="143">
        <f t="shared" si="47"/>
        <v>0.43472314985830185</v>
      </c>
      <c r="AL25" s="143">
        <f t="shared" si="47"/>
        <v>0.43144186503937232</v>
      </c>
      <c r="AM25" s="143">
        <f t="shared" si="47"/>
        <v>0.42816058022044334</v>
      </c>
      <c r="AN25" s="143">
        <f t="shared" si="47"/>
        <v>0.42487929540151437</v>
      </c>
      <c r="AO25" s="143">
        <f t="shared" si="47"/>
        <v>0.42159801058258534</v>
      </c>
      <c r="AP25" s="143">
        <f t="shared" si="47"/>
        <v>0.41831672576365653</v>
      </c>
      <c r="AQ25" s="143">
        <f t="shared" si="47"/>
        <v>0.41503544094472739</v>
      </c>
      <c r="AR25" s="143">
        <f t="shared" si="47"/>
        <v>0.41175415612579841</v>
      </c>
      <c r="AS25" s="143">
        <f t="shared" si="47"/>
        <v>0.40847287130686905</v>
      </c>
      <c r="AT25" s="143">
        <f t="shared" si="47"/>
        <v>0.40519158648793996</v>
      </c>
      <c r="AU25" s="143">
        <f t="shared" si="47"/>
        <v>0.40191030166901093</v>
      </c>
      <c r="AV25" s="143">
        <f t="shared" si="47"/>
        <v>0.3986290168500819</v>
      </c>
      <c r="AW25" s="143">
        <f t="shared" si="47"/>
        <v>0.39534773203115281</v>
      </c>
      <c r="AX25" s="143">
        <f t="shared" si="47"/>
        <v>0.39206644721222339</v>
      </c>
      <c r="AY25" s="143">
        <f t="shared" si="47"/>
        <v>0.38878516239329397</v>
      </c>
      <c r="AZ25" s="143">
        <f t="shared" si="47"/>
        <v>0.38550387757436494</v>
      </c>
      <c r="BA25" s="143">
        <f t="shared" si="47"/>
        <v>0.38222259275543596</v>
      </c>
      <c r="BB25" s="143">
        <f t="shared" si="47"/>
        <v>0.37894130793650693</v>
      </c>
      <c r="BC25" s="143">
        <f t="shared" si="47"/>
        <v>0.37566002311757801</v>
      </c>
      <c r="BD25" s="143">
        <f t="shared" si="47"/>
        <v>0.37237873829864881</v>
      </c>
      <c r="BE25" s="143">
        <f t="shared" si="47"/>
        <v>0.36909745347971989</v>
      </c>
      <c r="BF25" s="143">
        <f t="shared" si="47"/>
        <v>0.36581616866079042</v>
      </c>
      <c r="BG25" s="143">
        <f t="shared" si="47"/>
        <v>0.36253488384186144</v>
      </c>
      <c r="BH25" s="143">
        <f t="shared" si="47"/>
        <v>0.35925359902293236</v>
      </c>
      <c r="BI25" s="143">
        <f t="shared" si="47"/>
        <v>0.35597231420400344</v>
      </c>
      <c r="BJ25" s="143">
        <f t="shared" si="47"/>
        <v>0.35269102938507441</v>
      </c>
      <c r="BK25" s="143">
        <f t="shared" si="47"/>
        <v>0.34940974456614532</v>
      </c>
    </row>
    <row r="26" spans="2:63" ht="15" x14ac:dyDescent="0.25">
      <c r="B26" s="17" t="s">
        <v>208</v>
      </c>
      <c r="C26" s="18">
        <f>'[9]Summary by Sector'!C13</f>
        <v>0.37334067855249714</v>
      </c>
      <c r="D26" s="18">
        <f>'[9]Summary by Sector'!D13</f>
        <v>0.40503133284186854</v>
      </c>
      <c r="E26" s="18">
        <f>'[9]Summary by Sector'!E13</f>
        <v>0.3583084087996895</v>
      </c>
      <c r="F26" s="18">
        <f>'[9]Summary by Sector'!F13</f>
        <v>0.33632123678241677</v>
      </c>
      <c r="G26" s="18">
        <f>'[9]Summary by Sector'!G13</f>
        <v>0.32224736791187114</v>
      </c>
      <c r="H26" s="18">
        <f>'[9]Summary by Sector'!H13</f>
        <v>0.33932050310384354</v>
      </c>
      <c r="I26" s="18">
        <f>'[9]Summary by Sector'!I13</f>
        <v>0.33241644523127767</v>
      </c>
      <c r="J26" s="18">
        <f>'[9]Summary by Sector'!J13</f>
        <v>0.3387313512238026</v>
      </c>
      <c r="K26" s="18">
        <f>'[9]Summary by Sector'!K13</f>
        <v>0.35702237906332868</v>
      </c>
      <c r="L26" s="18">
        <f>'[9]Summary by Sector'!L13</f>
        <v>0.34247755856903528</v>
      </c>
      <c r="M26" s="18">
        <f>'[9]Summary by Sector'!M13</f>
        <v>0.33062482726928705</v>
      </c>
      <c r="N26" s="18">
        <f>'[9]Summary by Sector'!N13</f>
        <v>0.30129168040370341</v>
      </c>
      <c r="O26" s="18">
        <f>'[9]Summary by Sector'!O13</f>
        <v>0.30119652355514986</v>
      </c>
      <c r="P26" s="18">
        <f>'[9]Summary by Sector'!P13</f>
        <v>0.30975258504854192</v>
      </c>
      <c r="Q26" s="18">
        <f>'[9]Summary by Sector'!Q13</f>
        <v>0.31482683896983432</v>
      </c>
      <c r="R26" s="18">
        <f>'[9]Summary by Sector'!R13</f>
        <v>0.31645787308995932</v>
      </c>
      <c r="S26" s="18">
        <f>'[9]Summary by Sector'!S13</f>
        <v>0.33277633471734891</v>
      </c>
      <c r="T26" s="18">
        <f>'[9]Summary by Sector'!T13</f>
        <v>0.32599030814524133</v>
      </c>
      <c r="U26" s="18">
        <f>'[9]Summary by Sector'!U13</f>
        <v>0.31196096463541451</v>
      </c>
      <c r="V26" s="18">
        <f>'[9]Summary by Sector'!V13</f>
        <v>0.31328275649111459</v>
      </c>
      <c r="W26" s="18">
        <f>'[9]Summary by Sector'!W13</f>
        <v>0.30464638361410656</v>
      </c>
      <c r="X26" s="18">
        <f>'[9]Summary by Sector'!X13</f>
        <v>0.29560675935092684</v>
      </c>
      <c r="Y26" s="18">
        <f>'[9]Summary by Sector'!Y13</f>
        <v>0.28923834855635472</v>
      </c>
      <c r="Z26" s="18">
        <f>'[9]Summary by Sector'!Z13</f>
        <v>0.27173457157894682</v>
      </c>
      <c r="AA26" s="18">
        <f>'[9]Summary by Sector'!AA13</f>
        <v>0.26577849463758052</v>
      </c>
      <c r="AB26" s="18">
        <f>'[9]Summary by Sector'!AB13</f>
        <v>0.2671984565106148</v>
      </c>
      <c r="AC26" s="18">
        <f>'[9]Summary by Sector'!AC13</f>
        <v>0.28044312410353045</v>
      </c>
      <c r="AD26" s="18">
        <f>'[9]Summary by Sector'!AD13</f>
        <v>0.28621002499084858</v>
      </c>
      <c r="AE26" s="18">
        <f>'[9]Summary by Sector'!AE13</f>
        <v>0.29057793020451461</v>
      </c>
      <c r="AF26" s="18">
        <f>'[9]Summary by Sector'!AF13</f>
        <v>0.26653807183809036</v>
      </c>
      <c r="AG26" s="18">
        <f>'[9]Summary by Sector'!AG13</f>
        <v>0.26611007464549979</v>
      </c>
      <c r="AH26" s="18">
        <f>'[9]Summary by Sector'!AH13</f>
        <v>0.28267740308191375</v>
      </c>
      <c r="AI26" s="18">
        <f>'[9]Summary by Sector'!AI13</f>
        <v>0.25753412844587192</v>
      </c>
      <c r="AJ26" s="18">
        <f>'[9]Summary by Sector'!AJ13</f>
        <v>0.25612535329571851</v>
      </c>
      <c r="AK26" s="18">
        <f>'[9]Summary by Sector'!AK13</f>
        <v>0.2547165781455652</v>
      </c>
      <c r="AL26" s="18">
        <f>'[9]Summary by Sector'!AL13</f>
        <v>0.25330780299541139</v>
      </c>
      <c r="AM26" s="18">
        <f>'[9]Summary by Sector'!AM13</f>
        <v>0.25189902784525808</v>
      </c>
      <c r="AN26" s="18">
        <f>'[9]Summary by Sector'!AN13</f>
        <v>0.25049025269510472</v>
      </c>
      <c r="AO26" s="18">
        <f>'[9]Summary by Sector'!AO13</f>
        <v>0.24908147754495136</v>
      </c>
      <c r="AP26" s="18">
        <f>'[9]Summary by Sector'!AP13</f>
        <v>0.24767270239479808</v>
      </c>
      <c r="AQ26" s="18">
        <f>'[9]Summary by Sector'!AQ13</f>
        <v>0.24626392724464466</v>
      </c>
      <c r="AR26" s="18">
        <f>'[9]Summary by Sector'!AR13</f>
        <v>0.24485515209449132</v>
      </c>
      <c r="AS26" s="18">
        <f>'[9]Summary by Sector'!AS13</f>
        <v>0.2434463769443376</v>
      </c>
      <c r="AT26" s="18">
        <f>'[9]Summary by Sector'!AT13</f>
        <v>0.24203760179418427</v>
      </c>
      <c r="AU26" s="18">
        <f>'[9]Summary by Sector'!AU13</f>
        <v>0.24062882664403082</v>
      </c>
      <c r="AV26" s="18">
        <f>'[9]Summary by Sector'!AV13</f>
        <v>0.23922005149387751</v>
      </c>
      <c r="AW26" s="18">
        <f>'[9]Summary by Sector'!AW13</f>
        <v>0.23781127634372404</v>
      </c>
      <c r="AX26" s="18">
        <f>'[9]Summary by Sector'!AX13</f>
        <v>0.23640250119357076</v>
      </c>
      <c r="AY26" s="18">
        <f>'[9]Summary by Sector'!AY13</f>
        <v>0.23499372604341698</v>
      </c>
      <c r="AZ26" s="18">
        <f>'[9]Summary by Sector'!AZ13</f>
        <v>0.23358495089326367</v>
      </c>
      <c r="BA26" s="18">
        <f>'[9]Summary by Sector'!BA13</f>
        <v>0.23217617574311034</v>
      </c>
      <c r="BB26" s="18">
        <f>'[9]Summary by Sector'!BB13</f>
        <v>0.23076740059295692</v>
      </c>
      <c r="BC26" s="18">
        <f>'[9]Summary by Sector'!BC13</f>
        <v>0.22935862544280367</v>
      </c>
      <c r="BD26" s="18">
        <f>'[9]Summary by Sector'!BD13</f>
        <v>0.22794985029265016</v>
      </c>
      <c r="BE26" s="18">
        <f>'[9]Summary by Sector'!BE13</f>
        <v>0.22654107514249686</v>
      </c>
      <c r="BF26" s="18">
        <f>'[9]Summary by Sector'!BF13</f>
        <v>0.22513229999234308</v>
      </c>
      <c r="BG26" s="18">
        <f>'[9]Summary by Sector'!BG13</f>
        <v>0.22372352484218977</v>
      </c>
      <c r="BH26" s="18">
        <f>'[9]Summary by Sector'!BH13</f>
        <v>0.22231474969203635</v>
      </c>
      <c r="BI26" s="18">
        <f>'[9]Summary by Sector'!BI13</f>
        <v>0.22090597454188304</v>
      </c>
      <c r="BJ26" s="18">
        <f>'[9]Summary by Sector'!BJ13</f>
        <v>0.21949719939172971</v>
      </c>
      <c r="BK26" s="18">
        <f>'[9]Summary by Sector'!BK13</f>
        <v>0.21808842424157629</v>
      </c>
    </row>
    <row r="27" spans="2:63" ht="15" x14ac:dyDescent="0.25">
      <c r="B27" s="17" t="s">
        <v>212</v>
      </c>
      <c r="C27" s="18">
        <f>'[9]Summary by Sector'!C14</f>
        <v>0.13439497349639776</v>
      </c>
      <c r="D27" s="18">
        <f>'[9]Summary by Sector'!D14</f>
        <v>0.13294049096489308</v>
      </c>
      <c r="E27" s="18">
        <f>'[9]Summary by Sector'!E14</f>
        <v>0.11576967455338122</v>
      </c>
      <c r="F27" s="18">
        <f>'[9]Summary by Sector'!F14</f>
        <v>0.10973646508201941</v>
      </c>
      <c r="G27" s="18">
        <f>'[9]Summary by Sector'!G14</f>
        <v>0.10609590219228547</v>
      </c>
      <c r="H27" s="18">
        <f>'[9]Summary by Sector'!H14</f>
        <v>0.10382900723189586</v>
      </c>
      <c r="I27" s="18">
        <f>'[9]Summary by Sector'!I14</f>
        <v>8.5321012632839741E-2</v>
      </c>
      <c r="J27" s="18">
        <f>'[9]Summary by Sector'!J14</f>
        <v>8.4880643888948573E-2</v>
      </c>
      <c r="K27" s="18">
        <f>'[9]Summary by Sector'!K14</f>
        <v>8.2566610583220498E-2</v>
      </c>
      <c r="L27" s="18">
        <f>'[9]Summary by Sector'!L14</f>
        <v>7.9234772008437496E-2</v>
      </c>
      <c r="M27" s="18">
        <f>'[9]Summary by Sector'!M14</f>
        <v>8.3305001008643104E-2</v>
      </c>
      <c r="N27" s="18">
        <f>'[9]Summary by Sector'!N14</f>
        <v>7.1155938731969987E-2</v>
      </c>
      <c r="O27" s="18">
        <f>'[9]Summary by Sector'!O14</f>
        <v>6.9542355101414294E-2</v>
      </c>
      <c r="P27" s="18">
        <f>'[9]Summary by Sector'!P14</f>
        <v>6.8707840261165262E-2</v>
      </c>
      <c r="Q27" s="18">
        <f>'[9]Summary by Sector'!Q14</f>
        <v>0.12130970693594752</v>
      </c>
      <c r="R27" s="18">
        <f>'[9]Summary by Sector'!R14</f>
        <v>5.9409301902639475E-2</v>
      </c>
      <c r="S27" s="18">
        <f>'[9]Summary by Sector'!S14</f>
        <v>5.178440491033507E-2</v>
      </c>
      <c r="T27" s="18">
        <f>'[9]Summary by Sector'!T14</f>
        <v>4.5300392826647704E-2</v>
      </c>
      <c r="U27" s="18">
        <f>'[9]Summary by Sector'!U14</f>
        <v>4.0914220826543259E-2</v>
      </c>
      <c r="V27" s="18">
        <f>'[9]Summary by Sector'!V14</f>
        <v>3.7278168843725479E-2</v>
      </c>
      <c r="W27" s="18">
        <f>'[9]Summary by Sector'!W14</f>
        <v>3.802982776914525E-2</v>
      </c>
      <c r="X27" s="18">
        <f>'[9]Summary by Sector'!X14</f>
        <v>4.3802025285734118E-2</v>
      </c>
      <c r="Y27" s="18">
        <f>'[9]Summary by Sector'!Y14</f>
        <v>4.4201321312517527E-2</v>
      </c>
      <c r="Z27" s="18">
        <f>'[9]Summary by Sector'!Z14</f>
        <v>4.4060650203244206E-2</v>
      </c>
      <c r="AA27" s="18">
        <f>'[9]Summary by Sector'!AA14</f>
        <v>4.591950007748017E-2</v>
      </c>
      <c r="AB27" s="18">
        <f>'[9]Summary by Sector'!AB14</f>
        <v>4.8019534101901386E-2</v>
      </c>
      <c r="AC27" s="18">
        <f>'[9]Summary by Sector'!AC14</f>
        <v>5.1484137450742012E-2</v>
      </c>
      <c r="AD27" s="18">
        <f>'[9]Summary by Sector'!AD14</f>
        <v>5.0471470844507788E-2</v>
      </c>
      <c r="AE27" s="18">
        <f>'[9]Summary by Sector'!AE14</f>
        <v>5.0722020219439695E-2</v>
      </c>
      <c r="AF27" s="18">
        <f>'[9]Summary by Sector'!AF14</f>
        <v>3.4021562376174687E-2</v>
      </c>
      <c r="AG27" s="18">
        <f>'[9]Summary by Sector'!AG14</f>
        <v>2.4467850233955087E-2</v>
      </c>
      <c r="AH27" s="18">
        <f>'[9]Summary by Sector'!AH14</f>
        <v>1.8443609403184073E-2</v>
      </c>
      <c r="AI27" s="18">
        <f>'[9]Summary by Sector'!AI14</f>
        <v>1.8352027669349659E-2</v>
      </c>
      <c r="AJ27" s="18">
        <f>'[9]Summary by Sector'!AJ14</f>
        <v>1.8342855607839464E-2</v>
      </c>
      <c r="AK27" s="18">
        <f>'[9]Summary by Sector'!AK14</f>
        <v>1.8333683546329263E-2</v>
      </c>
      <c r="AL27" s="18">
        <f>'[9]Summary by Sector'!AL14</f>
        <v>1.8324511484819058E-2</v>
      </c>
      <c r="AM27" s="18">
        <f>'[9]Summary by Sector'!AM14</f>
        <v>1.831533942330886E-2</v>
      </c>
      <c r="AN27" s="18">
        <f>'[9]Summary by Sector'!AN14</f>
        <v>1.8306167361798655E-2</v>
      </c>
      <c r="AO27" s="18">
        <f>'[9]Summary by Sector'!AO14</f>
        <v>1.8296995300288461E-2</v>
      </c>
      <c r="AP27" s="18">
        <f>'[9]Summary by Sector'!AP14</f>
        <v>1.8287823238778266E-2</v>
      </c>
      <c r="AQ27" s="18">
        <f>'[9]Summary by Sector'!AQ14</f>
        <v>1.8278651177268061E-2</v>
      </c>
      <c r="AR27" s="18">
        <f>'[9]Summary by Sector'!AR14</f>
        <v>1.8269479115757874E-2</v>
      </c>
      <c r="AS27" s="18">
        <f>'[9]Summary by Sector'!AS14</f>
        <v>1.8260307054247662E-2</v>
      </c>
      <c r="AT27" s="18">
        <f>'[9]Summary by Sector'!AT14</f>
        <v>1.8251134992737467E-2</v>
      </c>
      <c r="AU27" s="18">
        <f>'[9]Summary by Sector'!AU14</f>
        <v>1.8241962931227266E-2</v>
      </c>
      <c r="AV27" s="18">
        <f>'[9]Summary by Sector'!AV14</f>
        <v>1.8232790869717068E-2</v>
      </c>
      <c r="AW27" s="18">
        <f>'[9]Summary by Sector'!AW14</f>
        <v>1.8223618808206863E-2</v>
      </c>
      <c r="AX27" s="18">
        <f>'[9]Summary by Sector'!AX14</f>
        <v>1.8214446746696675E-2</v>
      </c>
      <c r="AY27" s="18">
        <f>'[9]Summary by Sector'!AY14</f>
        <v>1.8205274685186457E-2</v>
      </c>
      <c r="AZ27" s="18">
        <f>'[9]Summary by Sector'!AZ14</f>
        <v>1.8196102623676269E-2</v>
      </c>
      <c r="BA27" s="18">
        <f>'[9]Summary by Sector'!BA14</f>
        <v>1.8186930562166068E-2</v>
      </c>
      <c r="BB27" s="18">
        <f>'[9]Summary by Sector'!BB14</f>
        <v>1.817775850065587E-2</v>
      </c>
      <c r="BC27" s="18">
        <f>'[9]Summary by Sector'!BC14</f>
        <v>1.8168586439145675E-2</v>
      </c>
      <c r="BD27" s="18">
        <f>'[9]Summary by Sector'!BD14</f>
        <v>1.815941437763547E-2</v>
      </c>
      <c r="BE27" s="18">
        <f>'[9]Summary by Sector'!BE14</f>
        <v>1.8150242316125276E-2</v>
      </c>
      <c r="BF27" s="18">
        <f>'[9]Summary by Sector'!BF14</f>
        <v>1.814107025461506E-2</v>
      </c>
      <c r="BG27" s="18">
        <f>'[9]Summary by Sector'!BG14</f>
        <v>1.8131898193104866E-2</v>
      </c>
      <c r="BH27" s="18">
        <f>'[9]Summary by Sector'!BH14</f>
        <v>1.8122726131594668E-2</v>
      </c>
      <c r="BI27" s="18">
        <f>'[9]Summary by Sector'!BI14</f>
        <v>1.8113554070084473E-2</v>
      </c>
      <c r="BJ27" s="18">
        <f>'[9]Summary by Sector'!BJ14</f>
        <v>1.8104382008574279E-2</v>
      </c>
      <c r="BK27" s="18">
        <f>'[9]Summary by Sector'!BK14</f>
        <v>1.8095209947064081E-2</v>
      </c>
    </row>
    <row r="28" spans="2:63" ht="15" x14ac:dyDescent="0.25">
      <c r="B28" s="17" t="s">
        <v>316</v>
      </c>
      <c r="C28" s="18">
        <f>'[9]Summary by Sector'!C15</f>
        <v>0</v>
      </c>
      <c r="D28" s="18">
        <f>'[9]Summary by Sector'!D15</f>
        <v>0</v>
      </c>
      <c r="E28" s="18">
        <f>'[9]Summary by Sector'!E15</f>
        <v>0</v>
      </c>
      <c r="F28" s="18">
        <f>'[9]Summary by Sector'!F15</f>
        <v>0</v>
      </c>
      <c r="G28" s="18">
        <f>'[9]Summary by Sector'!G15</f>
        <v>0</v>
      </c>
      <c r="H28" s="18">
        <f>'[9]Summary by Sector'!H15</f>
        <v>0</v>
      </c>
      <c r="I28" s="18">
        <f>'[9]Summary by Sector'!I15</f>
        <v>0</v>
      </c>
      <c r="J28" s="18">
        <f>'[9]Summary by Sector'!J15</f>
        <v>0</v>
      </c>
      <c r="K28" s="18">
        <f>'[9]Summary by Sector'!K15</f>
        <v>0</v>
      </c>
      <c r="L28" s="18">
        <f>'[9]Summary by Sector'!L15</f>
        <v>0</v>
      </c>
      <c r="M28" s="18">
        <f>'[9]Summary by Sector'!M15</f>
        <v>0</v>
      </c>
      <c r="N28" s="18">
        <f>'[9]Summary by Sector'!N15</f>
        <v>0</v>
      </c>
      <c r="O28" s="18">
        <f>'[9]Summary by Sector'!O15</f>
        <v>0</v>
      </c>
      <c r="P28" s="18">
        <f>'[9]Summary by Sector'!P15</f>
        <v>0</v>
      </c>
      <c r="Q28" s="18">
        <f>'[9]Summary by Sector'!Q15</f>
        <v>0</v>
      </c>
      <c r="R28" s="18">
        <f>'[9]Summary by Sector'!R15</f>
        <v>0</v>
      </c>
      <c r="S28" s="18">
        <f>'[9]Summary by Sector'!S15</f>
        <v>0</v>
      </c>
      <c r="T28" s="18">
        <f>'[9]Summary by Sector'!T15</f>
        <v>0</v>
      </c>
      <c r="U28" s="18">
        <f>'[9]Summary by Sector'!U15</f>
        <v>0</v>
      </c>
      <c r="V28" s="18">
        <f>'[9]Summary by Sector'!V15</f>
        <v>0</v>
      </c>
      <c r="W28" s="18">
        <f>'[9]Summary by Sector'!W15</f>
        <v>0</v>
      </c>
      <c r="X28" s="18">
        <f>'[9]Summary by Sector'!X15</f>
        <v>0</v>
      </c>
      <c r="Y28" s="18">
        <f>'[9]Summary by Sector'!Y15</f>
        <v>0</v>
      </c>
      <c r="Z28" s="18">
        <f>'[9]Summary by Sector'!Z15</f>
        <v>0</v>
      </c>
      <c r="AA28" s="18">
        <f>'[9]Summary by Sector'!AA15</f>
        <v>0</v>
      </c>
      <c r="AB28" s="18">
        <f>'[9]Summary by Sector'!AB15</f>
        <v>0</v>
      </c>
      <c r="AC28" s="18">
        <f>'[9]Summary by Sector'!AC15</f>
        <v>0</v>
      </c>
      <c r="AD28" s="18">
        <f>'[9]Summary by Sector'!AD15</f>
        <v>0</v>
      </c>
      <c r="AE28" s="18">
        <f>'[9]Summary by Sector'!AE15</f>
        <v>0</v>
      </c>
      <c r="AF28" s="18">
        <f>'[9]Summary by Sector'!AF15</f>
        <v>0</v>
      </c>
      <c r="AG28" s="18">
        <f>'[9]Summary by Sector'!AG15</f>
        <v>0</v>
      </c>
      <c r="AH28" s="18">
        <f>'[9]Summary by Sector'!AH15</f>
        <v>0</v>
      </c>
      <c r="AI28" s="18">
        <f>'[9]Summary by Sector'!AI15</f>
        <v>0</v>
      </c>
      <c r="AJ28" s="18">
        <f>'[9]Summary by Sector'!AJ15</f>
        <v>0</v>
      </c>
      <c r="AK28" s="18">
        <f>'[9]Summary by Sector'!AK15</f>
        <v>0</v>
      </c>
      <c r="AL28" s="18">
        <f>'[9]Summary by Sector'!AL15</f>
        <v>0</v>
      </c>
      <c r="AM28" s="18">
        <f>'[9]Summary by Sector'!AM15</f>
        <v>0</v>
      </c>
      <c r="AN28" s="18">
        <f>'[9]Summary by Sector'!AN15</f>
        <v>0</v>
      </c>
      <c r="AO28" s="18">
        <f>'[9]Summary by Sector'!AO15</f>
        <v>0</v>
      </c>
      <c r="AP28" s="18">
        <f>'[9]Summary by Sector'!AP15</f>
        <v>0</v>
      </c>
      <c r="AQ28" s="18">
        <f>'[9]Summary by Sector'!AQ15</f>
        <v>0</v>
      </c>
      <c r="AR28" s="18">
        <f>'[9]Summary by Sector'!AR15</f>
        <v>0</v>
      </c>
      <c r="AS28" s="18">
        <f>'[9]Summary by Sector'!AS15</f>
        <v>0</v>
      </c>
      <c r="AT28" s="18">
        <f>'[9]Summary by Sector'!AT15</f>
        <v>0</v>
      </c>
      <c r="AU28" s="18">
        <f>'[9]Summary by Sector'!AU15</f>
        <v>0</v>
      </c>
      <c r="AV28" s="18">
        <f>'[9]Summary by Sector'!AV15</f>
        <v>0</v>
      </c>
      <c r="AW28" s="18">
        <f>'[9]Summary by Sector'!AW15</f>
        <v>0</v>
      </c>
      <c r="AX28" s="18">
        <f>'[9]Summary by Sector'!AX15</f>
        <v>0</v>
      </c>
      <c r="AY28" s="18">
        <f>'[9]Summary by Sector'!AY15</f>
        <v>0</v>
      </c>
      <c r="AZ28" s="18">
        <f>'[9]Summary by Sector'!AZ15</f>
        <v>0</v>
      </c>
      <c r="BA28" s="18">
        <f>'[9]Summary by Sector'!BA15</f>
        <v>0</v>
      </c>
      <c r="BB28" s="18">
        <f>'[9]Summary by Sector'!BB15</f>
        <v>0</v>
      </c>
      <c r="BC28" s="18">
        <f>'[9]Summary by Sector'!BC15</f>
        <v>0</v>
      </c>
      <c r="BD28" s="18">
        <f>'[9]Summary by Sector'!BD15</f>
        <v>0</v>
      </c>
      <c r="BE28" s="18">
        <f>'[9]Summary by Sector'!BE15</f>
        <v>0</v>
      </c>
      <c r="BF28" s="18">
        <f>'[9]Summary by Sector'!BF15</f>
        <v>0</v>
      </c>
      <c r="BG28" s="18">
        <f>'[9]Summary by Sector'!BG15</f>
        <v>0</v>
      </c>
      <c r="BH28" s="18">
        <f>'[9]Summary by Sector'!BH15</f>
        <v>0</v>
      </c>
      <c r="BI28" s="18">
        <f>'[9]Summary by Sector'!BI15</f>
        <v>0</v>
      </c>
      <c r="BJ28" s="18">
        <f>'[9]Summary by Sector'!BJ15</f>
        <v>0</v>
      </c>
      <c r="BK28" s="18">
        <f>'[9]Summary by Sector'!BK15</f>
        <v>0</v>
      </c>
    </row>
    <row r="29" spans="2:63" ht="15" x14ac:dyDescent="0.25">
      <c r="B29" s="17" t="s">
        <v>209</v>
      </c>
      <c r="C29" s="18">
        <f>'[9]Summary by Sector'!C16</f>
        <v>0.25131733379328702</v>
      </c>
      <c r="D29" s="18">
        <f>'[9]Summary by Sector'!D16</f>
        <v>0.2425264088918879</v>
      </c>
      <c r="E29" s="18">
        <f>'[9]Summary by Sector'!E16</f>
        <v>0.22623770456667996</v>
      </c>
      <c r="F29" s="18">
        <f>'[9]Summary by Sector'!F16</f>
        <v>0.2377741306770027</v>
      </c>
      <c r="G29" s="18">
        <f>'[9]Summary by Sector'!G16</f>
        <v>0.20798127789972246</v>
      </c>
      <c r="H29" s="18">
        <f>'[9]Summary by Sector'!H16</f>
        <v>0.2165086421902464</v>
      </c>
      <c r="I29" s="18">
        <f>'[9]Summary by Sector'!I16</f>
        <v>0.21139360984180142</v>
      </c>
      <c r="J29" s="18">
        <f>'[9]Summary by Sector'!J16</f>
        <v>0.20409316727152571</v>
      </c>
      <c r="K29" s="18">
        <f>'[9]Summary by Sector'!K16</f>
        <v>0.20667835337422094</v>
      </c>
      <c r="L29" s="18">
        <f>'[9]Summary by Sector'!L16</f>
        <v>0.18479475493486563</v>
      </c>
      <c r="M29" s="18">
        <f>'[9]Summary by Sector'!M16</f>
        <v>0.17176603514608338</v>
      </c>
      <c r="N29" s="18">
        <f>'[9]Summary by Sector'!N16</f>
        <v>0.17622240353871363</v>
      </c>
      <c r="O29" s="18">
        <f>'[9]Summary by Sector'!O16</f>
        <v>0.17497337083050826</v>
      </c>
      <c r="P29" s="18">
        <f>'[9]Summary by Sector'!P16</f>
        <v>0.17824193258259158</v>
      </c>
      <c r="Q29" s="18">
        <f>'[9]Summary by Sector'!Q16</f>
        <v>0.20240027047466766</v>
      </c>
      <c r="R29" s="18">
        <f>'[9]Summary by Sector'!R16</f>
        <v>0.17195111765646387</v>
      </c>
      <c r="S29" s="18">
        <f>'[9]Summary by Sector'!S16</f>
        <v>0.17945983095475335</v>
      </c>
      <c r="T29" s="18">
        <f>'[9]Summary by Sector'!T16</f>
        <v>0.18873442554952916</v>
      </c>
      <c r="U29" s="18">
        <f>'[9]Summary by Sector'!U16</f>
        <v>0.18433059590065978</v>
      </c>
      <c r="V29" s="18">
        <f>'[9]Summary by Sector'!V16</f>
        <v>0.18016638271892849</v>
      </c>
      <c r="W29" s="18">
        <f>'[9]Summary by Sector'!W16</f>
        <v>0.1833142321852711</v>
      </c>
      <c r="X29" s="18">
        <f>'[9]Summary by Sector'!X16</f>
        <v>0.18534691230769235</v>
      </c>
      <c r="Y29" s="18">
        <f>'[9]Summary by Sector'!Y16</f>
        <v>0.17949486898923375</v>
      </c>
      <c r="Z29" s="18">
        <f>'[9]Summary by Sector'!Z16</f>
        <v>0.19275096186149668</v>
      </c>
      <c r="AA29" s="18">
        <f>'[9]Summary by Sector'!AA16</f>
        <v>0.18816620382115362</v>
      </c>
      <c r="AB29" s="18">
        <f>'[9]Summary by Sector'!AB16</f>
        <v>0.18573721903465906</v>
      </c>
      <c r="AC29" s="18">
        <f>'[9]Summary by Sector'!AC16</f>
        <v>0.17771303893692017</v>
      </c>
      <c r="AD29" s="18">
        <f>'[9]Summary by Sector'!AD16</f>
        <v>0.18075643760901344</v>
      </c>
      <c r="AE29" s="18">
        <f>'[9]Summary by Sector'!AE16</f>
        <v>0.18946248986846115</v>
      </c>
      <c r="AF29" s="18">
        <f>'[9]Summary by Sector'!AF16</f>
        <v>0.18681697522548515</v>
      </c>
      <c r="AG29" s="18">
        <f>'[9]Summary by Sector'!AG16</f>
        <v>0.16605502844462766</v>
      </c>
      <c r="AH29" s="18">
        <f>'[9]Summary by Sector'!AH16</f>
        <v>0.13269424126235088</v>
      </c>
      <c r="AI29" s="18">
        <f>'[9]Summary by Sector'!AI16</f>
        <v>0.16061398362382004</v>
      </c>
      <c r="AJ29" s="18">
        <f>'[9]Summary by Sector'!AJ16</f>
        <v>0.15870827740719454</v>
      </c>
      <c r="AK29" s="18">
        <f>'[9]Summary by Sector'!AK16</f>
        <v>0.15680257119056909</v>
      </c>
      <c r="AL29" s="18">
        <f>'[9]Summary by Sector'!AL16</f>
        <v>0.15489686497394359</v>
      </c>
      <c r="AM29" s="18">
        <f>'[9]Summary by Sector'!AM16</f>
        <v>0.15299115875731809</v>
      </c>
      <c r="AN29" s="18">
        <f>'[9]Summary by Sector'!AN16</f>
        <v>0.15108545254069261</v>
      </c>
      <c r="AO29" s="18">
        <f>'[9]Summary by Sector'!AO16</f>
        <v>0.14917974632406711</v>
      </c>
      <c r="AP29" s="18">
        <f>'[9]Summary by Sector'!AP16</f>
        <v>0.14727404010744163</v>
      </c>
      <c r="AQ29" s="18">
        <f>'[9]Summary by Sector'!AQ16</f>
        <v>0.14536833389081616</v>
      </c>
      <c r="AR29" s="18">
        <f>'[9]Summary by Sector'!AR16</f>
        <v>0.14346262767419066</v>
      </c>
      <c r="AS29" s="18">
        <f>'[9]Summary by Sector'!AS16</f>
        <v>0.14155692145756518</v>
      </c>
      <c r="AT29" s="18">
        <f>'[9]Summary by Sector'!AT16</f>
        <v>0.13965121524093968</v>
      </c>
      <c r="AU29" s="18">
        <f>'[9]Summary by Sector'!AU16</f>
        <v>0.13774550902431421</v>
      </c>
      <c r="AV29" s="18">
        <f>'[9]Summary by Sector'!AV16</f>
        <v>0.13583980280768873</v>
      </c>
      <c r="AW29" s="18">
        <f>'[9]Summary by Sector'!AW16</f>
        <v>0.13393409659106326</v>
      </c>
      <c r="AX29" s="18">
        <f>'[9]Summary by Sector'!AX16</f>
        <v>0.13202839037443725</v>
      </c>
      <c r="AY29" s="18">
        <f>'[9]Summary by Sector'!AY16</f>
        <v>0.13012268415781178</v>
      </c>
      <c r="AZ29" s="18">
        <f>'[9]Summary by Sector'!AZ16</f>
        <v>0.12821697794118631</v>
      </c>
      <c r="BA29" s="18">
        <f>'[9]Summary by Sector'!BA16</f>
        <v>0.1263112717245608</v>
      </c>
      <c r="BB29" s="18">
        <f>'[9]Summary by Sector'!BB16</f>
        <v>0.12440556550793533</v>
      </c>
      <c r="BC29" s="18">
        <f>'[9]Summary by Sector'!BC16</f>
        <v>0.12249985929130985</v>
      </c>
      <c r="BD29" s="18">
        <f>'[9]Summary by Sector'!BD16</f>
        <v>0.12059415307468435</v>
      </c>
      <c r="BE29" s="18">
        <f>'[9]Summary by Sector'!BE16</f>
        <v>0.11868844685805886</v>
      </c>
      <c r="BF29" s="18">
        <f>'[9]Summary by Sector'!BF16</f>
        <v>0.11678274064143339</v>
      </c>
      <c r="BG29" s="18">
        <f>'[9]Summary by Sector'!BG16</f>
        <v>0.1148770344248079</v>
      </c>
      <c r="BH29" s="18">
        <f>'[9]Summary by Sector'!BH16</f>
        <v>0.11297132820818241</v>
      </c>
      <c r="BI29" s="18">
        <f>'[9]Summary by Sector'!BI16</f>
        <v>0.11106562199155694</v>
      </c>
      <c r="BJ29" s="18">
        <f>'[9]Summary by Sector'!BJ16</f>
        <v>0.10915991577493145</v>
      </c>
      <c r="BK29" s="18">
        <f>'[9]Summary by Sector'!BK16</f>
        <v>0.10725420955830596</v>
      </c>
    </row>
    <row r="30" spans="2:63" ht="15" x14ac:dyDescent="0.25">
      <c r="B30" s="17" t="s">
        <v>218</v>
      </c>
      <c r="C30" s="18">
        <f>'[9]Summary by Sector'!C17</f>
        <v>0</v>
      </c>
      <c r="D30" s="18">
        <f>'[9]Summary by Sector'!D17</f>
        <v>0</v>
      </c>
      <c r="E30" s="18">
        <f>'[9]Summary by Sector'!E17</f>
        <v>0</v>
      </c>
      <c r="F30" s="18">
        <f>'[9]Summary by Sector'!F17</f>
        <v>0</v>
      </c>
      <c r="G30" s="18">
        <f>'[9]Summary by Sector'!G17</f>
        <v>0</v>
      </c>
      <c r="H30" s="18">
        <f>'[9]Summary by Sector'!H17</f>
        <v>0</v>
      </c>
      <c r="I30" s="18">
        <f>'[9]Summary by Sector'!I17</f>
        <v>0</v>
      </c>
      <c r="J30" s="18">
        <f>'[9]Summary by Sector'!J17</f>
        <v>0</v>
      </c>
      <c r="K30" s="18">
        <f>'[9]Summary by Sector'!K17</f>
        <v>0</v>
      </c>
      <c r="L30" s="18">
        <f>'[9]Summary by Sector'!L17</f>
        <v>0</v>
      </c>
      <c r="M30" s="18">
        <f>'[9]Summary by Sector'!M17</f>
        <v>0</v>
      </c>
      <c r="N30" s="18">
        <f>'[9]Summary by Sector'!N17</f>
        <v>0</v>
      </c>
      <c r="O30" s="18">
        <f>'[9]Summary by Sector'!O17</f>
        <v>5.6331277821936483E-2</v>
      </c>
      <c r="P30" s="18">
        <f>'[9]Summary by Sector'!P17</f>
        <v>0</v>
      </c>
      <c r="Q30" s="18">
        <f>'[9]Summary by Sector'!Q17</f>
        <v>0</v>
      </c>
      <c r="R30" s="18">
        <f>'[9]Summary by Sector'!R17</f>
        <v>0</v>
      </c>
      <c r="S30" s="18">
        <f>'[9]Summary by Sector'!S17</f>
        <v>0</v>
      </c>
      <c r="T30" s="18">
        <f>'[9]Summary by Sector'!T17</f>
        <v>0</v>
      </c>
      <c r="U30" s="18">
        <f>'[9]Summary by Sector'!U17</f>
        <v>0</v>
      </c>
      <c r="V30" s="18">
        <f>'[9]Summary by Sector'!V17</f>
        <v>0</v>
      </c>
      <c r="W30" s="18">
        <f>'[9]Summary by Sector'!W17</f>
        <v>0</v>
      </c>
      <c r="X30" s="18">
        <f>'[9]Summary by Sector'!X17</f>
        <v>0</v>
      </c>
      <c r="Y30" s="18">
        <f>'[9]Summary by Sector'!Y17</f>
        <v>0</v>
      </c>
      <c r="Z30" s="18">
        <f>'[9]Summary by Sector'!Z17</f>
        <v>0</v>
      </c>
      <c r="AA30" s="18">
        <f>'[9]Summary by Sector'!AA17</f>
        <v>0</v>
      </c>
      <c r="AB30" s="18">
        <f>'[9]Summary by Sector'!AB17</f>
        <v>0</v>
      </c>
      <c r="AC30" s="18">
        <f>'[9]Summary by Sector'!AC17</f>
        <v>0</v>
      </c>
      <c r="AD30" s="18">
        <f>'[9]Summary by Sector'!AD17</f>
        <v>0</v>
      </c>
      <c r="AE30" s="18">
        <f>'[9]Summary by Sector'!AE17</f>
        <v>2.7227245250278653E-2</v>
      </c>
      <c r="AF30" s="18">
        <f>'[9]Summary by Sector'!AF17</f>
        <v>0</v>
      </c>
      <c r="AG30" s="18">
        <f>'[9]Summary by Sector'!AG17</f>
        <v>0</v>
      </c>
      <c r="AH30" s="18">
        <f>'[9]Summary by Sector'!AH17</f>
        <v>0</v>
      </c>
      <c r="AI30" s="18">
        <f>'[9]Summary by Sector'!AI17</f>
        <v>3.4772185229323682E-3</v>
      </c>
      <c r="AJ30" s="18">
        <f>'[9]Summary by Sector'!AJ17</f>
        <v>3.5297042609278712E-3</v>
      </c>
      <c r="AK30" s="18">
        <f>'[9]Summary by Sector'!AK17</f>
        <v>3.5821899989233602E-3</v>
      </c>
      <c r="AL30" s="18">
        <f>'[9]Summary by Sector'!AL17</f>
        <v>3.6346757369188493E-3</v>
      </c>
      <c r="AM30" s="18">
        <f>'[9]Summary by Sector'!AM17</f>
        <v>3.6871614749143383E-3</v>
      </c>
      <c r="AN30" s="18">
        <f>'[9]Summary by Sector'!AN17</f>
        <v>3.7396472129098413E-3</v>
      </c>
      <c r="AO30" s="18">
        <f>'[9]Summary by Sector'!AO17</f>
        <v>3.7921329509053303E-3</v>
      </c>
      <c r="AP30" s="18">
        <f>'[9]Summary by Sector'!AP17</f>
        <v>3.8446186889008194E-3</v>
      </c>
      <c r="AQ30" s="18">
        <f>'[9]Summary by Sector'!AQ17</f>
        <v>3.8971044268963223E-3</v>
      </c>
      <c r="AR30" s="18">
        <f>'[9]Summary by Sector'!AR17</f>
        <v>3.9495901648918114E-3</v>
      </c>
      <c r="AS30" s="18">
        <f>'[9]Summary by Sector'!AS17</f>
        <v>4.0020759028873004E-3</v>
      </c>
      <c r="AT30" s="18">
        <f>'[9]Summary by Sector'!AT17</f>
        <v>4.0545616408828034E-3</v>
      </c>
      <c r="AU30" s="18">
        <f>'[9]Summary by Sector'!AU17</f>
        <v>4.1070473788782924E-3</v>
      </c>
      <c r="AV30" s="18">
        <f>'[9]Summary by Sector'!AV17</f>
        <v>4.1595331168737815E-3</v>
      </c>
      <c r="AW30" s="18">
        <f>'[9]Summary by Sector'!AW17</f>
        <v>4.2120188548692705E-3</v>
      </c>
      <c r="AX30" s="18">
        <f>'[9]Summary by Sector'!AX17</f>
        <v>4.2645045928647735E-3</v>
      </c>
      <c r="AY30" s="18">
        <f>'[9]Summary by Sector'!AY17</f>
        <v>4.3169903308602625E-3</v>
      </c>
      <c r="AZ30" s="18">
        <f>'[9]Summary by Sector'!AZ17</f>
        <v>4.3694760688557516E-3</v>
      </c>
      <c r="BA30" s="18">
        <f>'[9]Summary by Sector'!BA17</f>
        <v>4.4219618068512545E-3</v>
      </c>
      <c r="BB30" s="18">
        <f>'[9]Summary by Sector'!BB17</f>
        <v>4.4744475448467436E-3</v>
      </c>
      <c r="BC30" s="18">
        <f>'[9]Summary by Sector'!BC17</f>
        <v>4.5269332828422326E-3</v>
      </c>
      <c r="BD30" s="18">
        <f>'[9]Summary by Sector'!BD17</f>
        <v>4.5794190208377356E-3</v>
      </c>
      <c r="BE30" s="18">
        <f>'[9]Summary by Sector'!BE17</f>
        <v>4.6319047588332246E-3</v>
      </c>
      <c r="BF30" s="18">
        <f>'[9]Summary by Sector'!BF17</f>
        <v>4.6843904968287137E-3</v>
      </c>
      <c r="BG30" s="18">
        <f>'[9]Summary by Sector'!BG17</f>
        <v>4.7368762348242027E-3</v>
      </c>
      <c r="BH30" s="18">
        <f>'[9]Summary by Sector'!BH17</f>
        <v>4.7893619728197057E-3</v>
      </c>
      <c r="BI30" s="18">
        <f>'[9]Summary by Sector'!BI17</f>
        <v>4.8418477108151947E-3</v>
      </c>
      <c r="BJ30" s="18">
        <f>'[9]Summary by Sector'!BJ17</f>
        <v>4.8943334488106838E-3</v>
      </c>
      <c r="BK30" s="18">
        <f>'[9]Summary by Sector'!BK17</f>
        <v>4.9468191868061867E-3</v>
      </c>
    </row>
    <row r="31" spans="2:63" ht="15" x14ac:dyDescent="0.25">
      <c r="B31" s="17" t="s">
        <v>282</v>
      </c>
      <c r="C31" s="18">
        <f>'[9]Summary by Sector'!C18</f>
        <v>1.7488739302670172E-3</v>
      </c>
      <c r="D31" s="18">
        <f>'[9]Summary by Sector'!D18</f>
        <v>1.7315767637364296E-3</v>
      </c>
      <c r="E31" s="18">
        <f>'[9]Summary by Sector'!E18</f>
        <v>1.7140440896307723E-3</v>
      </c>
      <c r="F31" s="18">
        <f>'[9]Summary by Sector'!F18</f>
        <v>1.7144512383198767E-3</v>
      </c>
      <c r="G31" s="18">
        <f>'[9]Summary by Sector'!G18</f>
        <v>1.7057534246575341E-3</v>
      </c>
      <c r="H31" s="18">
        <f>'[9]Summary by Sector'!H18</f>
        <v>1.6498835767637362E-3</v>
      </c>
      <c r="I31" s="18">
        <f>'[9]Summary by Sector'!I18</f>
        <v>1.6498835767637362E-3</v>
      </c>
      <c r="J31" s="18">
        <f>'[9]Summary by Sector'!J18</f>
        <v>1.6673111373189391E-3</v>
      </c>
      <c r="K31" s="18">
        <f>'[9]Summary by Sector'!K18</f>
        <v>1.6209254588889902E-3</v>
      </c>
      <c r="L31" s="18">
        <f>'[9]Summary by Sector'!L18</f>
        <v>1.4349090689165082E-3</v>
      </c>
      <c r="M31" s="18">
        <f>'[9]Summary by Sector'!M18</f>
        <v>1.3558317457437478E-3</v>
      </c>
      <c r="N31" s="18">
        <f>'[9]Summary by Sector'!N18</f>
        <v>1.3558317457437478E-3</v>
      </c>
      <c r="O31" s="18">
        <f>'[9]Summary by Sector'!O18</f>
        <v>1.3558317457437478E-3</v>
      </c>
      <c r="P31" s="18">
        <f>'[9]Summary by Sector'!P18</f>
        <v>1.3558317457437478E-3</v>
      </c>
      <c r="Q31" s="18">
        <f>'[9]Summary by Sector'!Q18</f>
        <v>1.3558317457437478E-3</v>
      </c>
      <c r="R31" s="18">
        <f>'[9]Summary by Sector'!R18</f>
        <v>1.3558317457437478E-3</v>
      </c>
      <c r="S31" s="18">
        <f>'[9]Summary by Sector'!S18</f>
        <v>1.3558317457437478E-3</v>
      </c>
      <c r="T31" s="18">
        <f>'[9]Summary by Sector'!T18</f>
        <v>1.3558317457437478E-3</v>
      </c>
      <c r="U31" s="18">
        <f>'[9]Summary by Sector'!U18</f>
        <v>1.3223896700837643E-3</v>
      </c>
      <c r="V31" s="18">
        <f>'[9]Summary by Sector'!V18</f>
        <v>1.286326408418761E-3</v>
      </c>
      <c r="W31" s="18">
        <f>'[9]Summary by Sector'!W18</f>
        <v>1.3535485197617104E-3</v>
      </c>
      <c r="X31" s="18">
        <f>'[9]Summary by Sector'!X18</f>
        <v>1.4192285221808947E-3</v>
      </c>
      <c r="Y31" s="18">
        <f>'[9]Summary by Sector'!Y18</f>
        <v>1.4655197314705616E-3</v>
      </c>
      <c r="Z31" s="18">
        <f>'[9]Summary by Sector'!Z18</f>
        <v>1.4549338655538422E-3</v>
      </c>
      <c r="AA31" s="18">
        <f>'[9]Summary by Sector'!AA18</f>
        <v>1.4299594181862172E-3</v>
      </c>
      <c r="AB31" s="18">
        <f>'[9]Summary by Sector'!AB18</f>
        <v>1.417879343191509E-3</v>
      </c>
      <c r="AC31" s="18">
        <f>'[9]Summary by Sector'!AC18</f>
        <v>1.4355237836039798E-3</v>
      </c>
      <c r="AD31" s="18">
        <f>'[9]Summary by Sector'!AD18</f>
        <v>1.4502128641803926E-3</v>
      </c>
      <c r="AE31" s="18">
        <f>'[9]Summary by Sector'!AE18</f>
        <v>1.4293143086330407E-3</v>
      </c>
      <c r="AF31" s="18">
        <f>'[9]Summary by Sector'!AF18</f>
        <v>1.4247072788158934E-3</v>
      </c>
      <c r="AG31" s="18">
        <f>'[9]Summary by Sector'!AG18</f>
        <v>1.4201002489987458E-3</v>
      </c>
      <c r="AH31" s="18">
        <f>'[9]Summary by Sector'!AH18</f>
        <v>1.4154932191815977E-3</v>
      </c>
      <c r="AI31" s="18">
        <f>'[9]Summary by Sector'!AI18</f>
        <v>1.3083612341858938E-3</v>
      </c>
      <c r="AJ31" s="18">
        <f>'[9]Summary by Sector'!AJ18</f>
        <v>1.29824410555043E-3</v>
      </c>
      <c r="AK31" s="18">
        <f>'[9]Summary by Sector'!AK18</f>
        <v>1.2881269769149627E-3</v>
      </c>
      <c r="AL31" s="18">
        <f>'[9]Summary by Sector'!AL18</f>
        <v>1.2780098482794988E-3</v>
      </c>
      <c r="AM31" s="18">
        <f>'[9]Summary by Sector'!AM18</f>
        <v>1.2678927196440315E-3</v>
      </c>
      <c r="AN31" s="18">
        <f>'[9]Summary by Sector'!AN18</f>
        <v>1.2577755910085676E-3</v>
      </c>
      <c r="AO31" s="18">
        <f>'[9]Summary by Sector'!AO18</f>
        <v>1.2476584623731003E-3</v>
      </c>
      <c r="AP31" s="18">
        <f>'[9]Summary by Sector'!AP18</f>
        <v>1.2375413337376365E-3</v>
      </c>
      <c r="AQ31" s="18">
        <f>'[9]Summary by Sector'!AQ18</f>
        <v>1.2274242051021692E-3</v>
      </c>
      <c r="AR31" s="18">
        <f>'[9]Summary by Sector'!AR18</f>
        <v>1.2173070764667053E-3</v>
      </c>
      <c r="AS31" s="18">
        <f>'[9]Summary by Sector'!AS18</f>
        <v>1.207189947831238E-3</v>
      </c>
      <c r="AT31" s="18">
        <f>'[9]Summary by Sector'!AT18</f>
        <v>1.1970728191957741E-3</v>
      </c>
      <c r="AU31" s="18">
        <f>'[9]Summary by Sector'!AU18</f>
        <v>1.1869556905603068E-3</v>
      </c>
      <c r="AV31" s="18">
        <f>'[9]Summary by Sector'!AV18</f>
        <v>1.176838561924843E-3</v>
      </c>
      <c r="AW31" s="18">
        <f>'[9]Summary by Sector'!AW18</f>
        <v>1.1667214332893756E-3</v>
      </c>
      <c r="AX31" s="18">
        <f>'[9]Summary by Sector'!AX18</f>
        <v>1.1566043046539118E-3</v>
      </c>
      <c r="AY31" s="18">
        <f>'[9]Summary by Sector'!AY18</f>
        <v>1.1464871760184445E-3</v>
      </c>
      <c r="AZ31" s="18">
        <f>'[9]Summary by Sector'!AZ18</f>
        <v>1.1363700473829806E-3</v>
      </c>
      <c r="BA31" s="18">
        <f>'[9]Summary by Sector'!BA18</f>
        <v>1.1262529187475133E-3</v>
      </c>
      <c r="BB31" s="18">
        <f>'[9]Summary by Sector'!BB18</f>
        <v>1.1161357901120494E-3</v>
      </c>
      <c r="BC31" s="18">
        <f>'[9]Summary by Sector'!BC18</f>
        <v>1.1060186614765821E-3</v>
      </c>
      <c r="BD31" s="18">
        <f>'[9]Summary by Sector'!BD18</f>
        <v>1.0959015328411183E-3</v>
      </c>
      <c r="BE31" s="18">
        <f>'[9]Summary by Sector'!BE18</f>
        <v>1.0857844042056509E-3</v>
      </c>
      <c r="BF31" s="18">
        <f>'[9]Summary by Sector'!BF18</f>
        <v>1.0756672755701871E-3</v>
      </c>
      <c r="BG31" s="18">
        <f>'[9]Summary by Sector'!BG18</f>
        <v>1.0655501469347198E-3</v>
      </c>
      <c r="BH31" s="18">
        <f>'[9]Summary by Sector'!BH18</f>
        <v>1.0554330182992559E-3</v>
      </c>
      <c r="BI31" s="18">
        <f>'[9]Summary by Sector'!BI18</f>
        <v>1.0453158896637886E-3</v>
      </c>
      <c r="BJ31" s="18">
        <f>'[9]Summary by Sector'!BJ18</f>
        <v>1.0351987610283213E-3</v>
      </c>
      <c r="BK31" s="18">
        <f>'[9]Summary by Sector'!BK18</f>
        <v>1.0250816323928574E-3</v>
      </c>
    </row>
    <row r="32" spans="2:63" ht="15" x14ac:dyDescent="0.25">
      <c r="B32" s="10" t="s">
        <v>258</v>
      </c>
      <c r="C32" s="18">
        <f>'[9]Summary by Sector'!C19</f>
        <v>0</v>
      </c>
      <c r="D32" s="18">
        <f>'[9]Summary by Sector'!D19</f>
        <v>0</v>
      </c>
      <c r="E32" s="18">
        <f>'[9]Summary by Sector'!E19</f>
        <v>0</v>
      </c>
      <c r="F32" s="18">
        <f>'[9]Summary by Sector'!F19</f>
        <v>0</v>
      </c>
      <c r="G32" s="18">
        <f>'[9]Summary by Sector'!G19</f>
        <v>0</v>
      </c>
      <c r="H32" s="18">
        <f>'[9]Summary by Sector'!H19</f>
        <v>0</v>
      </c>
      <c r="I32" s="18">
        <f>'[9]Summary by Sector'!I19</f>
        <v>0</v>
      </c>
      <c r="J32" s="18">
        <f>'[9]Summary by Sector'!J19</f>
        <v>0</v>
      </c>
      <c r="K32" s="18">
        <f>'[9]Summary by Sector'!K19</f>
        <v>0</v>
      </c>
      <c r="L32" s="18">
        <f>'[9]Summary by Sector'!L19</f>
        <v>0</v>
      </c>
      <c r="M32" s="18">
        <f>'[9]Summary by Sector'!M19</f>
        <v>0</v>
      </c>
      <c r="N32" s="18">
        <f>'[9]Summary by Sector'!N19</f>
        <v>0</v>
      </c>
      <c r="O32" s="18">
        <f>'[9]Summary by Sector'!O19</f>
        <v>0</v>
      </c>
      <c r="P32" s="18">
        <f>'[9]Summary by Sector'!P19</f>
        <v>0</v>
      </c>
      <c r="Q32" s="18">
        <f>'[9]Summary by Sector'!Q19</f>
        <v>0</v>
      </c>
      <c r="R32" s="18">
        <f>'[9]Summary by Sector'!R19</f>
        <v>0</v>
      </c>
      <c r="S32" s="18">
        <f>'[9]Summary by Sector'!S19</f>
        <v>0</v>
      </c>
      <c r="T32" s="18">
        <f>'[9]Summary by Sector'!T19</f>
        <v>0</v>
      </c>
      <c r="U32" s="18">
        <f>'[9]Summary by Sector'!U19</f>
        <v>0</v>
      </c>
      <c r="V32" s="18">
        <f>'[9]Summary by Sector'!V19</f>
        <v>0</v>
      </c>
      <c r="W32" s="18">
        <f>'[9]Summary by Sector'!W19</f>
        <v>0</v>
      </c>
      <c r="X32" s="18">
        <f>'[9]Summary by Sector'!X19</f>
        <v>0</v>
      </c>
      <c r="Y32" s="18">
        <f>'[9]Summary by Sector'!Y19</f>
        <v>0</v>
      </c>
      <c r="Z32" s="18">
        <f>'[9]Summary by Sector'!Z19</f>
        <v>0</v>
      </c>
      <c r="AA32" s="18">
        <f>'[9]Summary by Sector'!AA19</f>
        <v>0</v>
      </c>
      <c r="AB32" s="18">
        <f>'[9]Summary by Sector'!AB19</f>
        <v>0</v>
      </c>
      <c r="AC32" s="18">
        <f>'[9]Summary by Sector'!AC19</f>
        <v>0</v>
      </c>
      <c r="AD32" s="18">
        <f>'[9]Summary by Sector'!AD19</f>
        <v>0</v>
      </c>
      <c r="AE32" s="18">
        <f>'[9]Summary by Sector'!AE19</f>
        <v>0</v>
      </c>
      <c r="AF32" s="18">
        <f>'[9]Summary by Sector'!AF19</f>
        <v>0</v>
      </c>
      <c r="AG32" s="18">
        <f>'[9]Summary by Sector'!AG19</f>
        <v>0</v>
      </c>
      <c r="AH32" s="18">
        <f>'[9]Summary by Sector'!AH19</f>
        <v>0</v>
      </c>
      <c r="AI32" s="18">
        <f>'[9]Summary by Sector'!AI19</f>
        <v>0</v>
      </c>
      <c r="AJ32" s="18">
        <f>'[9]Summary by Sector'!AJ19</f>
        <v>0</v>
      </c>
      <c r="AK32" s="18">
        <f>'[9]Summary by Sector'!AK19</f>
        <v>0</v>
      </c>
      <c r="AL32" s="18">
        <f>'[9]Summary by Sector'!AL19</f>
        <v>0</v>
      </c>
      <c r="AM32" s="18">
        <f>'[9]Summary by Sector'!AM19</f>
        <v>0</v>
      </c>
      <c r="AN32" s="18">
        <f>'[9]Summary by Sector'!AN19</f>
        <v>0</v>
      </c>
      <c r="AO32" s="18">
        <f>'[9]Summary by Sector'!AO19</f>
        <v>0</v>
      </c>
      <c r="AP32" s="18">
        <f>'[9]Summary by Sector'!AP19</f>
        <v>0</v>
      </c>
      <c r="AQ32" s="18">
        <f>'[9]Summary by Sector'!AQ19</f>
        <v>0</v>
      </c>
      <c r="AR32" s="18">
        <f>'[9]Summary by Sector'!AR19</f>
        <v>0</v>
      </c>
      <c r="AS32" s="18">
        <f>'[9]Summary by Sector'!AS19</f>
        <v>0</v>
      </c>
      <c r="AT32" s="18">
        <f>'[9]Summary by Sector'!AT19</f>
        <v>0</v>
      </c>
      <c r="AU32" s="18">
        <f>'[9]Summary by Sector'!AU19</f>
        <v>0</v>
      </c>
      <c r="AV32" s="18">
        <f>'[9]Summary by Sector'!AV19</f>
        <v>0</v>
      </c>
      <c r="AW32" s="18">
        <f>'[9]Summary by Sector'!AW19</f>
        <v>0</v>
      </c>
      <c r="AX32" s="18">
        <f>'[9]Summary by Sector'!AX19</f>
        <v>0</v>
      </c>
      <c r="AY32" s="18">
        <f>'[9]Summary by Sector'!AY19</f>
        <v>0</v>
      </c>
      <c r="AZ32" s="18">
        <f>'[9]Summary by Sector'!AZ19</f>
        <v>0</v>
      </c>
      <c r="BA32" s="18">
        <f>'[9]Summary by Sector'!BA19</f>
        <v>0</v>
      </c>
      <c r="BB32" s="18">
        <f>'[9]Summary by Sector'!BB19</f>
        <v>0</v>
      </c>
      <c r="BC32" s="18">
        <f>'[9]Summary by Sector'!BC19</f>
        <v>0</v>
      </c>
      <c r="BD32" s="18">
        <f>'[9]Summary by Sector'!BD19</f>
        <v>0</v>
      </c>
      <c r="BE32" s="18">
        <f>'[9]Summary by Sector'!BE19</f>
        <v>0</v>
      </c>
      <c r="BF32" s="18">
        <f>'[9]Summary by Sector'!BF19</f>
        <v>0</v>
      </c>
      <c r="BG32" s="18">
        <f>'[9]Summary by Sector'!BG19</f>
        <v>0</v>
      </c>
      <c r="BH32" s="18">
        <f>'[9]Summary by Sector'!BH19</f>
        <v>0</v>
      </c>
      <c r="BI32" s="18">
        <f>'[9]Summary by Sector'!BI19</f>
        <v>0</v>
      </c>
      <c r="BJ32" s="18">
        <f>'[9]Summary by Sector'!BJ19</f>
        <v>0</v>
      </c>
      <c r="BK32" s="18">
        <f>'[9]Summary by Sector'!BK19</f>
        <v>0</v>
      </c>
    </row>
    <row r="33" spans="2:63" ht="15" x14ac:dyDescent="0.25">
      <c r="B33" s="144" t="s">
        <v>220</v>
      </c>
      <c r="C33" s="145">
        <f>SUM(C34,C36)</f>
        <v>0.8358775470626314</v>
      </c>
      <c r="D33" s="145">
        <f t="shared" ref="D33:BK33" si="48">SUM(D34,D36)</f>
        <v>1.041423205928202</v>
      </c>
      <c r="E33" s="145">
        <f t="shared" si="48"/>
        <v>1.0501480883375716</v>
      </c>
      <c r="F33" s="145">
        <f t="shared" si="48"/>
        <v>1.1920130241479541</v>
      </c>
      <c r="G33" s="145">
        <f t="shared" si="48"/>
        <v>0.99548676107990375</v>
      </c>
      <c r="H33" s="145">
        <f t="shared" si="48"/>
        <v>1.0198069452985838</v>
      </c>
      <c r="I33" s="145">
        <f t="shared" si="48"/>
        <v>1.0651794391111638</v>
      </c>
      <c r="J33" s="145">
        <f t="shared" si="48"/>
        <v>1.0892005836761876</v>
      </c>
      <c r="K33" s="145">
        <f t="shared" si="48"/>
        <v>1.1262121783527854</v>
      </c>
      <c r="L33" s="145">
        <f t="shared" si="48"/>
        <v>1.1946028782802558</v>
      </c>
      <c r="M33" s="145">
        <f t="shared" si="48"/>
        <v>1.1826338465933317</v>
      </c>
      <c r="N33" s="145">
        <f t="shared" si="48"/>
        <v>1.2251371985461963</v>
      </c>
      <c r="O33" s="145">
        <f t="shared" si="48"/>
        <v>1.2526135264852993</v>
      </c>
      <c r="P33" s="145">
        <f t="shared" si="48"/>
        <v>1.3724539821106978</v>
      </c>
      <c r="Q33" s="145">
        <f t="shared" si="48"/>
        <v>1.4118518234401833</v>
      </c>
      <c r="R33" s="145">
        <f t="shared" si="48"/>
        <v>1.4472396289860665</v>
      </c>
      <c r="S33" s="145">
        <f t="shared" si="48"/>
        <v>1.4714161924707509</v>
      </c>
      <c r="T33" s="145">
        <f t="shared" si="48"/>
        <v>1.6422468685275413</v>
      </c>
      <c r="U33" s="145">
        <f t="shared" si="48"/>
        <v>1.87772786122046</v>
      </c>
      <c r="V33" s="145">
        <f t="shared" si="48"/>
        <v>1.5742015566981304</v>
      </c>
      <c r="W33" s="145">
        <f t="shared" si="48"/>
        <v>1.6157474878348184</v>
      </c>
      <c r="X33" s="145">
        <f t="shared" si="48"/>
        <v>1.6288315637099315</v>
      </c>
      <c r="Y33" s="145">
        <f t="shared" si="48"/>
        <v>1.5504670774046496</v>
      </c>
      <c r="Z33" s="145">
        <f t="shared" si="48"/>
        <v>1.5678441266522254</v>
      </c>
      <c r="AA33" s="145">
        <f t="shared" si="48"/>
        <v>1.5785194788779764</v>
      </c>
      <c r="AB33" s="145">
        <f t="shared" si="48"/>
        <v>1.5966001005764769</v>
      </c>
      <c r="AC33" s="145">
        <f t="shared" si="48"/>
        <v>1.6186681304182939</v>
      </c>
      <c r="AD33" s="145">
        <f t="shared" si="48"/>
        <v>1.6276405619764043</v>
      </c>
      <c r="AE33" s="145">
        <f t="shared" si="48"/>
        <v>1.5355030608387179</v>
      </c>
      <c r="AF33" s="145">
        <f t="shared" si="48"/>
        <v>1.511952557195442</v>
      </c>
      <c r="AG33" s="145">
        <f t="shared" si="48"/>
        <v>1.52337753701331</v>
      </c>
      <c r="AH33" s="145">
        <f t="shared" si="48"/>
        <v>1.5243972233190459</v>
      </c>
      <c r="AI33" s="145">
        <f t="shared" si="48"/>
        <v>1.5662674558063638</v>
      </c>
      <c r="AJ33" s="145">
        <f t="shared" si="48"/>
        <v>1.5898780493912232</v>
      </c>
      <c r="AK33" s="145">
        <f t="shared" si="48"/>
        <v>1.6133908496466098</v>
      </c>
      <c r="AL33" s="145">
        <f t="shared" si="48"/>
        <v>1.6368096911038181</v>
      </c>
      <c r="AM33" s="145">
        <f t="shared" si="48"/>
        <v>1.6601382579400221</v>
      </c>
      <c r="AN33" s="145">
        <f t="shared" si="48"/>
        <v>1.683380089873741</v>
      </c>
      <c r="AO33" s="145">
        <f t="shared" si="48"/>
        <v>1.7065385878291468</v>
      </c>
      <c r="AP33" s="145">
        <f t="shared" si="48"/>
        <v>1.7296170193782665</v>
      </c>
      <c r="AQ33" s="145">
        <f t="shared" si="48"/>
        <v>1.7526259047115693</v>
      </c>
      <c r="AR33" s="145">
        <f t="shared" si="48"/>
        <v>1.7755664565162168</v>
      </c>
      <c r="AS33" s="145">
        <f t="shared" si="48"/>
        <v>1.7981942009609948</v>
      </c>
      <c r="AT33" s="145">
        <f t="shared" si="48"/>
        <v>1.8205214033979209</v>
      </c>
      <c r="AU33" s="145">
        <f t="shared" si="48"/>
        <v>1.8425598482476815</v>
      </c>
      <c r="AV33" s="145">
        <f t="shared" si="48"/>
        <v>1.8643208578572183</v>
      </c>
      <c r="AW33" s="145">
        <f t="shared" si="48"/>
        <v>1.8858153106178985</v>
      </c>
      <c r="AX33" s="145">
        <f t="shared" si="48"/>
        <v>1.9070536583732658</v>
      </c>
      <c r="AY33" s="145">
        <f t="shared" si="48"/>
        <v>1.9280459431442116</v>
      </c>
      <c r="AZ33" s="145">
        <f t="shared" si="48"/>
        <v>1.9488018131983607</v>
      </c>
      <c r="BA33" s="145">
        <f t="shared" si="48"/>
        <v>1.9693305384893516</v>
      </c>
      <c r="BB33" s="145">
        <f t="shared" si="48"/>
        <v>1.9896410254907404</v>
      </c>
      <c r="BC33" s="145">
        <f t="shared" si="48"/>
        <v>2.0097418314482614</v>
      </c>
      <c r="BD33" s="145">
        <f t="shared" si="48"/>
        <v>2.0296411780732426</v>
      </c>
      <c r="BE33" s="145">
        <f t="shared" si="48"/>
        <v>2.0493469646991027</v>
      </c>
      <c r="BF33" s="145">
        <f t="shared" si="48"/>
        <v>2.0688667809219634</v>
      </c>
      <c r="BG33" s="145">
        <f t="shared" si="48"/>
        <v>2.0882079187456282</v>
      </c>
      <c r="BH33" s="145">
        <f t="shared" si="48"/>
        <v>2.1073773842503409</v>
      </c>
      <c r="BI33" s="145">
        <f t="shared" si="48"/>
        <v>2.1263819088040097</v>
      </c>
      <c r="BJ33" s="145">
        <f t="shared" si="48"/>
        <v>2.1452279598338313</v>
      </c>
      <c r="BK33" s="145">
        <f t="shared" si="48"/>
        <v>2.1639217511755549</v>
      </c>
    </row>
    <row r="34" spans="2:63" ht="15" x14ac:dyDescent="0.25">
      <c r="B34" s="17" t="s">
        <v>238</v>
      </c>
      <c r="C34" s="18">
        <f>'[9]Summary by Sector'!C21</f>
        <v>0.72830698943843086</v>
      </c>
      <c r="D34" s="18">
        <f>'[9]Summary by Sector'!D21</f>
        <v>0.93147726734587355</v>
      </c>
      <c r="E34" s="18">
        <f>'[9]Summary by Sector'!E21</f>
        <v>0.93797930688564046</v>
      </c>
      <c r="F34" s="18">
        <f>'[9]Summary by Sector'!F21</f>
        <v>1.0787416106797041</v>
      </c>
      <c r="G34" s="18">
        <f>'[9]Summary by Sector'!G21</f>
        <v>0.88032919971171175</v>
      </c>
      <c r="H34" s="18">
        <f>'[9]Summary by Sector'!H21</f>
        <v>0.90403537654102928</v>
      </c>
      <c r="I34" s="18">
        <f>'[9]Summary by Sector'!I21</f>
        <v>0.94846086650411821</v>
      </c>
      <c r="J34" s="18">
        <f>'[9]Summary by Sector'!J21</f>
        <v>0.97195503032192954</v>
      </c>
      <c r="K34" s="18">
        <f>'[9]Summary by Sector'!K21</f>
        <v>1.0083908927183289</v>
      </c>
      <c r="L34" s="18">
        <f>'[9]Summary by Sector'!L21</f>
        <v>1.0767612217736957</v>
      </c>
      <c r="M34" s="18">
        <f>'[9]Summary by Sector'!M21</f>
        <v>1.0644842019337017</v>
      </c>
      <c r="N34" s="18">
        <f>'[9]Summary by Sector'!N21</f>
        <v>1.1063484332121423</v>
      </c>
      <c r="O34" s="18">
        <f>'[9]Summary by Sector'!O21</f>
        <v>1.1322535040018111</v>
      </c>
      <c r="P34" s="18">
        <f>'[9]Summary by Sector'!P21</f>
        <v>1.2507322156881258</v>
      </c>
      <c r="Q34" s="18">
        <f>'[9]Summary by Sector'!Q21</f>
        <v>1.2876870793172006</v>
      </c>
      <c r="R34" s="18">
        <f>'[9]Summary by Sector'!R21</f>
        <v>1.3217906545722713</v>
      </c>
      <c r="S34" s="18">
        <f>'[9]Summary by Sector'!S21</f>
        <v>1.344020678192889</v>
      </c>
      <c r="T34" s="18">
        <f>'[9]Summary by Sector'!T21</f>
        <v>1.5145566719320476</v>
      </c>
      <c r="U34" s="18">
        <f>'[9]Summary by Sector'!U21</f>
        <v>1.7489846139262932</v>
      </c>
      <c r="V34" s="18">
        <f>'[9]Summary by Sector'!V21</f>
        <v>1.4443597721904073</v>
      </c>
      <c r="W34" s="18">
        <f>'[9]Summary by Sector'!W21</f>
        <v>1.4842305987203983</v>
      </c>
      <c r="X34" s="18">
        <f>'[9]Summary by Sector'!X21</f>
        <v>1.4965520371514123</v>
      </c>
      <c r="Y34" s="18">
        <f>'[9]Summary by Sector'!Y21</f>
        <v>1.4163616288707792</v>
      </c>
      <c r="Z34" s="18">
        <f>'[9]Summary by Sector'!Z21</f>
        <v>1.4324779466813184</v>
      </c>
      <c r="AA34" s="18">
        <f>'[9]Summary by Sector'!AA21</f>
        <v>1.4420589698303299</v>
      </c>
      <c r="AB34" s="18">
        <f>'[9]Summary by Sector'!AB21</f>
        <v>1.4590198134373111</v>
      </c>
      <c r="AC34" s="18">
        <f>'[9]Summary by Sector'!AC21</f>
        <v>1.480401253807097</v>
      </c>
      <c r="AD34" s="18">
        <f>'[9]Summary by Sector'!AD21</f>
        <v>1.4895022949198653</v>
      </c>
      <c r="AE34" s="18">
        <f>'[9]Summary by Sector'!AE21</f>
        <v>1.397469968796168</v>
      </c>
      <c r="AF34" s="18">
        <f>'[9]Summary by Sector'!AF21</f>
        <v>1.3750470128754428</v>
      </c>
      <c r="AG34" s="18">
        <f>'[9]Summary by Sector'!AG21</f>
        <v>1.3827531569955391</v>
      </c>
      <c r="AH34" s="18">
        <f>'[9]Summary by Sector'!AH21</f>
        <v>1.3847743585387928</v>
      </c>
      <c r="AI34" s="18">
        <f>'[9]Summary by Sector'!AI21</f>
        <v>1.4230974481928973</v>
      </c>
      <c r="AJ34" s="18">
        <f>'[9]Summary by Sector'!AJ21</f>
        <v>1.4456536424804625</v>
      </c>
      <c r="AK34" s="18">
        <f>'[9]Summary by Sector'!AK21</f>
        <v>1.4681120434385542</v>
      </c>
      <c r="AL34" s="18">
        <f>'[9]Summary by Sector'!AL21</f>
        <v>1.4904764855984678</v>
      </c>
      <c r="AM34" s="18">
        <f>'[9]Summary by Sector'!AM21</f>
        <v>1.5127506531373773</v>
      </c>
      <c r="AN34" s="18">
        <f>'[9]Summary by Sector'!AN21</f>
        <v>1.5349380857738018</v>
      </c>
      <c r="AO34" s="18">
        <f>'[9]Summary by Sector'!AO21</f>
        <v>1.5570421844319129</v>
      </c>
      <c r="AP34" s="18">
        <f>'[9]Summary by Sector'!AP21</f>
        <v>1.5790662166837379</v>
      </c>
      <c r="AQ34" s="18">
        <f>'[9]Summary by Sector'!AQ21</f>
        <v>1.6010133219779727</v>
      </c>
      <c r="AR34" s="18">
        <f>'[9]Summary by Sector'!AR21</f>
        <v>1.6228865166637685</v>
      </c>
      <c r="AS34" s="18">
        <f>'[9]Summary by Sector'!AS21</f>
        <v>1.6444469039896947</v>
      </c>
      <c r="AT34" s="18">
        <f>'[9]Summary by Sector'!AT21</f>
        <v>1.6657067493077689</v>
      </c>
      <c r="AU34" s="18">
        <f>'[9]Summary by Sector'!AU21</f>
        <v>1.6866778370386777</v>
      </c>
      <c r="AV34" s="18">
        <f>'[9]Summary by Sector'!AV21</f>
        <v>1.7073714895293628</v>
      </c>
      <c r="AW34" s="18">
        <f>'[9]Summary by Sector'!AW21</f>
        <v>1.727798585171191</v>
      </c>
      <c r="AX34" s="18">
        <f>'[9]Summary by Sector'!AX21</f>
        <v>1.7479695758077065</v>
      </c>
      <c r="AY34" s="18">
        <f>'[9]Summary by Sector'!AY21</f>
        <v>1.7678945034598004</v>
      </c>
      <c r="AZ34" s="18">
        <f>'[9]Summary by Sector'!AZ21</f>
        <v>1.7875830163950979</v>
      </c>
      <c r="BA34" s="18">
        <f>'[9]Summary by Sector'!BA21</f>
        <v>1.8070443845672368</v>
      </c>
      <c r="BB34" s="18">
        <f>'[9]Summary by Sector'!BB21</f>
        <v>1.8262875144497737</v>
      </c>
      <c r="BC34" s="18">
        <f>'[9]Summary by Sector'!BC21</f>
        <v>1.8453209632884429</v>
      </c>
      <c r="BD34" s="18">
        <f>'[9]Summary by Sector'!BD21</f>
        <v>1.8641529527945724</v>
      </c>
      <c r="BE34" s="18">
        <f>'[9]Summary by Sector'!BE21</f>
        <v>1.8827913823015803</v>
      </c>
      <c r="BF34" s="18">
        <f>'[9]Summary by Sector'!BF21</f>
        <v>1.9012438414055894</v>
      </c>
      <c r="BG34" s="18">
        <f>'[9]Summary by Sector'!BG21</f>
        <v>1.9195176221104022</v>
      </c>
      <c r="BH34" s="18">
        <f>'[9]Summary by Sector'!BH21</f>
        <v>1.9376197304962632</v>
      </c>
      <c r="BI34" s="18">
        <f>'[9]Summary by Sector'!BI21</f>
        <v>1.95555689793108</v>
      </c>
      <c r="BJ34" s="18">
        <f>'[9]Summary by Sector'!BJ21</f>
        <v>1.9733355918420497</v>
      </c>
      <c r="BK34" s="18">
        <f>'[9]Summary by Sector'!BK21</f>
        <v>1.9909620260649219</v>
      </c>
    </row>
    <row r="35" spans="2:63" ht="15.75" x14ac:dyDescent="0.3">
      <c r="B35" s="39" t="s">
        <v>280</v>
      </c>
      <c r="C35" s="18">
        <f>SUM('[9]Waste Combustion'!C37:C39)</f>
        <v>5.9945983585408008E-2</v>
      </c>
      <c r="D35" s="18">
        <f>SUM('[9]Waste Combustion'!D37:D39)</f>
        <v>0.23279479161887889</v>
      </c>
      <c r="E35" s="18">
        <f>SUM('[9]Waste Combustion'!E37:E39)</f>
        <v>0.22858978918321499</v>
      </c>
      <c r="F35" s="18">
        <f>SUM('[9]Waste Combustion'!F37:F39)</f>
        <v>0.35906488012272469</v>
      </c>
      <c r="G35" s="18">
        <f>SUM('[9]Waste Combustion'!G37:G39)</f>
        <v>0.2767250319824916</v>
      </c>
      <c r="H35" s="18">
        <f>SUM('[9]Waste Combustion'!H37:H39)</f>
        <v>0.27044839242560736</v>
      </c>
      <c r="I35" s="18">
        <f>SUM('[9]Waste Combustion'!I37:I39)</f>
        <v>0.28856071886255213</v>
      </c>
      <c r="J35" s="18">
        <f>SUM('[9]Waste Combustion'!J37:J39)</f>
        <v>0.28403471586062462</v>
      </c>
      <c r="K35" s="18">
        <f>SUM('[9]Waste Combustion'!K37:K39)</f>
        <v>0.29503441930013424</v>
      </c>
      <c r="L35" s="18">
        <f>SUM('[9]Waste Combustion'!L37:L39)</f>
        <v>0.34667458554305292</v>
      </c>
      <c r="M35" s="18">
        <f>SUM('[9]Waste Combustion'!M37:M39)</f>
        <v>0.33085274607771881</v>
      </c>
      <c r="N35" s="18">
        <f>SUM('[9]Waste Combustion'!N37:N39)</f>
        <v>0.25263330600230455</v>
      </c>
      <c r="O35" s="18">
        <f>SUM('[9]Waste Combustion'!O37:O39)</f>
        <v>0.17990736370584406</v>
      </c>
      <c r="P35" s="18">
        <f>SUM('[9]Waste Combustion'!P37:P39)</f>
        <v>0.2064253349060455</v>
      </c>
      <c r="Q35" s="18">
        <f>SUM('[9]Waste Combustion'!Q37:Q39)</f>
        <v>0.24168085570853928</v>
      </c>
      <c r="R35" s="18">
        <f>SUM('[9]Waste Combustion'!R37:R39)</f>
        <v>0.27188808647170398</v>
      </c>
      <c r="S35" s="18">
        <f>SUM('[9]Waste Combustion'!S37:S39)</f>
        <v>0.28751024479525983</v>
      </c>
      <c r="T35" s="18">
        <f>SUM('[9]Waste Combustion'!T37:T39)</f>
        <v>0.46920213092948232</v>
      </c>
      <c r="U35" s="18">
        <f>SUM('[9]Waste Combustion'!U37:U39)</f>
        <v>0.69535833890349941</v>
      </c>
      <c r="V35" s="18">
        <f>SUM('[9]Waste Combustion'!V37:V39)</f>
        <v>0.43050708420409584</v>
      </c>
      <c r="W35" s="18">
        <f>SUM('[9]Waste Combustion'!W37:W39)</f>
        <v>0.46994344032564389</v>
      </c>
      <c r="X35" s="18">
        <f>SUM('[9]Waste Combustion'!X37:X39)</f>
        <v>0.48065936941138993</v>
      </c>
      <c r="Y35" s="18">
        <f>SUM('[9]Waste Combustion'!Y37:Y39)</f>
        <v>0.48647803793808836</v>
      </c>
      <c r="Z35" s="18">
        <f>SUM('[9]Waste Combustion'!Z37:Z39)</f>
        <v>0.50090131709658059</v>
      </c>
      <c r="AA35" s="18">
        <f>SUM('[9]Waste Combustion'!AA37:AA39)</f>
        <v>0.51551616724675919</v>
      </c>
      <c r="AB35" s="18">
        <f>SUM('[9]Waste Combustion'!AB37:AB39)</f>
        <v>0.52986257130826986</v>
      </c>
      <c r="AC35" s="18">
        <f>SUM('[9]Waste Combustion'!AC37:AC39)</f>
        <v>0.54808197406565773</v>
      </c>
      <c r="AD35" s="18">
        <f>SUM('[9]Waste Combustion'!AD37:AD39)</f>
        <v>0.55309356923669961</v>
      </c>
      <c r="AE35" s="18">
        <f>SUM('[9]Waste Combustion'!AE37:AE39)</f>
        <v>0.58445765113344683</v>
      </c>
      <c r="AF35" s="18">
        <f>SUM('[9]Waste Combustion'!AF37:AF39)</f>
        <v>0.58445765113344683</v>
      </c>
      <c r="AG35" s="18">
        <f>SUM('[9]Waste Combustion'!AG37:AG39)</f>
        <v>0.58445765113344683</v>
      </c>
      <c r="AH35" s="18">
        <f>SUM('[9]Waste Combustion'!AH37:AH39)</f>
        <v>0.58445765113344683</v>
      </c>
      <c r="AI35" s="18">
        <f>SUM('[9]Waste Combustion'!AI37:AI39)</f>
        <v>0.61772074455922898</v>
      </c>
      <c r="AJ35" s="18">
        <f>SUM('[9]Waste Combustion'!AJ37:AJ39)</f>
        <v>0.63161630890495502</v>
      </c>
      <c r="AK35" s="18">
        <f>SUM('[9]Waste Combustion'!AK37:AK39)</f>
        <v>0.64551187325068105</v>
      </c>
      <c r="AL35" s="18">
        <f>SUM('[9]Waste Combustion'!AL37:AL39)</f>
        <v>0.65940743759640708</v>
      </c>
      <c r="AM35" s="18">
        <f>SUM('[9]Waste Combustion'!AM37:AM39)</f>
        <v>0.67330300194213299</v>
      </c>
      <c r="AN35" s="18">
        <f>SUM('[9]Waste Combustion'!AN37:AN39)</f>
        <v>0.68719856628785903</v>
      </c>
      <c r="AO35" s="18">
        <f>SUM('[9]Waste Combustion'!AO37:AO39)</f>
        <v>0.70109413063358494</v>
      </c>
      <c r="AP35" s="18">
        <f>SUM('[9]Waste Combustion'!AP37:AP39)</f>
        <v>0.71498969497931097</v>
      </c>
      <c r="AQ35" s="18">
        <f>SUM('[9]Waste Combustion'!AQ37:AQ39)</f>
        <v>0.728885259325037</v>
      </c>
      <c r="AR35" s="18">
        <f>SUM('[9]Waste Combustion'!AR37:AR39)</f>
        <v>0.74278082367076304</v>
      </c>
      <c r="AS35" s="18">
        <f>SUM('[9]Waste Combustion'!AS37:AS39)</f>
        <v>0.75667638801648895</v>
      </c>
      <c r="AT35" s="18">
        <f>SUM('[9]Waste Combustion'!AT37:AT39)</f>
        <v>0.77057195236221487</v>
      </c>
      <c r="AU35" s="18">
        <f>SUM('[9]Waste Combustion'!AU37:AU39)</f>
        <v>0.7844675167079409</v>
      </c>
      <c r="AV35" s="18">
        <f>SUM('[9]Waste Combustion'!AV37:AV39)</f>
        <v>0.79836308105366693</v>
      </c>
      <c r="AW35" s="18">
        <f>SUM('[9]Waste Combustion'!AW37:AW39)</f>
        <v>0.81225864539939296</v>
      </c>
      <c r="AX35" s="18">
        <f>SUM('[9]Waste Combustion'!AX37:AX39)</f>
        <v>0.82615420974511899</v>
      </c>
      <c r="AY35" s="18">
        <f>SUM('[9]Waste Combustion'!AY37:AY39)</f>
        <v>0.84004977409084491</v>
      </c>
      <c r="AZ35" s="18">
        <f>SUM('[9]Waste Combustion'!AZ37:AZ39)</f>
        <v>0.85394533843657094</v>
      </c>
      <c r="BA35" s="18">
        <f>SUM('[9]Waste Combustion'!BA37:BA39)</f>
        <v>0.86784090278229697</v>
      </c>
      <c r="BB35" s="18">
        <f>SUM('[9]Waste Combustion'!BB37:BB39)</f>
        <v>0.88173646712802289</v>
      </c>
      <c r="BC35" s="18">
        <f>SUM('[9]Waste Combustion'!BC37:BC39)</f>
        <v>0.89563203147374892</v>
      </c>
      <c r="BD35" s="18">
        <f>SUM('[9]Waste Combustion'!BD37:BD39)</f>
        <v>0.90952759581947495</v>
      </c>
      <c r="BE35" s="18">
        <f>SUM('[9]Waste Combustion'!BE37:BE39)</f>
        <v>0.92342316016520087</v>
      </c>
      <c r="BF35" s="18">
        <f>SUM('[9]Waste Combustion'!BF37:BF39)</f>
        <v>0.9373187245109269</v>
      </c>
      <c r="BG35" s="18">
        <f>SUM('[9]Waste Combustion'!BG37:BG39)</f>
        <v>0.95121428885665282</v>
      </c>
      <c r="BH35" s="18">
        <f>SUM('[9]Waste Combustion'!BH37:BH39)</f>
        <v>0.96510985320237885</v>
      </c>
      <c r="BI35" s="18">
        <f>SUM('[9]Waste Combustion'!BI37:BI39)</f>
        <v>0.97900541754810488</v>
      </c>
      <c r="BJ35" s="18">
        <f>SUM('[9]Waste Combustion'!BJ37:BJ39)</f>
        <v>0.99290098189383091</v>
      </c>
      <c r="BK35" s="18">
        <f>SUM('[9]Waste Combustion'!BK37:BK39)</f>
        <v>1.0067965462395569</v>
      </c>
    </row>
    <row r="36" spans="2:63" ht="15.75" thickBot="1" x14ac:dyDescent="0.3">
      <c r="B36" s="17" t="s">
        <v>269</v>
      </c>
      <c r="C36" s="18">
        <f>'[9]Summary by Sector'!C22</f>
        <v>0.10757055762420051</v>
      </c>
      <c r="D36" s="18">
        <f>'[9]Summary by Sector'!D22</f>
        <v>0.1099459385823285</v>
      </c>
      <c r="E36" s="18">
        <f>'[9]Summary by Sector'!E22</f>
        <v>0.112168781451931</v>
      </c>
      <c r="F36" s="18">
        <f>'[9]Summary by Sector'!F22</f>
        <v>0.11327141346824998</v>
      </c>
      <c r="G36" s="18">
        <f>'[9]Summary by Sector'!G22</f>
        <v>0.115157561368192</v>
      </c>
      <c r="H36" s="18">
        <f>'[9]Summary by Sector'!H22</f>
        <v>0.11577156875755451</v>
      </c>
      <c r="I36" s="18">
        <f>'[9]Summary by Sector'!I22</f>
        <v>0.1167185726070455</v>
      </c>
      <c r="J36" s="18">
        <f>'[9]Summary by Sector'!J22</f>
        <v>0.117245553354258</v>
      </c>
      <c r="K36" s="18">
        <f>'[9]Summary by Sector'!K22</f>
        <v>0.11782128563445651</v>
      </c>
      <c r="L36" s="18">
        <f>'[9]Summary by Sector'!L22</f>
        <v>0.11784165650656001</v>
      </c>
      <c r="M36" s="18">
        <f>'[9]Summary by Sector'!M22</f>
        <v>0.11814964465962999</v>
      </c>
      <c r="N36" s="18">
        <f>'[9]Summary by Sector'!N22</f>
        <v>0.118788765334054</v>
      </c>
      <c r="O36" s="18">
        <f>'[9]Summary by Sector'!O22</f>
        <v>0.12036002248348823</v>
      </c>
      <c r="P36" s="18">
        <f>'[9]Summary by Sector'!P22</f>
        <v>0.12172176642257199</v>
      </c>
      <c r="Q36" s="18">
        <f>'[9]Summary by Sector'!Q22</f>
        <v>0.12416474412298276</v>
      </c>
      <c r="R36" s="18">
        <f>'[9]Summary by Sector'!R22</f>
        <v>0.12544897441379524</v>
      </c>
      <c r="S36" s="18">
        <f>'[9]Summary by Sector'!S22</f>
        <v>0.127395514277862</v>
      </c>
      <c r="T36" s="18">
        <f>'[9]Summary by Sector'!T22</f>
        <v>0.12769019659549377</v>
      </c>
      <c r="U36" s="18">
        <f>'[9]Summary by Sector'!U22</f>
        <v>0.12874324729416675</v>
      </c>
      <c r="V36" s="18">
        <f>'[9]Summary by Sector'!V22</f>
        <v>0.12984178450772302</v>
      </c>
      <c r="W36" s="18">
        <f>'[9]Summary by Sector'!W22</f>
        <v>0.13151688911441997</v>
      </c>
      <c r="X36" s="18">
        <f>'[9]Summary by Sector'!X22</f>
        <v>0.13227952655851918</v>
      </c>
      <c r="Y36" s="18">
        <f>'[9]Summary by Sector'!Y22</f>
        <v>0.13410544853387041</v>
      </c>
      <c r="Z36" s="18">
        <f>'[9]Summary by Sector'!Z22</f>
        <v>0.13536617997090694</v>
      </c>
      <c r="AA36" s="18">
        <f>'[9]Summary by Sector'!AA22</f>
        <v>0.13646050904764651</v>
      </c>
      <c r="AB36" s="18">
        <f>'[9]Summary by Sector'!AB22</f>
        <v>0.1375802871391659</v>
      </c>
      <c r="AC36" s="18">
        <f>'[9]Summary by Sector'!AC22</f>
        <v>0.13826687661119702</v>
      </c>
      <c r="AD36" s="18">
        <f>'[9]Summary by Sector'!AD22</f>
        <v>0.138138267056539</v>
      </c>
      <c r="AE36" s="18">
        <f>'[9]Summary by Sector'!AE22</f>
        <v>0.13803309204254999</v>
      </c>
      <c r="AF36" s="18">
        <f>'[9]Summary by Sector'!AF22</f>
        <v>0.13690554431999907</v>
      </c>
      <c r="AG36" s="18">
        <f>'[9]Summary by Sector'!AG22</f>
        <v>0.14062438001777097</v>
      </c>
      <c r="AH36" s="18">
        <f>'[9]Summary by Sector'!AH22</f>
        <v>0.13962286478025299</v>
      </c>
      <c r="AI36" s="18">
        <f>'[9]Summary by Sector'!AI22</f>
        <v>0.14317000761346652</v>
      </c>
      <c r="AJ36" s="18">
        <f>'[9]Summary by Sector'!AJ22</f>
        <v>0.14422440691076088</v>
      </c>
      <c r="AK36" s="18">
        <f>'[9]Summary by Sector'!AK22</f>
        <v>0.14527880620805561</v>
      </c>
      <c r="AL36" s="18">
        <f>'[9]Summary by Sector'!AL22</f>
        <v>0.14633320550535023</v>
      </c>
      <c r="AM36" s="18">
        <f>'[9]Summary by Sector'!AM22</f>
        <v>0.14738760480264471</v>
      </c>
      <c r="AN36" s="18">
        <f>'[9]Summary by Sector'!AN22</f>
        <v>0.14844200409993932</v>
      </c>
      <c r="AO36" s="18">
        <f>'[9]Summary by Sector'!AO22</f>
        <v>0.14949640339723402</v>
      </c>
      <c r="AP36" s="18">
        <f>'[9]Summary by Sector'!AP22</f>
        <v>0.15055080269452853</v>
      </c>
      <c r="AQ36" s="18">
        <f>'[9]Summary by Sector'!AQ22</f>
        <v>0.15161258273359646</v>
      </c>
      <c r="AR36" s="18">
        <f>'[9]Summary by Sector'!AR22</f>
        <v>0.15267993985244821</v>
      </c>
      <c r="AS36" s="18">
        <f>'[9]Summary by Sector'!AS22</f>
        <v>0.15374729697130007</v>
      </c>
      <c r="AT36" s="18">
        <f>'[9]Summary by Sector'!AT22</f>
        <v>0.15481465409015205</v>
      </c>
      <c r="AU36" s="18">
        <f>'[9]Summary by Sector'!AU22</f>
        <v>0.15588201120900369</v>
      </c>
      <c r="AV36" s="18">
        <f>'[9]Summary by Sector'!AV22</f>
        <v>0.15694936832785567</v>
      </c>
      <c r="AW36" s="18">
        <f>'[9]Summary by Sector'!AW22</f>
        <v>0.15801672544670753</v>
      </c>
      <c r="AX36" s="18">
        <f>'[9]Summary by Sector'!AX22</f>
        <v>0.15908408256555928</v>
      </c>
      <c r="AY36" s="18">
        <f>'[9]Summary by Sector'!AY22</f>
        <v>0.16015143968441126</v>
      </c>
      <c r="AZ36" s="18">
        <f>'[9]Summary by Sector'!AZ22</f>
        <v>0.1612187968032629</v>
      </c>
      <c r="BA36" s="18">
        <f>'[9]Summary by Sector'!BA22</f>
        <v>0.16228615392211487</v>
      </c>
      <c r="BB36" s="18">
        <f>'[9]Summary by Sector'!BB22</f>
        <v>0.16335351104096674</v>
      </c>
      <c r="BC36" s="18">
        <f>'[9]Summary by Sector'!BC22</f>
        <v>0.16442086815981849</v>
      </c>
      <c r="BD36" s="18">
        <f>'[9]Summary by Sector'!BD22</f>
        <v>0.16548822527867035</v>
      </c>
      <c r="BE36" s="18">
        <f>'[9]Summary by Sector'!BE22</f>
        <v>0.16655558239752233</v>
      </c>
      <c r="BF36" s="18">
        <f>'[9]Summary by Sector'!BF22</f>
        <v>0.16762293951637397</v>
      </c>
      <c r="BG36" s="18">
        <f>'[9]Summary by Sector'!BG22</f>
        <v>0.16869029663522594</v>
      </c>
      <c r="BH36" s="18">
        <f>'[9]Summary by Sector'!BH22</f>
        <v>0.16975765375407759</v>
      </c>
      <c r="BI36" s="18">
        <f>'[9]Summary by Sector'!BI22</f>
        <v>0.17082501087292956</v>
      </c>
      <c r="BJ36" s="18">
        <f>'[9]Summary by Sector'!BJ22</f>
        <v>0.17189236799178154</v>
      </c>
      <c r="BK36" s="18">
        <f>'[9]Summary by Sector'!BK22</f>
        <v>0.17295972511063318</v>
      </c>
    </row>
    <row r="37" spans="2:63" ht="16.5" thickBot="1" x14ac:dyDescent="0.35">
      <c r="B37" s="146" t="s">
        <v>288</v>
      </c>
      <c r="C37" s="147">
        <f>'[9]Summary by Sector'!C23</f>
        <v>21.084869329567386</v>
      </c>
      <c r="D37" s="147">
        <f>'[9]Summary by Sector'!D23</f>
        <v>19.184767389403259</v>
      </c>
      <c r="E37" s="147">
        <f>'[9]Summary by Sector'!E23</f>
        <v>20.116411323650098</v>
      </c>
      <c r="F37" s="147">
        <f>'[9]Summary by Sector'!F23</f>
        <v>18.996389595408306</v>
      </c>
      <c r="G37" s="147">
        <f>'[9]Summary by Sector'!G23</f>
        <v>20.137812202955597</v>
      </c>
      <c r="H37" s="147">
        <f>'[9]Summary by Sector'!H23</f>
        <v>20.083736180840347</v>
      </c>
      <c r="I37" s="147">
        <f>'[9]Summary by Sector'!I23</f>
        <v>19.860761543514929</v>
      </c>
      <c r="J37" s="147">
        <f>'[9]Summary by Sector'!J23</f>
        <v>20.250847956487252</v>
      </c>
      <c r="K37" s="147">
        <f>'[9]Summary by Sector'!K23</f>
        <v>20.336221130079402</v>
      </c>
      <c r="L37" s="147">
        <f>'[9]Summary by Sector'!L23</f>
        <v>19.61779140760656</v>
      </c>
      <c r="M37" s="147">
        <f>'[9]Summary by Sector'!M23</f>
        <v>20.117026666471983</v>
      </c>
      <c r="N37" s="147">
        <f>'[9]Summary by Sector'!N23</f>
        <v>20.137909677721435</v>
      </c>
      <c r="O37" s="147">
        <f>'[9]Summary by Sector'!O23</f>
        <v>21.602755547742071</v>
      </c>
      <c r="P37" s="147">
        <f>'[9]Summary by Sector'!P23</f>
        <v>22.32179098671396</v>
      </c>
      <c r="Q37" s="147">
        <f>'[9]Summary by Sector'!Q23</f>
        <v>23.1030472770295</v>
      </c>
      <c r="R37" s="147">
        <f>'[9]Summary by Sector'!R23</f>
        <v>23.349488776565444</v>
      </c>
      <c r="S37" s="147">
        <f>'[9]Summary by Sector'!S23</f>
        <v>23.481714525086026</v>
      </c>
      <c r="T37" s="147">
        <f>'[9]Summary by Sector'!T23</f>
        <v>23.917610154176355</v>
      </c>
      <c r="U37" s="147">
        <f>'[9]Summary by Sector'!U23</f>
        <v>20.846578208687298</v>
      </c>
      <c r="V37" s="147">
        <f>'[9]Summary by Sector'!V23</f>
        <v>19.901597930779875</v>
      </c>
      <c r="W37" s="147">
        <f>'[9]Summary by Sector'!W23</f>
        <v>21.167242122176773</v>
      </c>
      <c r="X37" s="147">
        <f>'[9]Summary by Sector'!X23</f>
        <v>21.288421840350342</v>
      </c>
      <c r="Y37" s="147">
        <f>'[9]Summary by Sector'!Y23</f>
        <v>20.749123114764316</v>
      </c>
      <c r="Z37" s="147">
        <f>'[9]Summary by Sector'!Z23</f>
        <v>20.67055624892463</v>
      </c>
      <c r="AA37" s="147">
        <f>'[9]Summary by Sector'!AA23</f>
        <v>20.100613149151041</v>
      </c>
      <c r="AB37" s="147">
        <f>'[9]Summary by Sector'!AB23</f>
        <v>20.277029902086682</v>
      </c>
      <c r="AC37" s="147">
        <f>'[9]Summary by Sector'!AC23</f>
        <v>20.448512025207922</v>
      </c>
      <c r="AD37" s="147">
        <f>'[9]Summary by Sector'!AD23</f>
        <v>20.823426735246358</v>
      </c>
      <c r="AE37" s="147">
        <f>'[9]Summary by Sector'!AE23</f>
        <v>20.560631401738441</v>
      </c>
      <c r="AF37" s="147">
        <f>'[9]Summary by Sector'!AF23</f>
        <v>20.760898036723837</v>
      </c>
      <c r="AG37" s="147">
        <f>'[9]Summary by Sector'!AG23</f>
        <v>16.777038847477399</v>
      </c>
      <c r="AH37" s="147">
        <f>'[9]Summary by Sector'!AH23</f>
        <v>18.574403885194556</v>
      </c>
      <c r="AI37" s="147">
        <f>'[9]Summary by Sector'!AI23</f>
        <v>17.586567063649287</v>
      </c>
      <c r="AJ37" s="147">
        <f>'[9]Summary by Sector'!AJ23</f>
        <v>17.833273567781667</v>
      </c>
      <c r="AK37" s="147">
        <f>'[9]Summary by Sector'!AK23</f>
        <v>17.801622011563651</v>
      </c>
      <c r="AL37" s="147">
        <f>'[9]Summary by Sector'!AL23</f>
        <v>18.009967880735779</v>
      </c>
      <c r="AM37" s="147">
        <f>'[9]Summary by Sector'!AM23</f>
        <v>18.004427537242094</v>
      </c>
      <c r="AN37" s="147">
        <f>'[9]Summary by Sector'!AN23</f>
        <v>17.97387304819809</v>
      </c>
      <c r="AO37" s="147">
        <f>'[9]Summary by Sector'!AO23</f>
        <v>18.003192724973527</v>
      </c>
      <c r="AP37" s="147">
        <f>'[9]Summary by Sector'!AP23</f>
        <v>17.933525179402487</v>
      </c>
      <c r="AQ37" s="147">
        <f>'[9]Summary by Sector'!AQ23</f>
        <v>17.931681667005723</v>
      </c>
      <c r="AR37" s="147">
        <f>'[9]Summary by Sector'!AR23</f>
        <v>17.902636600950192</v>
      </c>
      <c r="AS37" s="147">
        <f>'[9]Summary by Sector'!AS23</f>
        <v>17.816002693796257</v>
      </c>
      <c r="AT37" s="147">
        <f>'[9]Summary by Sector'!AT23</f>
        <v>17.809985791768643</v>
      </c>
      <c r="AU37" s="147">
        <f>'[9]Summary by Sector'!AU23</f>
        <v>17.817896531793778</v>
      </c>
      <c r="AV37" s="147">
        <f>'[9]Summary by Sector'!AV23</f>
        <v>17.821957589121709</v>
      </c>
      <c r="AW37" s="147">
        <f>'[9]Summary by Sector'!AW23</f>
        <v>17.768326988539126</v>
      </c>
      <c r="AX37" s="147">
        <f>'[9]Summary by Sector'!AX23</f>
        <v>17.809648040374512</v>
      </c>
      <c r="AY37" s="147">
        <f>'[9]Summary by Sector'!AY23</f>
        <v>17.788143715207376</v>
      </c>
      <c r="AZ37" s="147">
        <f>'[9]Summary by Sector'!AZ23</f>
        <v>17.848926637522666</v>
      </c>
      <c r="BA37" s="147">
        <f>'[9]Summary by Sector'!BA23</f>
        <v>17.869244553811704</v>
      </c>
      <c r="BB37" s="147">
        <f>'[9]Summary by Sector'!BB23</f>
        <v>17.758933990269004</v>
      </c>
      <c r="BC37" s="147">
        <f>'[9]Summary by Sector'!BC23</f>
        <v>17.645399180144572</v>
      </c>
      <c r="BD37" s="147">
        <f>'[9]Summary by Sector'!BD23</f>
        <v>17.583805442355732</v>
      </c>
      <c r="BE37" s="147">
        <f>'[9]Summary by Sector'!BE23</f>
        <v>17.407651475738028</v>
      </c>
      <c r="BF37" s="147">
        <f>'[9]Summary by Sector'!BF23</f>
        <v>17.354621790218623</v>
      </c>
      <c r="BG37" s="147">
        <f>'[9]Summary by Sector'!BG23</f>
        <v>17.453305608996576</v>
      </c>
      <c r="BH37" s="147">
        <f>'[9]Summary by Sector'!BH23</f>
        <v>17.558028952206744</v>
      </c>
      <c r="BI37" s="147">
        <f>'[9]Summary by Sector'!BI23</f>
        <v>17.67252457766784</v>
      </c>
      <c r="BJ37" s="147">
        <f>'[9]Summary by Sector'!BJ23</f>
        <v>17.780941989735783</v>
      </c>
      <c r="BK37" s="147">
        <f>'[9]Summary by Sector'!BK23</f>
        <v>17.988135687712962</v>
      </c>
    </row>
    <row r="38" spans="2:63" ht="16.5" thickBot="1" x14ac:dyDescent="0.35">
      <c r="B38" s="148" t="s">
        <v>358</v>
      </c>
      <c r="C38" s="149">
        <f>'[9]Summary by Sector'!C24</f>
        <v>0</v>
      </c>
      <c r="D38" s="149">
        <f>'[9]Summary by Sector'!D24</f>
        <v>0</v>
      </c>
      <c r="E38" s="149">
        <f>'[9]Summary by Sector'!E24</f>
        <v>0</v>
      </c>
      <c r="F38" s="149">
        <f>'[9]Summary by Sector'!F24</f>
        <v>0</v>
      </c>
      <c r="G38" s="149">
        <f>'[9]Summary by Sector'!G24</f>
        <v>0</v>
      </c>
      <c r="H38" s="149">
        <f>'[9]Summary by Sector'!H24</f>
        <v>0</v>
      </c>
      <c r="I38" s="149">
        <f>'[9]Summary by Sector'!I24</f>
        <v>0</v>
      </c>
      <c r="J38" s="149">
        <f>'[9]Summary by Sector'!J24</f>
        <v>0</v>
      </c>
      <c r="K38" s="149">
        <f>'[9]Summary by Sector'!K24</f>
        <v>0</v>
      </c>
      <c r="L38" s="149">
        <f>'[9]Summary by Sector'!L24</f>
        <v>0</v>
      </c>
      <c r="M38" s="149">
        <f>'[9]Summary by Sector'!M24</f>
        <v>0</v>
      </c>
      <c r="N38" s="149">
        <f>'[9]Summary by Sector'!N24</f>
        <v>0</v>
      </c>
      <c r="O38" s="149">
        <f>'[9]Summary by Sector'!O24</f>
        <v>0</v>
      </c>
      <c r="P38" s="149">
        <f>'[9]Summary by Sector'!P24</f>
        <v>0</v>
      </c>
      <c r="Q38" s="149">
        <f>'[9]Summary by Sector'!Q24</f>
        <v>0</v>
      </c>
      <c r="R38" s="149">
        <f>'[9]Summary by Sector'!R24</f>
        <v>0</v>
      </c>
      <c r="S38" s="149">
        <f>'[9]Summary by Sector'!S24</f>
        <v>0</v>
      </c>
      <c r="T38" s="149">
        <f>'[9]Summary by Sector'!T24</f>
        <v>0</v>
      </c>
      <c r="U38" s="149">
        <f>'[9]Summary by Sector'!U24</f>
        <v>0</v>
      </c>
      <c r="V38" s="149">
        <f>'[9]Summary by Sector'!V24</f>
        <v>0</v>
      </c>
      <c r="W38" s="149">
        <f>'[9]Summary by Sector'!W24</f>
        <v>0</v>
      </c>
      <c r="X38" s="149">
        <f>'[9]Summary by Sector'!X24</f>
        <v>0</v>
      </c>
      <c r="Y38" s="149">
        <f>'[9]Summary by Sector'!Y24</f>
        <v>0</v>
      </c>
      <c r="Z38" s="149">
        <f>'[9]Summary by Sector'!Z24</f>
        <v>0</v>
      </c>
      <c r="AA38" s="149">
        <f>'[9]Summary by Sector'!AA24</f>
        <v>0</v>
      </c>
      <c r="AB38" s="149">
        <f>'[9]Summary by Sector'!AB24</f>
        <v>0</v>
      </c>
      <c r="AC38" s="149">
        <f>'[9]Summary by Sector'!AC24</f>
        <v>0</v>
      </c>
      <c r="AD38" s="149">
        <f>'[9]Summary by Sector'!AD24</f>
        <v>0</v>
      </c>
      <c r="AE38" s="149">
        <f>'[9]Summary by Sector'!AE24</f>
        <v>0</v>
      </c>
      <c r="AF38" s="149">
        <f>'[9]Summary by Sector'!AF24</f>
        <v>0</v>
      </c>
      <c r="AG38" s="149">
        <f>'[9]Summary by Sector'!AG24</f>
        <v>0</v>
      </c>
      <c r="AH38" s="149">
        <f>'[9]Summary by Sector'!AH24</f>
        <v>0</v>
      </c>
      <c r="AI38" s="149">
        <f>'[9]Summary by Sector'!AI24</f>
        <v>0</v>
      </c>
      <c r="AJ38" s="149">
        <f>'[9]Summary by Sector'!AJ24</f>
        <v>0</v>
      </c>
      <c r="AK38" s="149">
        <f>'[9]Summary by Sector'!AK24</f>
        <v>0</v>
      </c>
      <c r="AL38" s="149">
        <f>'[9]Summary by Sector'!AL24</f>
        <v>0</v>
      </c>
      <c r="AM38" s="149">
        <f>'[9]Summary by Sector'!AM24</f>
        <v>0</v>
      </c>
      <c r="AN38" s="149">
        <f>'[9]Summary by Sector'!AN24</f>
        <v>0</v>
      </c>
      <c r="AO38" s="149">
        <f>'[9]Summary by Sector'!AO24</f>
        <v>0</v>
      </c>
      <c r="AP38" s="149">
        <f>'[9]Summary by Sector'!AP24</f>
        <v>0</v>
      </c>
      <c r="AQ38" s="149">
        <f>'[9]Summary by Sector'!AQ24</f>
        <v>0</v>
      </c>
      <c r="AR38" s="149">
        <f>'[9]Summary by Sector'!AR24</f>
        <v>0</v>
      </c>
      <c r="AS38" s="149">
        <f>'[9]Summary by Sector'!AS24</f>
        <v>0</v>
      </c>
      <c r="AT38" s="149">
        <f>'[9]Summary by Sector'!AT24</f>
        <v>0</v>
      </c>
      <c r="AU38" s="149">
        <f>'[9]Summary by Sector'!AU24</f>
        <v>0</v>
      </c>
      <c r="AV38" s="149">
        <f>'[9]Summary by Sector'!AV24</f>
        <v>0</v>
      </c>
      <c r="AW38" s="149">
        <f>'[9]Summary by Sector'!AW24</f>
        <v>0</v>
      </c>
      <c r="AX38" s="149">
        <f>'[9]Summary by Sector'!AX24</f>
        <v>0</v>
      </c>
      <c r="AY38" s="149">
        <f>'[9]Summary by Sector'!AY24</f>
        <v>0</v>
      </c>
      <c r="AZ38" s="149">
        <f>'[9]Summary by Sector'!AZ24</f>
        <v>0</v>
      </c>
      <c r="BA38" s="149">
        <f>'[9]Summary by Sector'!BA24</f>
        <v>0</v>
      </c>
      <c r="BB38" s="149">
        <f>'[9]Summary by Sector'!BB24</f>
        <v>0</v>
      </c>
      <c r="BC38" s="149">
        <f>'[9]Summary by Sector'!BC24</f>
        <v>0</v>
      </c>
      <c r="BD38" s="149">
        <f>'[9]Summary by Sector'!BD24</f>
        <v>0</v>
      </c>
      <c r="BE38" s="149">
        <f>'[9]Summary by Sector'!BE24</f>
        <v>0</v>
      </c>
      <c r="BF38" s="149">
        <f>'[9]Summary by Sector'!BF24</f>
        <v>0</v>
      </c>
      <c r="BG38" s="149">
        <f>'[9]Summary by Sector'!BG24</f>
        <v>0</v>
      </c>
      <c r="BH38" s="149">
        <f>'[9]Summary by Sector'!BH24</f>
        <v>0</v>
      </c>
      <c r="BI38" s="149">
        <f>'[9]Summary by Sector'!BI24</f>
        <v>0</v>
      </c>
      <c r="BJ38" s="149">
        <f>'[9]Summary by Sector'!BJ24</f>
        <v>0</v>
      </c>
      <c r="BK38" s="149">
        <f>'[9]Summary by Sector'!BK24</f>
        <v>0</v>
      </c>
    </row>
    <row r="39" spans="2:63" x14ac:dyDescent="0.2">
      <c r="B39" s="136"/>
      <c r="C39" s="150"/>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6"/>
    </row>
    <row r="40" spans="2:63" s="296" customFormat="1" ht="12" x14ac:dyDescent="0.2">
      <c r="B40" s="295" t="s">
        <v>296</v>
      </c>
      <c r="C40" s="295">
        <f>C25-SUM(C26:C31)</f>
        <v>0</v>
      </c>
      <c r="D40" s="295">
        <f t="shared" ref="D40:AQ40" si="49">D25-SUM(D26:D31)</f>
        <v>0</v>
      </c>
      <c r="E40" s="295">
        <f t="shared" si="49"/>
        <v>0</v>
      </c>
      <c r="F40" s="295">
        <f t="shared" si="49"/>
        <v>0</v>
      </c>
      <c r="G40" s="295">
        <f t="shared" si="49"/>
        <v>0</v>
      </c>
      <c r="H40" s="295">
        <f t="shared" si="49"/>
        <v>0</v>
      </c>
      <c r="I40" s="295">
        <f t="shared" si="49"/>
        <v>0</v>
      </c>
      <c r="J40" s="295">
        <f t="shared" si="49"/>
        <v>0</v>
      </c>
      <c r="K40" s="295">
        <f t="shared" si="49"/>
        <v>0</v>
      </c>
      <c r="L40" s="295">
        <f t="shared" si="49"/>
        <v>0</v>
      </c>
      <c r="M40" s="295">
        <f t="shared" si="49"/>
        <v>0</v>
      </c>
      <c r="N40" s="295">
        <f t="shared" si="49"/>
        <v>0</v>
      </c>
      <c r="O40" s="295">
        <f>O25-SUM(O26:O31)</f>
        <v>0</v>
      </c>
      <c r="P40" s="295">
        <f t="shared" si="49"/>
        <v>0</v>
      </c>
      <c r="Q40" s="295">
        <f t="shared" si="49"/>
        <v>0</v>
      </c>
      <c r="R40" s="295">
        <f t="shared" si="49"/>
        <v>0</v>
      </c>
      <c r="S40" s="295">
        <f t="shared" si="49"/>
        <v>0</v>
      </c>
      <c r="T40" s="295">
        <f t="shared" si="49"/>
        <v>0</v>
      </c>
      <c r="U40" s="295">
        <f t="shared" si="49"/>
        <v>0</v>
      </c>
      <c r="V40" s="295">
        <f t="shared" si="49"/>
        <v>0</v>
      </c>
      <c r="W40" s="295">
        <f t="shared" si="49"/>
        <v>0</v>
      </c>
      <c r="X40" s="295">
        <f t="shared" si="49"/>
        <v>0</v>
      </c>
      <c r="Y40" s="295">
        <f t="shared" si="49"/>
        <v>0</v>
      </c>
      <c r="Z40" s="295">
        <f t="shared" si="49"/>
        <v>0</v>
      </c>
      <c r="AA40" s="295">
        <f t="shared" si="49"/>
        <v>0</v>
      </c>
      <c r="AB40" s="295">
        <f t="shared" si="49"/>
        <v>0</v>
      </c>
      <c r="AC40" s="295">
        <f t="shared" si="49"/>
        <v>0</v>
      </c>
      <c r="AD40" s="295">
        <f t="shared" si="49"/>
        <v>0</v>
      </c>
      <c r="AE40" s="295">
        <f>AE25-SUM(AE26:AE31)</f>
        <v>0</v>
      </c>
      <c r="AF40" s="295">
        <f t="shared" si="49"/>
        <v>0</v>
      </c>
      <c r="AG40" s="295">
        <f t="shared" si="49"/>
        <v>0</v>
      </c>
      <c r="AH40" s="295">
        <f t="shared" si="49"/>
        <v>0</v>
      </c>
      <c r="AI40" s="295">
        <f t="shared" si="49"/>
        <v>0</v>
      </c>
      <c r="AJ40" s="295">
        <f t="shared" si="49"/>
        <v>0</v>
      </c>
      <c r="AK40" s="295">
        <f t="shared" si="49"/>
        <v>0</v>
      </c>
      <c r="AL40" s="295">
        <f t="shared" si="49"/>
        <v>0</v>
      </c>
      <c r="AM40" s="295">
        <f t="shared" si="49"/>
        <v>0</v>
      </c>
      <c r="AN40" s="295">
        <f t="shared" si="49"/>
        <v>0</v>
      </c>
      <c r="AO40" s="295">
        <f t="shared" si="49"/>
        <v>0</v>
      </c>
      <c r="AP40" s="295">
        <f t="shared" si="49"/>
        <v>0</v>
      </c>
      <c r="AQ40" s="295">
        <f t="shared" si="49"/>
        <v>0</v>
      </c>
      <c r="AR40" s="295">
        <f t="shared" ref="AR40:BA40" si="50">AR25-SUM(AR26:AR31)</f>
        <v>0</v>
      </c>
      <c r="AS40" s="295">
        <f t="shared" si="50"/>
        <v>0</v>
      </c>
      <c r="AT40" s="295">
        <f t="shared" si="50"/>
        <v>0</v>
      </c>
      <c r="AU40" s="295">
        <f t="shared" si="50"/>
        <v>0</v>
      </c>
      <c r="AV40" s="295">
        <f t="shared" si="50"/>
        <v>0</v>
      </c>
      <c r="AW40" s="295">
        <f t="shared" si="50"/>
        <v>0</v>
      </c>
      <c r="AX40" s="295">
        <f t="shared" si="50"/>
        <v>0</v>
      </c>
      <c r="AY40" s="295">
        <f t="shared" si="50"/>
        <v>0</v>
      </c>
      <c r="AZ40" s="295">
        <f t="shared" si="50"/>
        <v>0</v>
      </c>
      <c r="BA40" s="295">
        <f t="shared" si="50"/>
        <v>0</v>
      </c>
      <c r="BB40" s="295">
        <f t="shared" ref="BB40:BK40" si="51">BB25-SUM(BB26:BB31)</f>
        <v>0</v>
      </c>
      <c r="BC40" s="295">
        <f t="shared" si="51"/>
        <v>0</v>
      </c>
      <c r="BD40" s="295">
        <f t="shared" si="51"/>
        <v>0</v>
      </c>
      <c r="BE40" s="295">
        <f t="shared" si="51"/>
        <v>0</v>
      </c>
      <c r="BF40" s="295">
        <f t="shared" si="51"/>
        <v>0</v>
      </c>
      <c r="BG40" s="295">
        <f t="shared" si="51"/>
        <v>0</v>
      </c>
      <c r="BH40" s="295">
        <f t="shared" si="51"/>
        <v>0</v>
      </c>
      <c r="BI40" s="295">
        <f t="shared" si="51"/>
        <v>0</v>
      </c>
      <c r="BJ40" s="295">
        <f t="shared" si="51"/>
        <v>0</v>
      </c>
      <c r="BK40" s="295">
        <f t="shared" si="51"/>
        <v>0</v>
      </c>
    </row>
    <row r="41" spans="2:63" s="296" customFormat="1" ht="12" x14ac:dyDescent="0.2">
      <c r="C41" s="295">
        <f>C5-SUM(C6,C13:C16)</f>
        <v>0</v>
      </c>
      <c r="D41" s="295">
        <f t="shared" ref="D41:AQ41" si="52">D5-SUM(D6,D13:D16)</f>
        <v>0</v>
      </c>
      <c r="E41" s="295">
        <f t="shared" si="52"/>
        <v>0</v>
      </c>
      <c r="F41" s="295">
        <f t="shared" si="52"/>
        <v>0</v>
      </c>
      <c r="G41" s="295">
        <f t="shared" si="52"/>
        <v>0</v>
      </c>
      <c r="H41" s="295">
        <f t="shared" si="52"/>
        <v>0</v>
      </c>
      <c r="I41" s="295">
        <f t="shared" si="52"/>
        <v>0</v>
      </c>
      <c r="J41" s="295">
        <f t="shared" si="52"/>
        <v>0</v>
      </c>
      <c r="K41" s="295">
        <f t="shared" si="52"/>
        <v>0</v>
      </c>
      <c r="L41" s="295">
        <f t="shared" si="52"/>
        <v>0</v>
      </c>
      <c r="M41" s="295">
        <f t="shared" si="52"/>
        <v>0</v>
      </c>
      <c r="N41" s="295">
        <f t="shared" si="52"/>
        <v>0</v>
      </c>
      <c r="O41" s="295">
        <f t="shared" si="52"/>
        <v>0</v>
      </c>
      <c r="P41" s="295">
        <f t="shared" si="52"/>
        <v>0</v>
      </c>
      <c r="Q41" s="295">
        <f t="shared" si="52"/>
        <v>0</v>
      </c>
      <c r="R41" s="295">
        <f t="shared" si="52"/>
        <v>0</v>
      </c>
      <c r="S41" s="295">
        <f t="shared" si="52"/>
        <v>0</v>
      </c>
      <c r="T41" s="295">
        <f t="shared" si="52"/>
        <v>0</v>
      </c>
      <c r="U41" s="295">
        <f t="shared" si="52"/>
        <v>0</v>
      </c>
      <c r="V41" s="295">
        <f t="shared" si="52"/>
        <v>0</v>
      </c>
      <c r="W41" s="295">
        <f t="shared" si="52"/>
        <v>0</v>
      </c>
      <c r="X41" s="295">
        <f t="shared" si="52"/>
        <v>0</v>
      </c>
      <c r="Y41" s="295">
        <f t="shared" si="52"/>
        <v>0</v>
      </c>
      <c r="Z41" s="295">
        <f t="shared" si="52"/>
        <v>0</v>
      </c>
      <c r="AA41" s="295">
        <f t="shared" si="52"/>
        <v>0</v>
      </c>
      <c r="AB41" s="295">
        <f t="shared" si="52"/>
        <v>0</v>
      </c>
      <c r="AC41" s="295">
        <f t="shared" si="52"/>
        <v>0</v>
      </c>
      <c r="AD41" s="295">
        <f t="shared" si="52"/>
        <v>0</v>
      </c>
      <c r="AE41" s="295">
        <f t="shared" si="52"/>
        <v>0</v>
      </c>
      <c r="AF41" s="295">
        <f t="shared" si="52"/>
        <v>0</v>
      </c>
      <c r="AG41" s="295">
        <f t="shared" si="52"/>
        <v>0</v>
      </c>
      <c r="AH41" s="295">
        <f t="shared" si="52"/>
        <v>0</v>
      </c>
      <c r="AI41" s="295">
        <f t="shared" si="52"/>
        <v>0</v>
      </c>
      <c r="AJ41" s="295">
        <f t="shared" si="52"/>
        <v>0</v>
      </c>
      <c r="AK41" s="295">
        <f t="shared" si="52"/>
        <v>0</v>
      </c>
      <c r="AL41" s="295">
        <f t="shared" si="52"/>
        <v>0</v>
      </c>
      <c r="AM41" s="295">
        <f t="shared" si="52"/>
        <v>0</v>
      </c>
      <c r="AN41" s="295">
        <f t="shared" si="52"/>
        <v>0</v>
      </c>
      <c r="AO41" s="295">
        <f t="shared" si="52"/>
        <v>0</v>
      </c>
      <c r="AP41" s="295">
        <f t="shared" si="52"/>
        <v>0</v>
      </c>
      <c r="AQ41" s="295">
        <f t="shared" si="52"/>
        <v>0</v>
      </c>
      <c r="AR41" s="295">
        <f t="shared" ref="AR41:BA41" si="53">AR5-SUM(AR6,AR13:AR16)</f>
        <v>0</v>
      </c>
      <c r="AS41" s="295">
        <f t="shared" si="53"/>
        <v>0</v>
      </c>
      <c r="AT41" s="295">
        <f t="shared" si="53"/>
        <v>0</v>
      </c>
      <c r="AU41" s="295">
        <f t="shared" si="53"/>
        <v>0</v>
      </c>
      <c r="AV41" s="295">
        <f t="shared" si="53"/>
        <v>0</v>
      </c>
      <c r="AW41" s="295">
        <f t="shared" si="53"/>
        <v>0</v>
      </c>
      <c r="AX41" s="295">
        <f t="shared" si="53"/>
        <v>0</v>
      </c>
      <c r="AY41" s="295">
        <f t="shared" si="53"/>
        <v>0</v>
      </c>
      <c r="AZ41" s="295">
        <f t="shared" si="53"/>
        <v>0</v>
      </c>
      <c r="BA41" s="295">
        <f t="shared" si="53"/>
        <v>0</v>
      </c>
      <c r="BB41" s="295">
        <f t="shared" ref="BB41:BK41" si="54">BB5-SUM(BB6,BB13:BB16)</f>
        <v>0</v>
      </c>
      <c r="BC41" s="295">
        <f t="shared" si="54"/>
        <v>0</v>
      </c>
      <c r="BD41" s="295">
        <f t="shared" si="54"/>
        <v>0</v>
      </c>
      <c r="BE41" s="295">
        <f t="shared" si="54"/>
        <v>0</v>
      </c>
      <c r="BF41" s="295">
        <f t="shared" si="54"/>
        <v>0</v>
      </c>
      <c r="BG41" s="295">
        <f t="shared" si="54"/>
        <v>0</v>
      </c>
      <c r="BH41" s="295">
        <f t="shared" si="54"/>
        <v>0</v>
      </c>
      <c r="BI41" s="295">
        <f t="shared" si="54"/>
        <v>0</v>
      </c>
      <c r="BJ41" s="295">
        <f t="shared" si="54"/>
        <v>0</v>
      </c>
      <c r="BK41" s="295">
        <f t="shared" si="54"/>
        <v>0</v>
      </c>
    </row>
    <row r="42" spans="2:63" s="296" customFormat="1" ht="12" x14ac:dyDescent="0.2">
      <c r="C42" s="295">
        <f>C17-SUM(C18:C24)</f>
        <v>0</v>
      </c>
      <c r="D42" s="295">
        <f t="shared" ref="D42:AQ42" si="55">D17-SUM(D18:D24)</f>
        <v>0</v>
      </c>
      <c r="E42" s="295">
        <f t="shared" si="55"/>
        <v>0</v>
      </c>
      <c r="F42" s="295">
        <f t="shared" si="55"/>
        <v>0</v>
      </c>
      <c r="G42" s="295">
        <f t="shared" si="55"/>
        <v>0</v>
      </c>
      <c r="H42" s="295">
        <f t="shared" si="55"/>
        <v>0</v>
      </c>
      <c r="I42" s="295">
        <f t="shared" si="55"/>
        <v>0</v>
      </c>
      <c r="J42" s="295">
        <f t="shared" si="55"/>
        <v>0</v>
      </c>
      <c r="K42" s="295">
        <f t="shared" si="55"/>
        <v>0</v>
      </c>
      <c r="L42" s="295">
        <f t="shared" si="55"/>
        <v>0</v>
      </c>
      <c r="M42" s="295">
        <f t="shared" si="55"/>
        <v>0</v>
      </c>
      <c r="N42" s="295">
        <f t="shared" si="55"/>
        <v>0</v>
      </c>
      <c r="O42" s="295">
        <f t="shared" si="55"/>
        <v>0</v>
      </c>
      <c r="P42" s="295">
        <f t="shared" si="55"/>
        <v>0</v>
      </c>
      <c r="Q42" s="295">
        <f t="shared" si="55"/>
        <v>0</v>
      </c>
      <c r="R42" s="295">
        <f t="shared" si="55"/>
        <v>0</v>
      </c>
      <c r="S42" s="295">
        <f t="shared" si="55"/>
        <v>0</v>
      </c>
      <c r="T42" s="295">
        <f t="shared" si="55"/>
        <v>0</v>
      </c>
      <c r="U42" s="295">
        <f t="shared" si="55"/>
        <v>0</v>
      </c>
      <c r="V42" s="295">
        <f t="shared" si="55"/>
        <v>0</v>
      </c>
      <c r="W42" s="295">
        <f t="shared" si="55"/>
        <v>0</v>
      </c>
      <c r="X42" s="295">
        <f t="shared" si="55"/>
        <v>0</v>
      </c>
      <c r="Y42" s="295">
        <f t="shared" si="55"/>
        <v>0</v>
      </c>
      <c r="Z42" s="295">
        <f t="shared" si="55"/>
        <v>0</v>
      </c>
      <c r="AA42" s="295">
        <f t="shared" si="55"/>
        <v>0</v>
      </c>
      <c r="AB42" s="295">
        <f t="shared" si="55"/>
        <v>0</v>
      </c>
      <c r="AC42" s="295">
        <f t="shared" si="55"/>
        <v>0</v>
      </c>
      <c r="AD42" s="295">
        <f t="shared" si="55"/>
        <v>0</v>
      </c>
      <c r="AE42" s="295">
        <f t="shared" si="55"/>
        <v>0</v>
      </c>
      <c r="AF42" s="295">
        <f t="shared" si="55"/>
        <v>0</v>
      </c>
      <c r="AG42" s="295">
        <f t="shared" si="55"/>
        <v>0</v>
      </c>
      <c r="AH42" s="295">
        <f>AH17-SUM(AH18:AH24)</f>
        <v>0</v>
      </c>
      <c r="AI42" s="295">
        <f t="shared" si="55"/>
        <v>0</v>
      </c>
      <c r="AJ42" s="295">
        <f t="shared" si="55"/>
        <v>0</v>
      </c>
      <c r="AK42" s="295">
        <f t="shared" si="55"/>
        <v>0</v>
      </c>
      <c r="AL42" s="295">
        <f t="shared" si="55"/>
        <v>0</v>
      </c>
      <c r="AM42" s="295">
        <f t="shared" si="55"/>
        <v>0</v>
      </c>
      <c r="AN42" s="295">
        <f t="shared" si="55"/>
        <v>0</v>
      </c>
      <c r="AO42" s="295">
        <f t="shared" si="55"/>
        <v>0</v>
      </c>
      <c r="AP42" s="295">
        <f t="shared" si="55"/>
        <v>0</v>
      </c>
      <c r="AQ42" s="295">
        <f t="shared" si="55"/>
        <v>0</v>
      </c>
      <c r="AR42" s="295">
        <f t="shared" ref="AR42:BA42" si="56">AR17-SUM(AR18:AR24)</f>
        <v>0</v>
      </c>
      <c r="AS42" s="295">
        <f t="shared" si="56"/>
        <v>0</v>
      </c>
      <c r="AT42" s="295">
        <f t="shared" si="56"/>
        <v>0</v>
      </c>
      <c r="AU42" s="295">
        <f t="shared" si="56"/>
        <v>0</v>
      </c>
      <c r="AV42" s="295">
        <f t="shared" si="56"/>
        <v>0</v>
      </c>
      <c r="AW42" s="295">
        <f t="shared" si="56"/>
        <v>0</v>
      </c>
      <c r="AX42" s="295">
        <f t="shared" si="56"/>
        <v>0</v>
      </c>
      <c r="AY42" s="295">
        <f t="shared" si="56"/>
        <v>0</v>
      </c>
      <c r="AZ42" s="295">
        <f t="shared" si="56"/>
        <v>0</v>
      </c>
      <c r="BA42" s="295">
        <f t="shared" si="56"/>
        <v>0</v>
      </c>
      <c r="BB42" s="295">
        <f t="shared" ref="BB42:BK42" si="57">BB17-SUM(BB18:BB24)</f>
        <v>0</v>
      </c>
      <c r="BC42" s="295">
        <f t="shared" si="57"/>
        <v>0</v>
      </c>
      <c r="BD42" s="295">
        <f t="shared" si="57"/>
        <v>0</v>
      </c>
      <c r="BE42" s="295">
        <f t="shared" si="57"/>
        <v>0</v>
      </c>
      <c r="BF42" s="295">
        <f t="shared" si="57"/>
        <v>0</v>
      </c>
      <c r="BG42" s="295">
        <f t="shared" si="57"/>
        <v>0</v>
      </c>
      <c r="BH42" s="295">
        <f t="shared" si="57"/>
        <v>0</v>
      </c>
      <c r="BI42" s="295">
        <f t="shared" si="57"/>
        <v>0</v>
      </c>
      <c r="BJ42" s="295">
        <f t="shared" si="57"/>
        <v>0</v>
      </c>
      <c r="BK42" s="295">
        <f t="shared" si="57"/>
        <v>0</v>
      </c>
    </row>
    <row r="43" spans="2:63" s="296" customFormat="1" ht="12" x14ac:dyDescent="0.2">
      <c r="C43" s="295">
        <f>C33-SUM(C34,C36)</f>
        <v>0</v>
      </c>
      <c r="D43" s="295">
        <f t="shared" ref="D43:AQ43" si="58">D33-SUM(D34,D36)</f>
        <v>0</v>
      </c>
      <c r="E43" s="295">
        <f t="shared" si="58"/>
        <v>0</v>
      </c>
      <c r="F43" s="295">
        <f t="shared" si="58"/>
        <v>0</v>
      </c>
      <c r="G43" s="295">
        <f t="shared" si="58"/>
        <v>0</v>
      </c>
      <c r="H43" s="295">
        <f t="shared" si="58"/>
        <v>0</v>
      </c>
      <c r="I43" s="295">
        <f t="shared" si="58"/>
        <v>0</v>
      </c>
      <c r="J43" s="295">
        <f t="shared" si="58"/>
        <v>0</v>
      </c>
      <c r="K43" s="295">
        <f t="shared" si="58"/>
        <v>0</v>
      </c>
      <c r="L43" s="295">
        <f t="shared" si="58"/>
        <v>0</v>
      </c>
      <c r="M43" s="295">
        <f t="shared" si="58"/>
        <v>0</v>
      </c>
      <c r="N43" s="295">
        <f t="shared" si="58"/>
        <v>0</v>
      </c>
      <c r="O43" s="295">
        <f t="shared" si="58"/>
        <v>0</v>
      </c>
      <c r="P43" s="295">
        <f t="shared" si="58"/>
        <v>0</v>
      </c>
      <c r="Q43" s="295">
        <f t="shared" si="58"/>
        <v>0</v>
      </c>
      <c r="R43" s="295">
        <f t="shared" si="58"/>
        <v>0</v>
      </c>
      <c r="S43" s="295">
        <f t="shared" si="58"/>
        <v>0</v>
      </c>
      <c r="T43" s="295">
        <f t="shared" si="58"/>
        <v>0</v>
      </c>
      <c r="U43" s="295">
        <f t="shared" si="58"/>
        <v>0</v>
      </c>
      <c r="V43" s="295">
        <f t="shared" si="58"/>
        <v>0</v>
      </c>
      <c r="W43" s="295">
        <f t="shared" si="58"/>
        <v>0</v>
      </c>
      <c r="X43" s="295">
        <f t="shared" si="58"/>
        <v>0</v>
      </c>
      <c r="Y43" s="295">
        <f t="shared" si="58"/>
        <v>0</v>
      </c>
      <c r="Z43" s="295">
        <f t="shared" si="58"/>
        <v>0</v>
      </c>
      <c r="AA43" s="295">
        <f t="shared" si="58"/>
        <v>0</v>
      </c>
      <c r="AB43" s="295">
        <f t="shared" si="58"/>
        <v>0</v>
      </c>
      <c r="AC43" s="295">
        <f t="shared" si="58"/>
        <v>0</v>
      </c>
      <c r="AD43" s="295">
        <f t="shared" si="58"/>
        <v>0</v>
      </c>
      <c r="AE43" s="295">
        <f t="shared" si="58"/>
        <v>0</v>
      </c>
      <c r="AF43" s="295">
        <f t="shared" si="58"/>
        <v>0</v>
      </c>
      <c r="AG43" s="295">
        <f t="shared" si="58"/>
        <v>0</v>
      </c>
      <c r="AH43" s="295">
        <f t="shared" si="58"/>
        <v>0</v>
      </c>
      <c r="AI43" s="295">
        <f t="shared" si="58"/>
        <v>0</v>
      </c>
      <c r="AJ43" s="295">
        <f t="shared" si="58"/>
        <v>0</v>
      </c>
      <c r="AK43" s="295">
        <f t="shared" si="58"/>
        <v>0</v>
      </c>
      <c r="AL43" s="295">
        <f t="shared" si="58"/>
        <v>0</v>
      </c>
      <c r="AM43" s="295">
        <f t="shared" si="58"/>
        <v>0</v>
      </c>
      <c r="AN43" s="295">
        <f t="shared" si="58"/>
        <v>0</v>
      </c>
      <c r="AO43" s="295">
        <f t="shared" si="58"/>
        <v>0</v>
      </c>
      <c r="AP43" s="295">
        <f t="shared" si="58"/>
        <v>0</v>
      </c>
      <c r="AQ43" s="295">
        <f t="shared" si="58"/>
        <v>0</v>
      </c>
      <c r="AR43" s="295">
        <f t="shared" ref="AR43:BA43" si="59">AR33-SUM(AR34,AR36)</f>
        <v>0</v>
      </c>
      <c r="AS43" s="295">
        <f t="shared" si="59"/>
        <v>0</v>
      </c>
      <c r="AT43" s="295">
        <f t="shared" si="59"/>
        <v>0</v>
      </c>
      <c r="AU43" s="295">
        <f t="shared" si="59"/>
        <v>0</v>
      </c>
      <c r="AV43" s="295">
        <f t="shared" si="59"/>
        <v>0</v>
      </c>
      <c r="AW43" s="295">
        <f t="shared" si="59"/>
        <v>0</v>
      </c>
      <c r="AX43" s="295">
        <f t="shared" si="59"/>
        <v>0</v>
      </c>
      <c r="AY43" s="295">
        <f t="shared" si="59"/>
        <v>0</v>
      </c>
      <c r="AZ43" s="295">
        <f t="shared" si="59"/>
        <v>0</v>
      </c>
      <c r="BA43" s="295">
        <f t="shared" si="59"/>
        <v>0</v>
      </c>
      <c r="BB43" s="295">
        <f t="shared" ref="BB43:BK43" si="60">BB33-SUM(BB34,BB36)</f>
        <v>0</v>
      </c>
      <c r="BC43" s="295">
        <f t="shared" si="60"/>
        <v>0</v>
      </c>
      <c r="BD43" s="295">
        <f t="shared" si="60"/>
        <v>0</v>
      </c>
      <c r="BE43" s="295">
        <f t="shared" si="60"/>
        <v>0</v>
      </c>
      <c r="BF43" s="295">
        <f t="shared" si="60"/>
        <v>0</v>
      </c>
      <c r="BG43" s="295">
        <f t="shared" si="60"/>
        <v>0</v>
      </c>
      <c r="BH43" s="295">
        <f t="shared" si="60"/>
        <v>0</v>
      </c>
      <c r="BI43" s="295">
        <f t="shared" si="60"/>
        <v>0</v>
      </c>
      <c r="BJ43" s="295">
        <f t="shared" si="60"/>
        <v>0</v>
      </c>
      <c r="BK43" s="295">
        <f t="shared" si="60"/>
        <v>0</v>
      </c>
    </row>
  </sheetData>
  <conditionalFormatting sqref="C40:BK43">
    <cfRule type="cellIs" dxfId="0" priority="2" operator="notEqual">
      <formula>0</formula>
    </cfRule>
  </conditionalFormatting>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theme="8" tint="0.79998168889431442"/>
  </sheetPr>
  <dimension ref="A1:AH36"/>
  <sheetViews>
    <sheetView workbookViewId="0"/>
  </sheetViews>
  <sheetFormatPr defaultRowHeight="14.25" x14ac:dyDescent="0.2"/>
  <cols>
    <col min="1" max="1" width="3" customWidth="1"/>
    <col min="2" max="2" width="17.125" bestFit="1" customWidth="1"/>
    <col min="3" max="34" width="6" bestFit="1" customWidth="1"/>
  </cols>
  <sheetData>
    <row r="1" spans="1:34" s="61" customFormat="1" ht="16.5" x14ac:dyDescent="0.25">
      <c r="A1" s="62" t="s">
        <v>359</v>
      </c>
    </row>
    <row r="2" spans="1:34" s="51" customFormat="1" x14ac:dyDescent="0.2">
      <c r="A2" t="s">
        <v>360</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row>
    <row r="4" spans="1:34" ht="16.5" thickBot="1" x14ac:dyDescent="0.35">
      <c r="B4" s="76" t="s">
        <v>361</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c r="AG4" s="14">
        <v>2020</v>
      </c>
      <c r="AH4" s="14">
        <v>2021</v>
      </c>
    </row>
    <row r="5" spans="1:34" ht="15" x14ac:dyDescent="0.25">
      <c r="B5" s="77" t="s">
        <v>344</v>
      </c>
      <c r="C5" s="78">
        <f>[8]CO2FFC!C4</f>
        <v>4.5864689321025352E-2</v>
      </c>
      <c r="D5" s="78">
        <f>[8]CO2FFC!D4</f>
        <v>4.538659226918583E-2</v>
      </c>
      <c r="E5" s="78">
        <f>[8]CO2FFC!E4</f>
        <v>7.5791077200321424E-2</v>
      </c>
      <c r="F5" s="78">
        <f>[8]CO2FFC!F4</f>
        <v>4.1579917127746932E-2</v>
      </c>
      <c r="G5" s="78">
        <f>[8]CO2FFC!G4</f>
        <v>4.2545552331598867E-2</v>
      </c>
      <c r="H5" s="78">
        <f>[8]CO2FFC!H4</f>
        <v>4.1864899997216903E-2</v>
      </c>
      <c r="I5" s="78">
        <f>[8]CO2FFC!I4</f>
        <v>4.1808557753441535E-2</v>
      </c>
      <c r="J5" s="78">
        <f>[8]CO2FFC!J4</f>
        <v>4.9687142653583774E-2</v>
      </c>
      <c r="K5" s="78">
        <f>[8]CO2FFC!K4</f>
        <v>9.0387723314240082E-2</v>
      </c>
      <c r="L5" s="78">
        <f>[8]CO2FFC!L4</f>
        <v>6.3630543879389101E-2</v>
      </c>
      <c r="M5" s="78">
        <f>[8]CO2FFC!M4</f>
        <v>7.6583437911703578E-2</v>
      </c>
      <c r="N5" s="78">
        <f>[8]CO2FFC!N4</f>
        <v>7.7095168661597949E-2</v>
      </c>
      <c r="O5" s="78">
        <f>[8]CO2FFC!O4</f>
        <v>7.8054257125832971E-2</v>
      </c>
      <c r="P5" s="78">
        <f>[8]CO2FFC!P4</f>
        <v>6.5224434996289479E-2</v>
      </c>
      <c r="Q5" s="78">
        <f>[8]CO2FFC!Q4</f>
        <v>6.5240455508437573E-2</v>
      </c>
      <c r="R5" s="78">
        <f>[8]CO2FFC!R4</f>
        <v>6.5164352864457042E-2</v>
      </c>
      <c r="S5" s="78">
        <f>[8]CO2FFC!S4</f>
        <v>6.7757698163887325E-2</v>
      </c>
      <c r="T5" s="78">
        <f>[8]CO2FFC!T4</f>
        <v>5.959638802334713E-2</v>
      </c>
      <c r="U5" s="78">
        <f>[8]CO2FFC!U4</f>
        <v>9.3126977112805973E-2</v>
      </c>
      <c r="V5" s="78">
        <f>[8]CO2FFC!V4</f>
        <v>8.7158940071580121E-2</v>
      </c>
      <c r="W5" s="78">
        <f>[8]CO2FFC!W4</f>
        <v>8.5943278456600949E-2</v>
      </c>
      <c r="X5" s="78">
        <f>[8]CO2FFC!X4</f>
        <v>8.0800587867661686E-2</v>
      </c>
      <c r="Y5" s="78">
        <f>[8]CO2FFC!Y4</f>
        <v>0.10554756623377737</v>
      </c>
      <c r="Z5" s="78">
        <f>[8]CO2FFC!Z4</f>
        <v>8.3719628129170651E-2</v>
      </c>
      <c r="AA5" s="78">
        <f>[8]CO2FFC!AA4</f>
        <v>8.2872447890028886E-2</v>
      </c>
      <c r="AB5" s="78">
        <f>[8]CO2FFC!AB4</f>
        <v>6.1640549077219865E-2</v>
      </c>
      <c r="AC5" s="78">
        <f>[8]CO2FFC!AC4</f>
        <v>7.3082165211944522E-2</v>
      </c>
      <c r="AD5" s="78">
        <f>[8]CO2FFC!AD4</f>
        <v>6.6077443435879429E-2</v>
      </c>
      <c r="AE5" s="78">
        <f>[8]CO2FFC!AE4</f>
        <v>5.8672546418612748E-2</v>
      </c>
      <c r="AF5" s="78">
        <f>[8]CO2FFC!AF4</f>
        <v>6.0116035230563705E-2</v>
      </c>
      <c r="AG5" s="78">
        <f>[8]CO2FFC!AG4</f>
        <v>6.0052144969838094E-2</v>
      </c>
      <c r="AH5" s="78">
        <f>[8]CO2FFC!AH4</f>
        <v>6.7175779681199727E-2</v>
      </c>
    </row>
    <row r="6" spans="1:34" ht="15" x14ac:dyDescent="0.25">
      <c r="B6" s="17" t="s">
        <v>362</v>
      </c>
      <c r="C6" s="79">
        <f>[8]CO2FFC!C5</f>
        <v>0</v>
      </c>
      <c r="D6" s="79">
        <f>[8]CO2FFC!D5</f>
        <v>0</v>
      </c>
      <c r="E6" s="79">
        <f>[8]CO2FFC!E5</f>
        <v>0</v>
      </c>
      <c r="F6" s="79">
        <f>[8]CO2FFC!F5</f>
        <v>0</v>
      </c>
      <c r="G6" s="79">
        <f>[8]CO2FFC!G5</f>
        <v>0</v>
      </c>
      <c r="H6" s="79">
        <f>[8]CO2FFC!H5</f>
        <v>0</v>
      </c>
      <c r="I6" s="79">
        <f>[8]CO2FFC!I5</f>
        <v>0</v>
      </c>
      <c r="J6" s="79">
        <f>[8]CO2FFC!J5</f>
        <v>0</v>
      </c>
      <c r="K6" s="79">
        <f>[8]CO2FFC!K5</f>
        <v>0</v>
      </c>
      <c r="L6" s="79">
        <f>[8]CO2FFC!L5</f>
        <v>0</v>
      </c>
      <c r="M6" s="79">
        <f>[8]CO2FFC!M5</f>
        <v>0</v>
      </c>
      <c r="N6" s="79">
        <f>[8]CO2FFC!N5</f>
        <v>0</v>
      </c>
      <c r="O6" s="79">
        <f>[8]CO2FFC!O5</f>
        <v>0</v>
      </c>
      <c r="P6" s="79">
        <f>[8]CO2FFC!P5</f>
        <v>0</v>
      </c>
      <c r="Q6" s="79">
        <f>[8]CO2FFC!Q5</f>
        <v>0</v>
      </c>
      <c r="R6" s="79">
        <f>[8]CO2FFC!R5</f>
        <v>0</v>
      </c>
      <c r="S6" s="79">
        <f>[8]CO2FFC!S5</f>
        <v>0</v>
      </c>
      <c r="T6" s="79">
        <f>[8]CO2FFC!T5</f>
        <v>0</v>
      </c>
      <c r="U6" s="79">
        <f>[8]CO2FFC!U5</f>
        <v>0</v>
      </c>
      <c r="V6" s="79">
        <f>[8]CO2FFC!V5</f>
        <v>0</v>
      </c>
      <c r="W6" s="79">
        <f>[8]CO2FFC!W5</f>
        <v>0</v>
      </c>
      <c r="X6" s="79">
        <f>[8]CO2FFC!X5</f>
        <v>0</v>
      </c>
      <c r="Y6" s="79">
        <f>[8]CO2FFC!Y5</f>
        <v>0</v>
      </c>
      <c r="Z6" s="79">
        <f>[8]CO2FFC!Z5</f>
        <v>0</v>
      </c>
      <c r="AA6" s="79">
        <f>[8]CO2FFC!AA5</f>
        <v>0</v>
      </c>
      <c r="AB6" s="79">
        <f>[8]CO2FFC!AB5</f>
        <v>0</v>
      </c>
      <c r="AC6" s="79">
        <f>[8]CO2FFC!AC5</f>
        <v>0</v>
      </c>
      <c r="AD6" s="79">
        <f>[8]CO2FFC!AD5</f>
        <v>0</v>
      </c>
      <c r="AE6" s="79">
        <f>[8]CO2FFC!AE5</f>
        <v>0</v>
      </c>
      <c r="AF6" s="79">
        <f>[8]CO2FFC!AF5</f>
        <v>0</v>
      </c>
      <c r="AG6" s="79">
        <f>[8]CO2FFC!AG5</f>
        <v>0</v>
      </c>
      <c r="AH6" s="79">
        <f>[8]CO2FFC!AH5</f>
        <v>0</v>
      </c>
    </row>
    <row r="7" spans="1:34" ht="15" x14ac:dyDescent="0.25">
      <c r="B7" s="17" t="s">
        <v>363</v>
      </c>
      <c r="C7" s="79">
        <f>[8]CO2FFC!C6</f>
        <v>1.3792991900551499E-2</v>
      </c>
      <c r="D7" s="79">
        <f>[8]CO2FFC!D6</f>
        <v>1.4170274500210498E-2</v>
      </c>
      <c r="E7" s="79">
        <f>[8]CO2FFC!E6</f>
        <v>4.4415762906206996E-2</v>
      </c>
      <c r="F7" s="79">
        <f>[8]CO2FFC!F6</f>
        <v>1.0182842895729001E-2</v>
      </c>
      <c r="G7" s="79">
        <f>[8]CO2FFC!G6</f>
        <v>1.03603956890595E-2</v>
      </c>
      <c r="H7" s="79">
        <f>[8]CO2FFC!H6</f>
        <v>9.9831130894005009E-3</v>
      </c>
      <c r="I7" s="79">
        <f>[8]CO2FFC!I6</f>
        <v>1.15182077960985E-2</v>
      </c>
      <c r="J7" s="79">
        <f>[8]CO2FFC!J6</f>
        <v>2.1412612833506997E-2</v>
      </c>
      <c r="K7" s="79">
        <f>[8]CO2FFC!K6</f>
        <v>6.0450273391714493E-2</v>
      </c>
      <c r="L7" s="79">
        <f>[8]CO2FFC!L6</f>
        <v>3.4354893581966993E-2</v>
      </c>
      <c r="M7" s="79">
        <f>[8]CO2FFC!M6</f>
        <v>4.6869713405056496E-2</v>
      </c>
      <c r="N7" s="79">
        <f>[8]CO2FFC!N6</f>
        <v>4.7561178134589002E-2</v>
      </c>
      <c r="O7" s="79">
        <f>[8]CO2FFC!O6</f>
        <v>4.7749819434418493E-2</v>
      </c>
      <c r="P7" s="79">
        <f>[8]CO2FFC!P6</f>
        <v>3.5425327857727493E-2</v>
      </c>
      <c r="Q7" s="79">
        <f>[8]CO2FFC!Q6</f>
        <v>3.6117159314774994E-2</v>
      </c>
      <c r="R7" s="79">
        <f>[8]CO2FFC!R6</f>
        <v>3.6796875428281493E-2</v>
      </c>
      <c r="S7" s="79">
        <f>[8]CO2FFC!S6</f>
        <v>3.9019057471537499E-2</v>
      </c>
      <c r="T7" s="79">
        <f>[8]CO2FFC!T6</f>
        <v>3.1593592086682498E-2</v>
      </c>
      <c r="U7" s="79">
        <f>[8]CO2FFC!U6</f>
        <v>6.5548465963060493E-2</v>
      </c>
      <c r="V7" s="79">
        <f>[8]CO2FFC!V6</f>
        <v>5.9037022234931992E-2</v>
      </c>
      <c r="W7" s="79">
        <f>[8]CO2FFC!W6</f>
        <v>5.7861343830139494E-2</v>
      </c>
      <c r="X7" s="79">
        <f>[8]CO2FFC!X6</f>
        <v>5.3774042321663995E-2</v>
      </c>
      <c r="Y7" s="79">
        <f>[8]CO2FFC!Y6</f>
        <v>7.8852063328730987E-2</v>
      </c>
      <c r="Z7" s="79">
        <f>[8]CO2FFC!Z6</f>
        <v>5.2693803085706994E-2</v>
      </c>
      <c r="AA7" s="79">
        <f>[8]CO2FFC!AA6</f>
        <v>5.3259726985195495E-2</v>
      </c>
      <c r="AB7" s="79">
        <f>[8]CO2FFC!AB6</f>
        <v>3.1902935452844408E-2</v>
      </c>
      <c r="AC7" s="79">
        <f>[8]CO2FFC!AC6</f>
        <v>4.3450379394061496E-2</v>
      </c>
      <c r="AD7" s="79">
        <f>[8]CO2FFC!AD6</f>
        <v>3.6544753828458072E-2</v>
      </c>
      <c r="AE7" s="79">
        <f>[8]CO2FFC!AE6</f>
        <v>2.8610597140807492E-2</v>
      </c>
      <c r="AF7" s="79">
        <f>[8]CO2FFC!AF6</f>
        <v>3.1125814471867505E-2</v>
      </c>
      <c r="AG7" s="79">
        <f>[8]CO2FFC!AG6</f>
        <v>2.9679564506507997E-2</v>
      </c>
      <c r="AH7" s="79">
        <f>[8]CO2FFC!AH6</f>
        <v>3.7173596540593164E-2</v>
      </c>
    </row>
    <row r="8" spans="1:34" ht="15" x14ac:dyDescent="0.25">
      <c r="B8" s="17" t="s">
        <v>364</v>
      </c>
      <c r="C8" s="32">
        <f>[8]CO2FFC!C7</f>
        <v>3.2071697420473853E-2</v>
      </c>
      <c r="D8" s="32">
        <f>[8]CO2FFC!D7</f>
        <v>3.1216317768975335E-2</v>
      </c>
      <c r="E8" s="32">
        <f>[8]CO2FFC!E7</f>
        <v>3.1375314294114429E-2</v>
      </c>
      <c r="F8" s="32">
        <f>[8]CO2FFC!F7</f>
        <v>3.139707423201793E-2</v>
      </c>
      <c r="G8" s="32">
        <f>[8]CO2FFC!G7</f>
        <v>3.2185156642539368E-2</v>
      </c>
      <c r="H8" s="32">
        <f>[8]CO2FFC!H7</f>
        <v>3.1881786907816401E-2</v>
      </c>
      <c r="I8" s="32">
        <f>[8]CO2FFC!I7</f>
        <v>3.0290349957343036E-2</v>
      </c>
      <c r="J8" s="32">
        <f>[8]CO2FFC!J7</f>
        <v>2.8274529820076777E-2</v>
      </c>
      <c r="K8" s="32">
        <f>[8]CO2FFC!K7</f>
        <v>2.9937449922525585E-2</v>
      </c>
      <c r="L8" s="32">
        <f>[8]CO2FFC!L7</f>
        <v>2.9275650297422115E-2</v>
      </c>
      <c r="M8" s="32">
        <f>[8]CO2FFC!M7</f>
        <v>2.9713724506647082E-2</v>
      </c>
      <c r="N8" s="32">
        <f>[8]CO2FFC!N7</f>
        <v>2.9533990527008943E-2</v>
      </c>
      <c r="O8" s="32">
        <f>[8]CO2FFC!O7</f>
        <v>3.0304437691414485E-2</v>
      </c>
      <c r="P8" s="32">
        <f>[8]CO2FFC!P7</f>
        <v>2.9799107138561983E-2</v>
      </c>
      <c r="Q8" s="32">
        <f>[8]CO2FFC!Q7</f>
        <v>2.9123296193662572E-2</v>
      </c>
      <c r="R8" s="32">
        <f>[8]CO2FFC!R7</f>
        <v>2.8367477436175556E-2</v>
      </c>
      <c r="S8" s="32">
        <f>[8]CO2FFC!S7</f>
        <v>2.8738640692349819E-2</v>
      </c>
      <c r="T8" s="32">
        <f>[8]CO2FFC!T7</f>
        <v>2.8002795936664635E-2</v>
      </c>
      <c r="U8" s="32">
        <f>[8]CO2FFC!U7</f>
        <v>2.757851114974548E-2</v>
      </c>
      <c r="V8" s="32">
        <f>[8]CO2FFC!V7</f>
        <v>2.8121917836648129E-2</v>
      </c>
      <c r="W8" s="32">
        <f>[8]CO2FFC!W7</f>
        <v>2.8081934626461458E-2</v>
      </c>
      <c r="X8" s="32">
        <f>[8]CO2FFC!X7</f>
        <v>2.7026545545997687E-2</v>
      </c>
      <c r="Y8" s="32">
        <f>[8]CO2FFC!Y7</f>
        <v>2.6695502905046381E-2</v>
      </c>
      <c r="Z8" s="32">
        <f>[8]CO2FFC!Z7</f>
        <v>3.1025825043463656E-2</v>
      </c>
      <c r="AA8" s="32">
        <f>[8]CO2FFC!AA7</f>
        <v>2.9612720904833387E-2</v>
      </c>
      <c r="AB8" s="32">
        <f>[8]CO2FFC!AB7</f>
        <v>2.9737613624375457E-2</v>
      </c>
      <c r="AC8" s="32">
        <f>[8]CO2FFC!AC7</f>
        <v>2.9631785817883022E-2</v>
      </c>
      <c r="AD8" s="32">
        <f>[8]CO2FFC!AD7</f>
        <v>2.9532689607421357E-2</v>
      </c>
      <c r="AE8" s="32">
        <f>[8]CO2FFC!AE7</f>
        <v>3.0061949277805255E-2</v>
      </c>
      <c r="AF8" s="32">
        <f>[8]CO2FFC!AF7</f>
        <v>2.8990220758696204E-2</v>
      </c>
      <c r="AG8" s="32">
        <f>[8]CO2FFC!AG7</f>
        <v>3.0372580463330096E-2</v>
      </c>
      <c r="AH8" s="32">
        <f>[8]CO2FFC!AH7</f>
        <v>3.0002183140606559E-2</v>
      </c>
    </row>
    <row r="9" spans="1:34" ht="15.75" thickBot="1" x14ac:dyDescent="0.3">
      <c r="B9" s="80" t="s">
        <v>365</v>
      </c>
      <c r="C9" s="37">
        <f>[8]CO2FFC!C8</f>
        <v>0</v>
      </c>
      <c r="D9" s="37">
        <f>[8]CO2FFC!D8</f>
        <v>0</v>
      </c>
      <c r="E9" s="37">
        <f>[8]CO2FFC!E8</f>
        <v>0</v>
      </c>
      <c r="F9" s="37">
        <f>[8]CO2FFC!F8</f>
        <v>0</v>
      </c>
      <c r="G9" s="37">
        <f>[8]CO2FFC!G8</f>
        <v>0</v>
      </c>
      <c r="H9" s="37">
        <f>[8]CO2FFC!H8</f>
        <v>0</v>
      </c>
      <c r="I9" s="37">
        <f>[8]CO2FFC!I8</f>
        <v>0</v>
      </c>
      <c r="J9" s="37">
        <f>[8]CO2FFC!J8</f>
        <v>0</v>
      </c>
      <c r="K9" s="37">
        <f>[8]CO2FFC!K8</f>
        <v>0</v>
      </c>
      <c r="L9" s="37">
        <f>[8]CO2FFC!L8</f>
        <v>0</v>
      </c>
      <c r="M9" s="37">
        <f>[8]CO2FFC!M8</f>
        <v>0</v>
      </c>
      <c r="N9" s="37">
        <f>[8]CO2FFC!N8</f>
        <v>0</v>
      </c>
      <c r="O9" s="37">
        <f>[8]CO2FFC!O8</f>
        <v>0</v>
      </c>
      <c r="P9" s="37">
        <f>[8]CO2FFC!P8</f>
        <v>0</v>
      </c>
      <c r="Q9" s="37">
        <f>[8]CO2FFC!Q8</f>
        <v>0</v>
      </c>
      <c r="R9" s="37">
        <f>[8]CO2FFC!R8</f>
        <v>0</v>
      </c>
      <c r="S9" s="37">
        <f>[8]CO2FFC!S8</f>
        <v>0</v>
      </c>
      <c r="T9" s="37">
        <f>[8]CO2FFC!T8</f>
        <v>0</v>
      </c>
      <c r="U9" s="37">
        <f>[8]CO2FFC!U8</f>
        <v>0</v>
      </c>
      <c r="V9" s="37">
        <f>[8]CO2FFC!V8</f>
        <v>0</v>
      </c>
      <c r="W9" s="37">
        <f>[8]CO2FFC!W8</f>
        <v>0</v>
      </c>
      <c r="X9" s="37">
        <f>[8]CO2FFC!X8</f>
        <v>0</v>
      </c>
      <c r="Y9" s="37">
        <f>[8]CO2FFC!Y8</f>
        <v>0</v>
      </c>
      <c r="Z9" s="37">
        <f>[8]CO2FFC!Z8</f>
        <v>0</v>
      </c>
      <c r="AA9" s="37">
        <f>[8]CO2FFC!AA8</f>
        <v>0</v>
      </c>
      <c r="AB9" s="37">
        <f>[8]CO2FFC!AB8</f>
        <v>0</v>
      </c>
      <c r="AC9" s="37">
        <f>[8]CO2FFC!AC8</f>
        <v>0</v>
      </c>
      <c r="AD9" s="37">
        <f>[8]CO2FFC!AD8</f>
        <v>0</v>
      </c>
      <c r="AE9" s="37">
        <f>[8]CO2FFC!AE8</f>
        <v>0</v>
      </c>
      <c r="AF9" s="37">
        <f>[8]CO2FFC!AF8</f>
        <v>0</v>
      </c>
      <c r="AG9" s="37">
        <f>[8]CO2FFC!AG8</f>
        <v>0</v>
      </c>
      <c r="AH9" s="37">
        <f>[8]CO2FFC!AH8</f>
        <v>0</v>
      </c>
    </row>
    <row r="10" spans="1:34" ht="15" x14ac:dyDescent="0.25">
      <c r="B10" s="81" t="s">
        <v>345</v>
      </c>
      <c r="C10" s="82">
        <f>[8]CO2FFC!C9</f>
        <v>0.75542747031204116</v>
      </c>
      <c r="D10" s="82">
        <f>[8]CO2FFC!D9</f>
        <v>0.43593159052750957</v>
      </c>
      <c r="E10" s="82">
        <f>[8]CO2FFC!E9</f>
        <v>0.92290500701881728</v>
      </c>
      <c r="F10" s="82">
        <f>[8]CO2FFC!F9</f>
        <v>0.33411389790081281</v>
      </c>
      <c r="G10" s="82">
        <f>[8]CO2FFC!G9</f>
        <v>0.51438971260992761</v>
      </c>
      <c r="H10" s="82">
        <f>[8]CO2FFC!H9</f>
        <v>0.31891917622000404</v>
      </c>
      <c r="I10" s="82">
        <f>[8]CO2FFC!I9</f>
        <v>0.24491650045600083</v>
      </c>
      <c r="J10" s="82">
        <f>[8]CO2FFC!J9</f>
        <v>0.3088914065246009</v>
      </c>
      <c r="K10" s="82">
        <f>[8]CO2FFC!K9</f>
        <v>1.0965498613867166</v>
      </c>
      <c r="L10" s="82">
        <f>[8]CO2FFC!L9</f>
        <v>0.27303431789058552</v>
      </c>
      <c r="M10" s="82">
        <f>[8]CO2FFC!M9</f>
        <v>0.278821528718671</v>
      </c>
      <c r="N10" s="82">
        <f>[8]CO2FFC!N9</f>
        <v>0.24044586051899253</v>
      </c>
      <c r="O10" s="82">
        <f>[8]CO2FFC!O9</f>
        <v>0.31444625296750922</v>
      </c>
      <c r="P10" s="82">
        <f>[8]CO2FFC!P9</f>
        <v>0.28267947971008445</v>
      </c>
      <c r="Q10" s="82">
        <f>[8]CO2FFC!Q9</f>
        <v>0.33213984002319208</v>
      </c>
      <c r="R10" s="82">
        <f>[8]CO2FFC!R9</f>
        <v>0.33454278448916541</v>
      </c>
      <c r="S10" s="82">
        <f>[8]CO2FFC!S9</f>
        <v>0.33703478119852881</v>
      </c>
      <c r="T10" s="82">
        <f>[8]CO2FFC!T9</f>
        <v>0.28037302583269741</v>
      </c>
      <c r="U10" s="82">
        <f>[8]CO2FFC!U9</f>
        <v>0.29420123795201253</v>
      </c>
      <c r="V10" s="82">
        <f>[8]CO2FFC!V9</f>
        <v>0.34804969034593014</v>
      </c>
      <c r="W10" s="82">
        <f>[8]CO2FFC!W9</f>
        <v>0.34398102091711175</v>
      </c>
      <c r="X10" s="82">
        <f>[8]CO2FFC!X9</f>
        <v>0.38299781208324818</v>
      </c>
      <c r="Y10" s="82">
        <f>[8]CO2FFC!Y9</f>
        <v>0.35465573957706203</v>
      </c>
      <c r="Z10" s="82">
        <f>[8]CO2FFC!Z9</f>
        <v>0.35797340766509289</v>
      </c>
      <c r="AA10" s="82">
        <f>[8]CO2FFC!AA9</f>
        <v>0.39765654756664004</v>
      </c>
      <c r="AB10" s="82">
        <f>[8]CO2FFC!AB9</f>
        <v>0.44375554774004455</v>
      </c>
      <c r="AC10" s="82">
        <f>[8]CO2FFC!AC9</f>
        <v>0.44115701005563246</v>
      </c>
      <c r="AD10" s="82">
        <f>[8]CO2FFC!AD9</f>
        <v>0.50966060087065423</v>
      </c>
      <c r="AE10" s="82">
        <f>[8]CO2FFC!AE9</f>
        <v>0.51959597466159291</v>
      </c>
      <c r="AF10" s="82">
        <f>[8]CO2FFC!AF9</f>
        <v>0.56841923418913431</v>
      </c>
      <c r="AG10" s="82">
        <f>[8]CO2FFC!AG9</f>
        <v>0.46804100410867294</v>
      </c>
      <c r="AH10" s="82">
        <f>[8]CO2FFC!AH9</f>
        <v>0.52531216929003055</v>
      </c>
    </row>
    <row r="11" spans="1:34" ht="15" x14ac:dyDescent="0.25">
      <c r="B11" s="17" t="s">
        <v>362</v>
      </c>
      <c r="C11" s="79">
        <f>[8]CO2FFC!C10</f>
        <v>0</v>
      </c>
      <c r="D11" s="79">
        <f>[8]CO2FFC!D10</f>
        <v>0</v>
      </c>
      <c r="E11" s="79">
        <f>[8]CO2FFC!E10</f>
        <v>0</v>
      </c>
      <c r="F11" s="79">
        <f>[8]CO2FFC!F10</f>
        <v>0</v>
      </c>
      <c r="G11" s="79">
        <f>[8]CO2FFC!G10</f>
        <v>0</v>
      </c>
      <c r="H11" s="79">
        <f>[8]CO2FFC!H10</f>
        <v>0</v>
      </c>
      <c r="I11" s="79">
        <f>[8]CO2FFC!I10</f>
        <v>0</v>
      </c>
      <c r="J11" s="79">
        <f>[8]CO2FFC!J10</f>
        <v>0</v>
      </c>
      <c r="K11" s="79">
        <f>[8]CO2FFC!K10</f>
        <v>0</v>
      </c>
      <c r="L11" s="79">
        <f>[8]CO2FFC!L10</f>
        <v>0</v>
      </c>
      <c r="M11" s="79">
        <f>[8]CO2FFC!M10</f>
        <v>0</v>
      </c>
      <c r="N11" s="79">
        <f>[8]CO2FFC!N10</f>
        <v>0</v>
      </c>
      <c r="O11" s="79">
        <f>[8]CO2FFC!O10</f>
        <v>0</v>
      </c>
      <c r="P11" s="79">
        <f>[8]CO2FFC!P10</f>
        <v>0</v>
      </c>
      <c r="Q11" s="79">
        <f>[8]CO2FFC!Q10</f>
        <v>0</v>
      </c>
      <c r="R11" s="79">
        <f>[8]CO2FFC!R10</f>
        <v>0</v>
      </c>
      <c r="S11" s="79">
        <f>[8]CO2FFC!S10</f>
        <v>0</v>
      </c>
      <c r="T11" s="79">
        <f>[8]CO2FFC!T10</f>
        <v>0</v>
      </c>
      <c r="U11" s="79">
        <f>[8]CO2FFC!U10</f>
        <v>0</v>
      </c>
      <c r="V11" s="79">
        <f>[8]CO2FFC!V10</f>
        <v>0</v>
      </c>
      <c r="W11" s="79">
        <f>[8]CO2FFC!W10</f>
        <v>0</v>
      </c>
      <c r="X11" s="79">
        <f>[8]CO2FFC!X10</f>
        <v>0</v>
      </c>
      <c r="Y11" s="79">
        <f>[8]CO2FFC!Y10</f>
        <v>0</v>
      </c>
      <c r="Z11" s="79">
        <f>[8]CO2FFC!Z10</f>
        <v>0</v>
      </c>
      <c r="AA11" s="79">
        <f>[8]CO2FFC!AA10</f>
        <v>0</v>
      </c>
      <c r="AB11" s="79">
        <f>[8]CO2FFC!AB10</f>
        <v>0</v>
      </c>
      <c r="AC11" s="79">
        <f>[8]CO2FFC!AC10</f>
        <v>0</v>
      </c>
      <c r="AD11" s="79">
        <f>[8]CO2FFC!AD10</f>
        <v>0</v>
      </c>
      <c r="AE11" s="79">
        <f>[8]CO2FFC!AE10</f>
        <v>0</v>
      </c>
      <c r="AF11" s="79">
        <f>[8]CO2FFC!AF10</f>
        <v>0</v>
      </c>
      <c r="AG11" s="79">
        <f>[8]CO2FFC!AG10</f>
        <v>0</v>
      </c>
      <c r="AH11" s="79">
        <f>[8]CO2FFC!AH10</f>
        <v>0</v>
      </c>
    </row>
    <row r="12" spans="1:34" ht="15" x14ac:dyDescent="0.25">
      <c r="B12" s="17" t="s">
        <v>363</v>
      </c>
      <c r="C12" s="79">
        <f>[8]CO2FFC!C11</f>
        <v>0.62936714557503814</v>
      </c>
      <c r="D12" s="79">
        <f>[8]CO2FFC!D11</f>
        <v>0.31297427775327735</v>
      </c>
      <c r="E12" s="79">
        <f>[8]CO2FFC!E11</f>
        <v>0.80095467223713268</v>
      </c>
      <c r="F12" s="79">
        <f>[8]CO2FFC!F11</f>
        <v>0.21451862358797427</v>
      </c>
      <c r="G12" s="79">
        <f>[8]CO2FFC!G11</f>
        <v>0.39174676810549014</v>
      </c>
      <c r="H12" s="79">
        <f>[8]CO2FFC!H11</f>
        <v>0.19669681842364967</v>
      </c>
      <c r="I12" s="79">
        <f>[8]CO2FFC!I11</f>
        <v>0.12534653757710207</v>
      </c>
      <c r="J12" s="79">
        <f>[8]CO2FFC!J11</f>
        <v>0.21319299790280255</v>
      </c>
      <c r="K12" s="79">
        <f>[8]CO2FFC!K11</f>
        <v>0.99878951606448696</v>
      </c>
      <c r="L12" s="79">
        <f>[8]CO2FFC!L11</f>
        <v>0.175183638907354</v>
      </c>
      <c r="M12" s="79">
        <f>[8]CO2FFC!M11</f>
        <v>0.18044787651273583</v>
      </c>
      <c r="N12" s="79">
        <f>[8]CO2FFC!N11</f>
        <v>0.1443676004921699</v>
      </c>
      <c r="O12" s="79">
        <f>[8]CO2FFC!O11</f>
        <v>0.21769495715061149</v>
      </c>
      <c r="P12" s="79">
        <f>[8]CO2FFC!P11</f>
        <v>0.185487729914739</v>
      </c>
      <c r="Q12" s="79">
        <f>[8]CO2FFC!Q11</f>
        <v>0.23193236004171924</v>
      </c>
      <c r="R12" s="79">
        <f>[8]CO2FFC!R11</f>
        <v>0.23353335548745616</v>
      </c>
      <c r="S12" s="79">
        <f>[8]CO2FFC!S11</f>
        <v>0.23639651545299384</v>
      </c>
      <c r="T12" s="79">
        <f>[8]CO2FFC!T11</f>
        <v>0.17939324654593702</v>
      </c>
      <c r="U12" s="79">
        <f>[8]CO2FFC!U11</f>
        <v>0.19635055896878098</v>
      </c>
      <c r="V12" s="79">
        <f>[8]CO2FFC!V11</f>
        <v>0.25137396525466055</v>
      </c>
      <c r="W12" s="79">
        <f>[8]CO2FFC!W11</f>
        <v>0.2458800470235375</v>
      </c>
      <c r="X12" s="79">
        <f>[8]CO2FFC!X11</f>
        <v>0.28460844293445897</v>
      </c>
      <c r="Y12" s="79">
        <f>[8]CO2FFC!Y11</f>
        <v>0.25196031587673451</v>
      </c>
      <c r="Z12" s="79">
        <f>[8]CO2FFC!Z11</f>
        <v>0.25805434034563046</v>
      </c>
      <c r="AA12" s="79">
        <f>[8]CO2FFC!AA11</f>
        <v>0.29954785505187898</v>
      </c>
      <c r="AB12" s="79">
        <f>[8]CO2FFC!AB11</f>
        <v>0.34459489305662888</v>
      </c>
      <c r="AC12" s="79">
        <f>[8]CO2FFC!AC11</f>
        <v>0.31739139036272462</v>
      </c>
      <c r="AD12" s="79">
        <f>[8]CO2FFC!AD11</f>
        <v>0.3834321694840952</v>
      </c>
      <c r="AE12" s="79">
        <f>[8]CO2FFC!AE11</f>
        <v>0.38717520513154224</v>
      </c>
      <c r="AF12" s="79">
        <f>[8]CO2FFC!AF11</f>
        <v>0.4370639091091294</v>
      </c>
      <c r="AG12" s="79">
        <f>[8]CO2FFC!AG11</f>
        <v>0.38089180546214912</v>
      </c>
      <c r="AH12" s="79">
        <f>[8]CO2FFC!AH11</f>
        <v>0.42530489215467532</v>
      </c>
    </row>
    <row r="13" spans="1:34" ht="15" x14ac:dyDescent="0.25">
      <c r="B13" s="17" t="s">
        <v>364</v>
      </c>
      <c r="C13" s="32">
        <f>[8]CO2FFC!C12</f>
        <v>0.12606032473700302</v>
      </c>
      <c r="D13" s="32">
        <f>[8]CO2FFC!D12</f>
        <v>0.12295731277423222</v>
      </c>
      <c r="E13" s="32">
        <f>[8]CO2FFC!E12</f>
        <v>0.12195033478168463</v>
      </c>
      <c r="F13" s="32">
        <f>[8]CO2FFC!F12</f>
        <v>0.11959527431283855</v>
      </c>
      <c r="G13" s="32">
        <f>[8]CO2FFC!G12</f>
        <v>0.12264294450443751</v>
      </c>
      <c r="H13" s="32">
        <f>[8]CO2FFC!H12</f>
        <v>0.12222235779635439</v>
      </c>
      <c r="I13" s="32">
        <f>[8]CO2FFC!I12</f>
        <v>0.11956996287889878</v>
      </c>
      <c r="J13" s="32">
        <f>[8]CO2FFC!J12</f>
        <v>9.569840862179832E-2</v>
      </c>
      <c r="K13" s="32">
        <f>[8]CO2FFC!K12</f>
        <v>9.7760345322229547E-2</v>
      </c>
      <c r="L13" s="32">
        <f>[8]CO2FFC!L12</f>
        <v>9.7850678983231534E-2</v>
      </c>
      <c r="M13" s="32">
        <f>[8]CO2FFC!M12</f>
        <v>9.837365220593515E-2</v>
      </c>
      <c r="N13" s="32">
        <f>[8]CO2FFC!N12</f>
        <v>9.607826002682264E-2</v>
      </c>
      <c r="O13" s="32">
        <f>[8]CO2FFC!O12</f>
        <v>9.6751295816897745E-2</v>
      </c>
      <c r="P13" s="32">
        <f>[8]CO2FFC!P12</f>
        <v>9.7191749795345422E-2</v>
      </c>
      <c r="Q13" s="32">
        <f>[8]CO2FFC!Q12</f>
        <v>0.10020747998147285</v>
      </c>
      <c r="R13" s="32">
        <f>[8]CO2FFC!R12</f>
        <v>0.10100942900170923</v>
      </c>
      <c r="S13" s="32">
        <f>[8]CO2FFC!S12</f>
        <v>0.10063826574553499</v>
      </c>
      <c r="T13" s="32">
        <f>[8]CO2FFC!T12</f>
        <v>0.10097977928676036</v>
      </c>
      <c r="U13" s="32">
        <f>[8]CO2FFC!U12</f>
        <v>9.7850678983231534E-2</v>
      </c>
      <c r="V13" s="32">
        <f>[8]CO2FFC!V12</f>
        <v>9.6675725091269593E-2</v>
      </c>
      <c r="W13" s="32">
        <f>[8]CO2FFC!W12</f>
        <v>9.810097389357425E-2</v>
      </c>
      <c r="X13" s="32">
        <f>[8]CO2FFC!X12</f>
        <v>9.8389369148789207E-2</v>
      </c>
      <c r="Y13" s="32">
        <f>[8]CO2FFC!Y12</f>
        <v>0.10269542370032754</v>
      </c>
      <c r="Z13" s="32">
        <f>[8]CO2FFC!Z12</f>
        <v>9.9919067319462457E-2</v>
      </c>
      <c r="AA13" s="32">
        <f>[8]CO2FFC!AA12</f>
        <v>9.8108692514761064E-2</v>
      </c>
      <c r="AB13" s="32">
        <f>[8]CO2FFC!AB12</f>
        <v>9.9160654683415686E-2</v>
      </c>
      <c r="AC13" s="32">
        <f>[8]CO2FFC!AC12</f>
        <v>0.12376561969290784</v>
      </c>
      <c r="AD13" s="32">
        <f>[8]CO2FFC!AD12</f>
        <v>0.12622843138655904</v>
      </c>
      <c r="AE13" s="32">
        <f>[8]CO2FFC!AE12</f>
        <v>0.13242076953005064</v>
      </c>
      <c r="AF13" s="32">
        <f>[8]CO2FFC!AF12</f>
        <v>0.13135532508000489</v>
      </c>
      <c r="AG13" s="32">
        <f>[8]CO2FFC!AG12</f>
        <v>8.7149198646523818E-2</v>
      </c>
      <c r="AH13" s="32">
        <f>[8]CO2FFC!AH12</f>
        <v>0.1000072771353552</v>
      </c>
    </row>
    <row r="14" spans="1:34" ht="15.75" thickBot="1" x14ac:dyDescent="0.3">
      <c r="B14" s="80" t="s">
        <v>365</v>
      </c>
      <c r="C14" s="37">
        <f>[8]CO2FFC!C13</f>
        <v>0</v>
      </c>
      <c r="D14" s="37">
        <f>[8]CO2FFC!D13</f>
        <v>0</v>
      </c>
      <c r="E14" s="37">
        <f>[8]CO2FFC!E13</f>
        <v>0</v>
      </c>
      <c r="F14" s="37">
        <f>[8]CO2FFC!F13</f>
        <v>0</v>
      </c>
      <c r="G14" s="37">
        <f>[8]CO2FFC!G13</f>
        <v>0</v>
      </c>
      <c r="H14" s="37">
        <f>[8]CO2FFC!H13</f>
        <v>0</v>
      </c>
      <c r="I14" s="37">
        <f>[8]CO2FFC!I13</f>
        <v>0</v>
      </c>
      <c r="J14" s="37">
        <f>[8]CO2FFC!J13</f>
        <v>0</v>
      </c>
      <c r="K14" s="37">
        <f>[8]CO2FFC!K13</f>
        <v>0</v>
      </c>
      <c r="L14" s="37">
        <f>[8]CO2FFC!L13</f>
        <v>0</v>
      </c>
      <c r="M14" s="37">
        <f>[8]CO2FFC!M13</f>
        <v>0</v>
      </c>
      <c r="N14" s="37">
        <f>[8]CO2FFC!N13</f>
        <v>0</v>
      </c>
      <c r="O14" s="37">
        <f>[8]CO2FFC!O13</f>
        <v>0</v>
      </c>
      <c r="P14" s="37">
        <f>[8]CO2FFC!P13</f>
        <v>0</v>
      </c>
      <c r="Q14" s="37">
        <f>[8]CO2FFC!Q13</f>
        <v>0</v>
      </c>
      <c r="R14" s="37">
        <f>[8]CO2FFC!R13</f>
        <v>0</v>
      </c>
      <c r="S14" s="37">
        <f>[8]CO2FFC!S13</f>
        <v>0</v>
      </c>
      <c r="T14" s="37">
        <f>[8]CO2FFC!T13</f>
        <v>0</v>
      </c>
      <c r="U14" s="37">
        <f>[8]CO2FFC!U13</f>
        <v>0</v>
      </c>
      <c r="V14" s="37">
        <f>[8]CO2FFC!V13</f>
        <v>0</v>
      </c>
      <c r="W14" s="37">
        <f>[8]CO2FFC!W13</f>
        <v>0</v>
      </c>
      <c r="X14" s="37">
        <f>[8]CO2FFC!X13</f>
        <v>0</v>
      </c>
      <c r="Y14" s="37">
        <f>[8]CO2FFC!Y13</f>
        <v>0</v>
      </c>
      <c r="Z14" s="37">
        <f>[8]CO2FFC!Z13</f>
        <v>0</v>
      </c>
      <c r="AA14" s="37">
        <f>[8]CO2FFC!AA13</f>
        <v>0</v>
      </c>
      <c r="AB14" s="37">
        <f>[8]CO2FFC!AB13</f>
        <v>0</v>
      </c>
      <c r="AC14" s="37">
        <f>[8]CO2FFC!AC13</f>
        <v>0</v>
      </c>
      <c r="AD14" s="37">
        <f>[8]CO2FFC!AD13</f>
        <v>0</v>
      </c>
      <c r="AE14" s="37">
        <f>[8]CO2FFC!AE13</f>
        <v>0</v>
      </c>
      <c r="AF14" s="37">
        <f>[8]CO2FFC!AF13</f>
        <v>0</v>
      </c>
      <c r="AG14" s="37">
        <f>[8]CO2FFC!AG13</f>
        <v>0</v>
      </c>
      <c r="AH14" s="37">
        <f>[8]CO2FFC!AH13</f>
        <v>0</v>
      </c>
    </row>
    <row r="15" spans="1:34" ht="15" x14ac:dyDescent="0.25">
      <c r="B15" s="83" t="s">
        <v>346</v>
      </c>
      <c r="C15" s="84">
        <f>[8]CO2FFC!C14</f>
        <v>2.0126856405696771</v>
      </c>
      <c r="D15" s="84">
        <f>[8]CO2FFC!D14</f>
        <v>1.8522386606778392</v>
      </c>
      <c r="E15" s="84">
        <f>[8]CO2FFC!E14</f>
        <v>1.8733938746077097</v>
      </c>
      <c r="F15" s="84">
        <f>[8]CO2FFC!F14</f>
        <v>1.7615398978506971</v>
      </c>
      <c r="G15" s="84">
        <f>[8]CO2FFC!G14</f>
        <v>1.9431276189158724</v>
      </c>
      <c r="H15" s="84">
        <f>[8]CO2FFC!H14</f>
        <v>1.8877042332575595</v>
      </c>
      <c r="I15" s="84">
        <f>[8]CO2FFC!I14</f>
        <v>1.9706996314334104</v>
      </c>
      <c r="J15" s="84">
        <f>[8]CO2FFC!J14</f>
        <v>1.8675475916686297</v>
      </c>
      <c r="K15" s="84">
        <f>[8]CO2FFC!K14</f>
        <v>1.4244943733305064</v>
      </c>
      <c r="L15" s="84">
        <f>[8]CO2FFC!L14</f>
        <v>1.2657080481400509</v>
      </c>
      <c r="M15" s="84">
        <f>[8]CO2FFC!M14</f>
        <v>1.2934297324198878</v>
      </c>
      <c r="N15" s="84">
        <f>[8]CO2FFC!N14</f>
        <v>1.3387419199924837</v>
      </c>
      <c r="O15" s="84">
        <f>[8]CO2FFC!O14</f>
        <v>1.4597652618989423</v>
      </c>
      <c r="P15" s="84">
        <f>[8]CO2FFC!P14</f>
        <v>1.4988468080636683</v>
      </c>
      <c r="Q15" s="84">
        <f>[8]CO2FFC!Q14</f>
        <v>1.4906168476529658</v>
      </c>
      <c r="R15" s="84">
        <f>[8]CO2FFC!R14</f>
        <v>1.70842428847176</v>
      </c>
      <c r="S15" s="84">
        <f>[8]CO2FFC!S14</f>
        <v>1.7106691492800077</v>
      </c>
      <c r="T15" s="84">
        <f>[8]CO2FFC!T14</f>
        <v>1.5657902022155801</v>
      </c>
      <c r="U15" s="84">
        <f>[8]CO2FFC!U14</f>
        <v>1.3522571614119974</v>
      </c>
      <c r="V15" s="84">
        <f>[8]CO2FFC!V14</f>
        <v>1.280764696252491</v>
      </c>
      <c r="W15" s="84">
        <f>[8]CO2FFC!W14</f>
        <v>1.2562641783618371</v>
      </c>
      <c r="X15" s="84">
        <f>[8]CO2FFC!X14</f>
        <v>1.3313019442301735</v>
      </c>
      <c r="Y15" s="84">
        <f>[8]CO2FFC!Y14</f>
        <v>1.2907414236670993</v>
      </c>
      <c r="Z15" s="84">
        <f>[8]CO2FFC!Z14</f>
        <v>1.2429404343773862</v>
      </c>
      <c r="AA15" s="84">
        <f>[8]CO2FFC!AA14</f>
        <v>1.2005554902526756</v>
      </c>
      <c r="AB15" s="84">
        <f>[8]CO2FFC!AB14</f>
        <v>1.231217469462337</v>
      </c>
      <c r="AC15" s="84">
        <f>[8]CO2FFC!AC14</f>
        <v>1.213464091322404</v>
      </c>
      <c r="AD15" s="84">
        <f>[8]CO2FFC!AD14</f>
        <v>1.3090769900929036</v>
      </c>
      <c r="AE15" s="84">
        <f>[8]CO2FFC!AE14</f>
        <v>1.047070957454995</v>
      </c>
      <c r="AF15" s="84">
        <f>[8]CO2FFC!AF14</f>
        <v>1.1081806234970435</v>
      </c>
      <c r="AG15" s="84">
        <f>[8]CO2FFC!AG14</f>
        <v>0.8647943616566186</v>
      </c>
      <c r="AH15" s="84">
        <f>[8]CO2FFC!AH14</f>
        <v>0.76799111898692274</v>
      </c>
    </row>
    <row r="16" spans="1:34" ht="15" x14ac:dyDescent="0.25">
      <c r="B16" s="17" t="s">
        <v>362</v>
      </c>
      <c r="C16" s="79">
        <f>[8]CO2FFC!C15</f>
        <v>0</v>
      </c>
      <c r="D16" s="79">
        <f>[8]CO2FFC!D15</f>
        <v>0</v>
      </c>
      <c r="E16" s="79">
        <f>[8]CO2FFC!E15</f>
        <v>0</v>
      </c>
      <c r="F16" s="79">
        <f>[8]CO2FFC!F15</f>
        <v>0</v>
      </c>
      <c r="G16" s="79">
        <f>[8]CO2FFC!G15</f>
        <v>0</v>
      </c>
      <c r="H16" s="79">
        <f>[8]CO2FFC!H15</f>
        <v>0.10396006036338638</v>
      </c>
      <c r="I16" s="79">
        <f>[8]CO2FFC!I15</f>
        <v>4.8637897792200326E-2</v>
      </c>
      <c r="J16" s="79">
        <f>[8]CO2FFC!J15</f>
        <v>7.8198678194691812E-2</v>
      </c>
      <c r="K16" s="79">
        <f>[8]CO2FFC!K15</f>
        <v>3.6183187833761288E-2</v>
      </c>
      <c r="L16" s="79">
        <f>[8]CO2FFC!L15</f>
        <v>0</v>
      </c>
      <c r="M16" s="79">
        <f>[8]CO2FFC!M15</f>
        <v>0</v>
      </c>
      <c r="N16" s="79">
        <f>[8]CO2FFC!N15</f>
        <v>0</v>
      </c>
      <c r="O16" s="79">
        <f>[8]CO2FFC!O15</f>
        <v>0</v>
      </c>
      <c r="P16" s="79">
        <f>[8]CO2FFC!P15</f>
        <v>0</v>
      </c>
      <c r="Q16" s="79">
        <f>[8]CO2FFC!Q15</f>
        <v>0</v>
      </c>
      <c r="R16" s="79">
        <f>[8]CO2FFC!R15</f>
        <v>0</v>
      </c>
      <c r="S16" s="79">
        <f>[8]CO2FFC!S15</f>
        <v>0</v>
      </c>
      <c r="T16" s="79">
        <f>[8]CO2FFC!T15</f>
        <v>0</v>
      </c>
      <c r="U16" s="79">
        <f>[8]CO2FFC!U15</f>
        <v>0</v>
      </c>
      <c r="V16" s="79">
        <f>[8]CO2FFC!V15</f>
        <v>0</v>
      </c>
      <c r="W16" s="79">
        <f>[8]CO2FFC!W15</f>
        <v>0</v>
      </c>
      <c r="X16" s="79">
        <f>[8]CO2FFC!X15</f>
        <v>0</v>
      </c>
      <c r="Y16" s="79">
        <f>[8]CO2FFC!Y15</f>
        <v>0</v>
      </c>
      <c r="Z16" s="79">
        <f>[8]CO2FFC!Z15</f>
        <v>0</v>
      </c>
      <c r="AA16" s="79">
        <f>[8]CO2FFC!AA15</f>
        <v>0</v>
      </c>
      <c r="AB16" s="79">
        <f>[8]CO2FFC!AB15</f>
        <v>0</v>
      </c>
      <c r="AC16" s="79">
        <f>[8]CO2FFC!AC15</f>
        <v>0</v>
      </c>
      <c r="AD16" s="79">
        <f>[8]CO2FFC!AD15</f>
        <v>0</v>
      </c>
      <c r="AE16" s="79">
        <f>[8]CO2FFC!AE15</f>
        <v>0</v>
      </c>
      <c r="AF16" s="79">
        <f>[8]CO2FFC!AF15</f>
        <v>0</v>
      </c>
      <c r="AG16" s="79">
        <f>[8]CO2FFC!AG15</f>
        <v>0</v>
      </c>
      <c r="AH16" s="79">
        <f>[8]CO2FFC!AH15</f>
        <v>0</v>
      </c>
    </row>
    <row r="17" spans="2:34" ht="15" x14ac:dyDescent="0.25">
      <c r="B17" s="17" t="s">
        <v>363</v>
      </c>
      <c r="C17" s="79">
        <f>[8]CO2FFC!C16</f>
        <v>2.0126856405696771</v>
      </c>
      <c r="D17" s="79">
        <f>[8]CO2FFC!D16</f>
        <v>1.8522386606778392</v>
      </c>
      <c r="E17" s="79">
        <f>[8]CO2FFC!E16</f>
        <v>1.8733938746077097</v>
      </c>
      <c r="F17" s="79">
        <f>[8]CO2FFC!F16</f>
        <v>1.7615398978506971</v>
      </c>
      <c r="G17" s="79">
        <f>[8]CO2FFC!G16</f>
        <v>1.9431276189158724</v>
      </c>
      <c r="H17" s="79">
        <f>[8]CO2FFC!H16</f>
        <v>1.7837441728941732</v>
      </c>
      <c r="I17" s="79">
        <f>[8]CO2FFC!I16</f>
        <v>1.92206173364121</v>
      </c>
      <c r="J17" s="79">
        <f>[8]CO2FFC!J16</f>
        <v>1.7720522007811854</v>
      </c>
      <c r="K17" s="79">
        <f>[8]CO2FFC!K16</f>
        <v>1.3691324701946739</v>
      </c>
      <c r="L17" s="79">
        <f>[8]CO2FFC!L16</f>
        <v>1.2419806815187191</v>
      </c>
      <c r="M17" s="79">
        <f>[8]CO2FFC!M16</f>
        <v>1.2658515902002885</v>
      </c>
      <c r="N17" s="79">
        <f>[8]CO2FFC!N16</f>
        <v>1.3115022084909498</v>
      </c>
      <c r="O17" s="79">
        <f>[8]CO2FFC!O16</f>
        <v>1.4348586034312607</v>
      </c>
      <c r="P17" s="79">
        <f>[8]CO2FFC!P16</f>
        <v>1.475665657587792</v>
      </c>
      <c r="Q17" s="79">
        <f>[8]CO2FFC!Q16</f>
        <v>1.4673413476784347</v>
      </c>
      <c r="R17" s="79">
        <f>[8]CO2FFC!R16</f>
        <v>1.6857650625909439</v>
      </c>
      <c r="S17" s="79">
        <f>[8]CO2FFC!S16</f>
        <v>1.6871082083938453</v>
      </c>
      <c r="T17" s="79">
        <f>[8]CO2FFC!T16</f>
        <v>1.5398376490848318</v>
      </c>
      <c r="U17" s="79">
        <f>[8]CO2FFC!U16</f>
        <v>1.3297586334208706</v>
      </c>
      <c r="V17" s="79">
        <f>[8]CO2FFC!V16</f>
        <v>1.2628880334759354</v>
      </c>
      <c r="W17" s="79">
        <f>[8]CO2FFC!W16</f>
        <v>1.2386520229054341</v>
      </c>
      <c r="X17" s="79">
        <f>[8]CO2FFC!X16</f>
        <v>1.3123956539783961</v>
      </c>
      <c r="Y17" s="79">
        <f>[8]CO2FFC!Y16</f>
        <v>1.2722384158429294</v>
      </c>
      <c r="Z17" s="79">
        <f>[8]CO2FFC!Z16</f>
        <v>1.2234283257806595</v>
      </c>
      <c r="AA17" s="79">
        <f>[8]CO2FFC!AA16</f>
        <v>1.1813010707400793</v>
      </c>
      <c r="AB17" s="79">
        <f>[8]CO2FFC!AB16</f>
        <v>1.2096718932383204</v>
      </c>
      <c r="AC17" s="79">
        <f>[8]CO2FFC!AC16</f>
        <v>1.2094687797129329</v>
      </c>
      <c r="AD17" s="79">
        <f>[8]CO2FFC!AD16</f>
        <v>1.3050249065455757</v>
      </c>
      <c r="AE17" s="79">
        <f>[8]CO2FFC!AE16</f>
        <v>1.0428327589032966</v>
      </c>
      <c r="AF17" s="79">
        <f>[8]CO2FFC!AF16</f>
        <v>1.1038392640851629</v>
      </c>
      <c r="AG17" s="79">
        <f>[8]CO2FFC!AG16</f>
        <v>0.86109988373021007</v>
      </c>
      <c r="AH17" s="79">
        <f>[8]CO2FFC!AH16</f>
        <v>0.76334154159850443</v>
      </c>
    </row>
    <row r="18" spans="2:34" ht="15" x14ac:dyDescent="0.25">
      <c r="B18" s="17" t="s">
        <v>364</v>
      </c>
      <c r="C18" s="32">
        <f>[8]CO2FFC!C17</f>
        <v>0</v>
      </c>
      <c r="D18" s="32">
        <f>[8]CO2FFC!D17</f>
        <v>0</v>
      </c>
      <c r="E18" s="32">
        <f>[8]CO2FFC!E17</f>
        <v>0</v>
      </c>
      <c r="F18" s="32">
        <f>[8]CO2FFC!F17</f>
        <v>0</v>
      </c>
      <c r="G18" s="32">
        <f>[8]CO2FFC!G17</f>
        <v>0</v>
      </c>
      <c r="H18" s="32">
        <f>[8]CO2FFC!H17</f>
        <v>0</v>
      </c>
      <c r="I18" s="32">
        <f>[8]CO2FFC!I17</f>
        <v>0</v>
      </c>
      <c r="J18" s="32">
        <f>[8]CO2FFC!J17</f>
        <v>1.7296712692752667E-2</v>
      </c>
      <c r="K18" s="32">
        <f>[8]CO2FFC!K17</f>
        <v>1.917871530207128E-2</v>
      </c>
      <c r="L18" s="32">
        <f>[8]CO2FFC!L17</f>
        <v>2.3727366621331757E-2</v>
      </c>
      <c r="M18" s="32">
        <f>[8]CO2FFC!M17</f>
        <v>2.7578142219599266E-2</v>
      </c>
      <c r="N18" s="32">
        <f>[8]CO2FFC!N17</f>
        <v>2.7239711501533995E-2</v>
      </c>
      <c r="O18" s="32">
        <f>[8]CO2FFC!O17</f>
        <v>2.4906658467681541E-2</v>
      </c>
      <c r="P18" s="32">
        <f>[8]CO2FFC!P17</f>
        <v>2.3181150475876336E-2</v>
      </c>
      <c r="Q18" s="32">
        <f>[8]CO2FFC!Q17</f>
        <v>2.3275499974531037E-2</v>
      </c>
      <c r="R18" s="32">
        <f>[8]CO2FFC!R17</f>
        <v>2.2659225880815984E-2</v>
      </c>
      <c r="S18" s="32">
        <f>[8]CO2FFC!S17</f>
        <v>2.356094088616234E-2</v>
      </c>
      <c r="T18" s="32">
        <f>[8]CO2FFC!T17</f>
        <v>2.595255313074827E-2</v>
      </c>
      <c r="U18" s="32">
        <f>[8]CO2FFC!U17</f>
        <v>2.2498527991126793E-2</v>
      </c>
      <c r="V18" s="32">
        <f>[8]CO2FFC!V17</f>
        <v>1.7876662776555641E-2</v>
      </c>
      <c r="W18" s="32">
        <f>[8]CO2FFC!W17</f>
        <v>1.7612155456403107E-2</v>
      </c>
      <c r="X18" s="32">
        <f>[8]CO2FFC!X17</f>
        <v>1.8906290251777393E-2</v>
      </c>
      <c r="Y18" s="32">
        <f>[8]CO2FFC!Y17</f>
        <v>1.8503007824169918E-2</v>
      </c>
      <c r="Z18" s="32">
        <f>[8]CO2FFC!Z17</f>
        <v>1.9512108596726675E-2</v>
      </c>
      <c r="AA18" s="32">
        <f>[8]CO2FFC!AA17</f>
        <v>1.9254419512596363E-2</v>
      </c>
      <c r="AB18" s="32">
        <f>[8]CO2FFC!AB17</f>
        <v>2.1545576224016649E-2</v>
      </c>
      <c r="AC18" s="32">
        <f>[8]CO2FFC!AC17</f>
        <v>3.995311609471015E-3</v>
      </c>
      <c r="AD18" s="32">
        <f>[8]CO2FFC!AD17</f>
        <v>4.0520835473278251E-3</v>
      </c>
      <c r="AE18" s="32">
        <f>[8]CO2FFC!AE17</f>
        <v>4.2381985516983323E-3</v>
      </c>
      <c r="AF18" s="32">
        <f>[8]CO2FFC!AF17</f>
        <v>4.3413594118806662E-3</v>
      </c>
      <c r="AG18" s="32">
        <f>[8]CO2FFC!AG17</f>
        <v>3.6944779264084979E-3</v>
      </c>
      <c r="AH18" s="32">
        <f>[8]CO2FFC!AH17</f>
        <v>4.6495773884183316E-3</v>
      </c>
    </row>
    <row r="19" spans="2:34" ht="15.75" thickBot="1" x14ac:dyDescent="0.3">
      <c r="B19" s="80" t="s">
        <v>365</v>
      </c>
      <c r="C19" s="37">
        <f>[8]CO2FFC!C18</f>
        <v>0</v>
      </c>
      <c r="D19" s="37">
        <f>[8]CO2FFC!D18</f>
        <v>0</v>
      </c>
      <c r="E19" s="37">
        <f>[8]CO2FFC!E18</f>
        <v>0</v>
      </c>
      <c r="F19" s="37">
        <f>[8]CO2FFC!F18</f>
        <v>0</v>
      </c>
      <c r="G19" s="37">
        <f>[8]CO2FFC!G18</f>
        <v>0</v>
      </c>
      <c r="H19" s="37">
        <f>[8]CO2FFC!H18</f>
        <v>0</v>
      </c>
      <c r="I19" s="37">
        <f>[8]CO2FFC!I18</f>
        <v>0</v>
      </c>
      <c r="J19" s="37">
        <f>[8]CO2FFC!J18</f>
        <v>0</v>
      </c>
      <c r="K19" s="37">
        <f>[8]CO2FFC!K18</f>
        <v>0</v>
      </c>
      <c r="L19" s="37">
        <f>[8]CO2FFC!L18</f>
        <v>0</v>
      </c>
      <c r="M19" s="37">
        <f>[8]CO2FFC!M18</f>
        <v>0</v>
      </c>
      <c r="N19" s="37">
        <f>[8]CO2FFC!N18</f>
        <v>0</v>
      </c>
      <c r="O19" s="37">
        <f>[8]CO2FFC!O18</f>
        <v>0</v>
      </c>
      <c r="P19" s="37">
        <f>[8]CO2FFC!P18</f>
        <v>0</v>
      </c>
      <c r="Q19" s="37">
        <f>[8]CO2FFC!Q18</f>
        <v>0</v>
      </c>
      <c r="R19" s="37">
        <f>[8]CO2FFC!R18</f>
        <v>0</v>
      </c>
      <c r="S19" s="37">
        <f>[8]CO2FFC!S18</f>
        <v>0</v>
      </c>
      <c r="T19" s="37">
        <f>[8]CO2FFC!T18</f>
        <v>0</v>
      </c>
      <c r="U19" s="37">
        <f>[8]CO2FFC!U18</f>
        <v>0</v>
      </c>
      <c r="V19" s="37">
        <f>[8]CO2FFC!V18</f>
        <v>0</v>
      </c>
      <c r="W19" s="37">
        <f>[8]CO2FFC!W18</f>
        <v>0</v>
      </c>
      <c r="X19" s="37">
        <f>[8]CO2FFC!X18</f>
        <v>0</v>
      </c>
      <c r="Y19" s="37">
        <f>[8]CO2FFC!Y18</f>
        <v>0</v>
      </c>
      <c r="Z19" s="37">
        <f>[8]CO2FFC!Z18</f>
        <v>0</v>
      </c>
      <c r="AA19" s="37">
        <f>[8]CO2FFC!AA18</f>
        <v>0</v>
      </c>
      <c r="AB19" s="37">
        <f>[8]CO2FFC!AB18</f>
        <v>0</v>
      </c>
      <c r="AC19" s="37">
        <f>[8]CO2FFC!AC18</f>
        <v>0</v>
      </c>
      <c r="AD19" s="37">
        <f>[8]CO2FFC!AD18</f>
        <v>0</v>
      </c>
      <c r="AE19" s="37">
        <f>[8]CO2FFC!AE18</f>
        <v>0</v>
      </c>
      <c r="AF19" s="37">
        <f>[8]CO2FFC!AF18</f>
        <v>0</v>
      </c>
      <c r="AG19" s="37">
        <f>[8]CO2FFC!AG18</f>
        <v>0</v>
      </c>
      <c r="AH19" s="37">
        <f>[8]CO2FFC!AH18</f>
        <v>0</v>
      </c>
    </row>
    <row r="20" spans="2:34" ht="15" x14ac:dyDescent="0.25">
      <c r="B20" s="85" t="s">
        <v>188</v>
      </c>
      <c r="C20" s="86">
        <f>[8]CO2FFC!C19</f>
        <v>8.8883630897640682</v>
      </c>
      <c r="D20" s="86">
        <f>[8]CO2FFC!D19</f>
        <v>8.5291579416643373</v>
      </c>
      <c r="E20" s="86">
        <f>[8]CO2FFC!E19</f>
        <v>8.0223816338021994</v>
      </c>
      <c r="F20" s="86">
        <f>[8]CO2FFC!F19</f>
        <v>7.3966349093935424</v>
      </c>
      <c r="G20" s="86">
        <f>[8]CO2FFC!G19</f>
        <v>8.1233944215329448</v>
      </c>
      <c r="H20" s="86">
        <f>[8]CO2FFC!H19</f>
        <v>7.9467621516079614</v>
      </c>
      <c r="I20" s="86">
        <f>[8]CO2FFC!I19</f>
        <v>7.5709966345258755</v>
      </c>
      <c r="J20" s="86">
        <f>[8]CO2FFC!J19</f>
        <v>7.2265769111251181</v>
      </c>
      <c r="K20" s="86">
        <f>[8]CO2FFC!K19</f>
        <v>7.0567660439030568</v>
      </c>
      <c r="L20" s="86">
        <f>[8]CO2FFC!L19</f>
        <v>7.3032271376140319</v>
      </c>
      <c r="M20" s="86">
        <f>[8]CO2FFC!M19</f>
        <v>7.5178398894274387</v>
      </c>
      <c r="N20" s="86">
        <f>[8]CO2FFC!N19</f>
        <v>7.6928486699088277</v>
      </c>
      <c r="O20" s="86">
        <f>[8]CO2FFC!O19</f>
        <v>8.4251711850462794</v>
      </c>
      <c r="P20" s="86">
        <f>[8]CO2FFC!P19</f>
        <v>9.754284283203539</v>
      </c>
      <c r="Q20" s="86">
        <f>[8]CO2FFC!Q19</f>
        <v>10.06925338940839</v>
      </c>
      <c r="R20" s="86">
        <f>[8]CO2FFC!R19</f>
        <v>10.286519243961791</v>
      </c>
      <c r="S20" s="86">
        <f>[8]CO2FFC!S19</f>
        <v>10.351769109348046</v>
      </c>
      <c r="T20" s="86">
        <f>[8]CO2FFC!T19</f>
        <v>10.821236792932931</v>
      </c>
      <c r="U20" s="86">
        <f>[8]CO2FFC!U19</f>
        <v>7.9112177153586414</v>
      </c>
      <c r="V20" s="86">
        <f>[8]CO2FFC!V19</f>
        <v>7.6028355299092105</v>
      </c>
      <c r="W20" s="86">
        <f>[8]CO2FFC!W19</f>
        <v>8.8619171069567049</v>
      </c>
      <c r="X20" s="86">
        <f>[8]CO2FFC!X19</f>
        <v>8.9822160112445637</v>
      </c>
      <c r="Y20" s="86">
        <f>[8]CO2FFC!Y19</f>
        <v>8.9076962366836945</v>
      </c>
      <c r="Z20" s="86">
        <f>[8]CO2FFC!Z19</f>
        <v>9.1899019116715994</v>
      </c>
      <c r="AA20" s="86">
        <f>[8]CO2FFC!AA19</f>
        <v>8.6401098979833151</v>
      </c>
      <c r="AB20" s="86">
        <f>[8]CO2FFC!AB19</f>
        <v>8.839359580210397</v>
      </c>
      <c r="AC20" s="86">
        <f>[8]CO2FFC!AC19</f>
        <v>9.0047803247645781</v>
      </c>
      <c r="AD20" s="86">
        <f>[8]CO2FFC!AD19</f>
        <v>9.3287245555883889</v>
      </c>
      <c r="AE20" s="86">
        <f>[8]CO2FFC!AE19</f>
        <v>9.4060354173471534</v>
      </c>
      <c r="AF20" s="86">
        <f>[8]CO2FFC!AF19</f>
        <v>9.5235546775594955</v>
      </c>
      <c r="AG20" s="86">
        <f>[8]CO2FFC!AG19</f>
        <v>6.3537405511236438</v>
      </c>
      <c r="AH20" s="86">
        <f>[8]CO2FFC!AH19</f>
        <v>8.2560863190137024</v>
      </c>
    </row>
    <row r="21" spans="2:34" ht="15" x14ac:dyDescent="0.25">
      <c r="B21" s="17" t="s">
        <v>362</v>
      </c>
      <c r="C21" s="79">
        <f>[8]CO2FFC!C20</f>
        <v>0</v>
      </c>
      <c r="D21" s="79">
        <f>[8]CO2FFC!D20</f>
        <v>0</v>
      </c>
      <c r="E21" s="79">
        <f>[8]CO2FFC!E20</f>
        <v>0</v>
      </c>
      <c r="F21" s="79">
        <f>[8]CO2FFC!F20</f>
        <v>0</v>
      </c>
      <c r="G21" s="79">
        <f>[8]CO2FFC!G20</f>
        <v>0</v>
      </c>
      <c r="H21" s="79">
        <f>[8]CO2FFC!H20</f>
        <v>0</v>
      </c>
      <c r="I21" s="79">
        <f>[8]CO2FFC!I20</f>
        <v>0</v>
      </c>
      <c r="J21" s="79">
        <f>[8]CO2FFC!J20</f>
        <v>0</v>
      </c>
      <c r="K21" s="79">
        <f>[8]CO2FFC!K20</f>
        <v>0</v>
      </c>
      <c r="L21" s="79">
        <f>[8]CO2FFC!L20</f>
        <v>0</v>
      </c>
      <c r="M21" s="79">
        <f>[8]CO2FFC!M20</f>
        <v>0</v>
      </c>
      <c r="N21" s="79">
        <f>[8]CO2FFC!N20</f>
        <v>0</v>
      </c>
      <c r="O21" s="79">
        <f>[8]CO2FFC!O20</f>
        <v>0</v>
      </c>
      <c r="P21" s="79">
        <f>[8]CO2FFC!P20</f>
        <v>0</v>
      </c>
      <c r="Q21" s="79">
        <f>[8]CO2FFC!Q20</f>
        <v>0</v>
      </c>
      <c r="R21" s="79">
        <f>[8]CO2FFC!R20</f>
        <v>0</v>
      </c>
      <c r="S21" s="79">
        <f>[8]CO2FFC!S20</f>
        <v>0</v>
      </c>
      <c r="T21" s="79">
        <f>[8]CO2FFC!T20</f>
        <v>0</v>
      </c>
      <c r="U21" s="79">
        <f>[8]CO2FFC!U20</f>
        <v>0</v>
      </c>
      <c r="V21" s="79">
        <f>[8]CO2FFC!V20</f>
        <v>0</v>
      </c>
      <c r="W21" s="79">
        <f>[8]CO2FFC!W20</f>
        <v>0</v>
      </c>
      <c r="X21" s="79">
        <f>[8]CO2FFC!X20</f>
        <v>0</v>
      </c>
      <c r="Y21" s="79">
        <f>[8]CO2FFC!Y20</f>
        <v>0</v>
      </c>
      <c r="Z21" s="79">
        <f>[8]CO2FFC!Z20</f>
        <v>0</v>
      </c>
      <c r="AA21" s="79">
        <f>[8]CO2FFC!AA20</f>
        <v>0</v>
      </c>
      <c r="AB21" s="79">
        <f>[8]CO2FFC!AB20</f>
        <v>0</v>
      </c>
      <c r="AC21" s="79">
        <f>[8]CO2FFC!AC20</f>
        <v>0</v>
      </c>
      <c r="AD21" s="79">
        <f>[8]CO2FFC!AD20</f>
        <v>0</v>
      </c>
      <c r="AE21" s="79">
        <f>[8]CO2FFC!AE20</f>
        <v>0</v>
      </c>
      <c r="AF21" s="79">
        <f>[8]CO2FFC!AF20</f>
        <v>0</v>
      </c>
      <c r="AG21" s="79">
        <f>[8]CO2FFC!AG20</f>
        <v>0</v>
      </c>
      <c r="AH21" s="79">
        <f>[8]CO2FFC!AH20</f>
        <v>0</v>
      </c>
    </row>
    <row r="22" spans="2:34" ht="15" x14ac:dyDescent="0.25">
      <c r="B22" s="17" t="s">
        <v>363</v>
      </c>
      <c r="C22" s="79">
        <f>[8]CO2FFC!C21</f>
        <v>8.8883630897640682</v>
      </c>
      <c r="D22" s="79">
        <f>[8]CO2FFC!D21</f>
        <v>8.5291579416643373</v>
      </c>
      <c r="E22" s="79">
        <f>[8]CO2FFC!E21</f>
        <v>8.0223816338021994</v>
      </c>
      <c r="F22" s="79">
        <f>[8]CO2FFC!F21</f>
        <v>7.3966349093935424</v>
      </c>
      <c r="G22" s="79">
        <f>[8]CO2FFC!G21</f>
        <v>8.1233944215329448</v>
      </c>
      <c r="H22" s="79">
        <f>[8]CO2FFC!H21</f>
        <v>7.9467621516079614</v>
      </c>
      <c r="I22" s="79">
        <f>[8]CO2FFC!I21</f>
        <v>7.5709966345258755</v>
      </c>
      <c r="J22" s="79">
        <f>[8]CO2FFC!J21</f>
        <v>7.2265769111251181</v>
      </c>
      <c r="K22" s="79">
        <f>[8]CO2FFC!K21</f>
        <v>7.0567660439030568</v>
      </c>
      <c r="L22" s="79">
        <f>[8]CO2FFC!L21</f>
        <v>7.3032271376140319</v>
      </c>
      <c r="M22" s="79">
        <f>[8]CO2FFC!M21</f>
        <v>7.5178398894274387</v>
      </c>
      <c r="N22" s="79">
        <f>[8]CO2FFC!N21</f>
        <v>7.6928486699088277</v>
      </c>
      <c r="O22" s="79">
        <f>[8]CO2FFC!O21</f>
        <v>8.4251711850462794</v>
      </c>
      <c r="P22" s="79">
        <f>[8]CO2FFC!P21</f>
        <v>9.754284283203539</v>
      </c>
      <c r="Q22" s="79">
        <f>[8]CO2FFC!Q21</f>
        <v>10.069147293611692</v>
      </c>
      <c r="R22" s="79">
        <f>[8]CO2FFC!R21</f>
        <v>10.28636017399486</v>
      </c>
      <c r="S22" s="79">
        <f>[8]CO2FFC!S21</f>
        <v>10.351663062703425</v>
      </c>
      <c r="T22" s="79">
        <f>[8]CO2FFC!T21</f>
        <v>10.821077686137835</v>
      </c>
      <c r="U22" s="79">
        <f>[8]CO2FFC!U21</f>
        <v>7.9111116441619114</v>
      </c>
      <c r="V22" s="79">
        <f>[8]CO2FFC!V21</f>
        <v>7.6027294094645441</v>
      </c>
      <c r="W22" s="79">
        <f>[8]CO2FFC!W21</f>
        <v>8.8618109370715388</v>
      </c>
      <c r="X22" s="79">
        <f>[8]CO2FFC!X21</f>
        <v>8.9821098165665827</v>
      </c>
      <c r="Y22" s="79">
        <f>[8]CO2FFC!Y21</f>
        <v>8.9075370189725316</v>
      </c>
      <c r="Z22" s="79">
        <f>[8]CO2FFC!Z21</f>
        <v>9.1893185200895857</v>
      </c>
      <c r="AA22" s="79">
        <f>[8]CO2FFC!AA21</f>
        <v>8.6400569235273128</v>
      </c>
      <c r="AB22" s="79">
        <f>[8]CO2FFC!AB21</f>
        <v>8.8392537524039039</v>
      </c>
      <c r="AC22" s="79">
        <f>[8]CO2FFC!AC21</f>
        <v>9.004674496958085</v>
      </c>
      <c r="AD22" s="79">
        <f>[8]CO2FFC!AD21</f>
        <v>9.3286187036543122</v>
      </c>
      <c r="AE22" s="79">
        <f>[8]CO2FFC!AE21</f>
        <v>9.4059295654130768</v>
      </c>
      <c r="AF22" s="79">
        <f>[8]CO2FFC!AF21</f>
        <v>9.5235546775594955</v>
      </c>
      <c r="AG22" s="79">
        <f>[8]CO2FFC!AG21</f>
        <v>6.3536876372203972</v>
      </c>
      <c r="AH22" s="79">
        <f>[8]CO2FFC!AH21</f>
        <v>8.2559804912072092</v>
      </c>
    </row>
    <row r="23" spans="2:34" ht="15" x14ac:dyDescent="0.25">
      <c r="B23" s="17" t="s">
        <v>364</v>
      </c>
      <c r="C23" s="32">
        <f>[8]CO2FFC!C22</f>
        <v>0</v>
      </c>
      <c r="D23" s="32">
        <f>[8]CO2FFC!D22</f>
        <v>0</v>
      </c>
      <c r="E23" s="32">
        <f>[8]CO2FFC!E22</f>
        <v>0</v>
      </c>
      <c r="F23" s="32">
        <f>[8]CO2FFC!F22</f>
        <v>0</v>
      </c>
      <c r="G23" s="32">
        <f>[8]CO2FFC!G22</f>
        <v>0</v>
      </c>
      <c r="H23" s="32">
        <f>[8]CO2FFC!H22</f>
        <v>0</v>
      </c>
      <c r="I23" s="32">
        <f>[8]CO2FFC!I22</f>
        <v>0</v>
      </c>
      <c r="J23" s="32">
        <f>[8]CO2FFC!J22</f>
        <v>0</v>
      </c>
      <c r="K23" s="32">
        <f>[8]CO2FFC!K22</f>
        <v>0</v>
      </c>
      <c r="L23" s="32">
        <f>[8]CO2FFC!L22</f>
        <v>0</v>
      </c>
      <c r="M23" s="32">
        <f>[8]CO2FFC!M22</f>
        <v>0</v>
      </c>
      <c r="N23" s="32">
        <f>[8]CO2FFC!N22</f>
        <v>0</v>
      </c>
      <c r="O23" s="32">
        <f>[8]CO2FFC!O22</f>
        <v>0</v>
      </c>
      <c r="P23" s="32">
        <f>[8]CO2FFC!P22</f>
        <v>0</v>
      </c>
      <c r="Q23" s="32">
        <f>[8]CO2FFC!Q22</f>
        <v>1.0609579669822431E-4</v>
      </c>
      <c r="R23" s="32">
        <f>[8]CO2FFC!R22</f>
        <v>1.5906996693182556E-4</v>
      </c>
      <c r="S23" s="32">
        <f>[8]CO2FFC!S22</f>
        <v>1.0604664462121705E-4</v>
      </c>
      <c r="T23" s="32">
        <f>[8]CO2FFC!T22</f>
        <v>1.5910679509468541E-4</v>
      </c>
      <c r="U23" s="32">
        <f>[8]CO2FFC!U22</f>
        <v>1.0607119672979029E-4</v>
      </c>
      <c r="V23" s="32">
        <f>[8]CO2FFC!V22</f>
        <v>1.0612044466659672E-4</v>
      </c>
      <c r="W23" s="32">
        <f>[8]CO2FFC!W22</f>
        <v>1.0616988516620587E-4</v>
      </c>
      <c r="X23" s="32">
        <f>[8]CO2FFC!X22</f>
        <v>1.0619467798034453E-4</v>
      </c>
      <c r="Y23" s="32">
        <f>[8]CO2FFC!Y22</f>
        <v>1.5921771116329851E-4</v>
      </c>
      <c r="Z23" s="32">
        <f>[8]CO2FFC!Z22</f>
        <v>5.8339158201384657E-4</v>
      </c>
      <c r="AA23" s="32">
        <f>[8]CO2FFC!AA22</f>
        <v>5.2974456001490858E-5</v>
      </c>
      <c r="AB23" s="32">
        <f>[8]CO2FFC!AB22</f>
        <v>1.0582780649243936E-4</v>
      </c>
      <c r="AC23" s="32">
        <f>[8]CO2FFC!AC22</f>
        <v>1.0582780649243936E-4</v>
      </c>
      <c r="AD23" s="32">
        <f>[8]CO2FFC!AD22</f>
        <v>1.0585193407677906E-4</v>
      </c>
      <c r="AE23" s="32">
        <f>[8]CO2FFC!AE22</f>
        <v>1.0585193407677906E-4</v>
      </c>
      <c r="AF23" s="32">
        <f>[8]CO2FFC!AF22</f>
        <v>0</v>
      </c>
      <c r="AG23" s="32">
        <f>[8]CO2FFC!AG22</f>
        <v>5.2913903246219681E-5</v>
      </c>
      <c r="AH23" s="32">
        <f>[8]CO2FFC!AH22</f>
        <v>1.0582780649243936E-4</v>
      </c>
    </row>
    <row r="24" spans="2:34" ht="15.75" thickBot="1" x14ac:dyDescent="0.3">
      <c r="B24" s="80" t="s">
        <v>365</v>
      </c>
      <c r="C24" s="37">
        <f>[8]CO2FFC!C23</f>
        <v>0</v>
      </c>
      <c r="D24" s="37">
        <f>[8]CO2FFC!D23</f>
        <v>0</v>
      </c>
      <c r="E24" s="37">
        <f>[8]CO2FFC!E23</f>
        <v>0</v>
      </c>
      <c r="F24" s="37">
        <f>[8]CO2FFC!F23</f>
        <v>0</v>
      </c>
      <c r="G24" s="37">
        <f>[8]CO2FFC!G23</f>
        <v>0</v>
      </c>
      <c r="H24" s="37">
        <f>[8]CO2FFC!H23</f>
        <v>0</v>
      </c>
      <c r="I24" s="37">
        <f>[8]CO2FFC!I23</f>
        <v>0</v>
      </c>
      <c r="J24" s="37">
        <f>[8]CO2FFC!J23</f>
        <v>0</v>
      </c>
      <c r="K24" s="37">
        <f>[8]CO2FFC!K23</f>
        <v>0</v>
      </c>
      <c r="L24" s="37">
        <f>[8]CO2FFC!L23</f>
        <v>0</v>
      </c>
      <c r="M24" s="37">
        <f>[8]CO2FFC!M23</f>
        <v>0</v>
      </c>
      <c r="N24" s="37">
        <f>[8]CO2FFC!N23</f>
        <v>0</v>
      </c>
      <c r="O24" s="37">
        <f>[8]CO2FFC!O23</f>
        <v>0</v>
      </c>
      <c r="P24" s="37">
        <f>[8]CO2FFC!P23</f>
        <v>0</v>
      </c>
      <c r="Q24" s="37">
        <f>[8]CO2FFC!Q23</f>
        <v>0</v>
      </c>
      <c r="R24" s="37">
        <f>[8]CO2FFC!R23</f>
        <v>0</v>
      </c>
      <c r="S24" s="37">
        <f>[8]CO2FFC!S23</f>
        <v>0</v>
      </c>
      <c r="T24" s="37">
        <f>[8]CO2FFC!T23</f>
        <v>0</v>
      </c>
      <c r="U24" s="37">
        <f>[8]CO2FFC!U23</f>
        <v>0</v>
      </c>
      <c r="V24" s="37">
        <f>[8]CO2FFC!V23</f>
        <v>0</v>
      </c>
      <c r="W24" s="37">
        <f>[8]CO2FFC!W23</f>
        <v>0</v>
      </c>
      <c r="X24" s="37">
        <f>[8]CO2FFC!X23</f>
        <v>0</v>
      </c>
      <c r="Y24" s="37">
        <f>[8]CO2FFC!Y23</f>
        <v>0</v>
      </c>
      <c r="Z24" s="37">
        <f>[8]CO2FFC!Z23</f>
        <v>0</v>
      </c>
      <c r="AA24" s="37">
        <f>[8]CO2FFC!AA23</f>
        <v>0</v>
      </c>
      <c r="AB24" s="37">
        <f>[8]CO2FFC!AB23</f>
        <v>0</v>
      </c>
      <c r="AC24" s="37">
        <f>[8]CO2FFC!AC23</f>
        <v>0</v>
      </c>
      <c r="AD24" s="37">
        <f>[8]CO2FFC!AD23</f>
        <v>0</v>
      </c>
      <c r="AE24" s="37">
        <f>[8]CO2FFC!AE23</f>
        <v>0</v>
      </c>
      <c r="AF24" s="37">
        <f>[8]CO2FFC!AF23</f>
        <v>0</v>
      </c>
      <c r="AG24" s="37">
        <f>[8]CO2FFC!AG23</f>
        <v>0</v>
      </c>
      <c r="AH24" s="37">
        <f>[8]CO2FFC!AH23</f>
        <v>0</v>
      </c>
    </row>
    <row r="25" spans="2:34" ht="15" x14ac:dyDescent="0.25">
      <c r="B25" s="87" t="s">
        <v>347</v>
      </c>
      <c r="C25" s="88">
        <f>[8]CO2FFC!C24</f>
        <v>7.319664731511903</v>
      </c>
      <c r="D25" s="88">
        <f>[8]CO2FFC!D24</f>
        <v>6.0348048197375803</v>
      </c>
      <c r="E25" s="88">
        <f>[8]CO2FFC!E24</f>
        <v>6.9878595732643589</v>
      </c>
      <c r="F25" s="88">
        <f>[8]CO2FFC!F24</f>
        <v>7.0100499982411977</v>
      </c>
      <c r="G25" s="88">
        <f>[8]CO2FFC!G24</f>
        <v>7.2405941759303829</v>
      </c>
      <c r="H25" s="88">
        <f>[8]CO2FFC!H24</f>
        <v>7.5091908457427303</v>
      </c>
      <c r="I25" s="88">
        <f>[8]CO2FFC!I24</f>
        <v>7.7816330526211859</v>
      </c>
      <c r="J25" s="88">
        <f>[8]CO2FFC!J24</f>
        <v>7.718335247829895</v>
      </c>
      <c r="K25" s="88">
        <f>[8]CO2FFC!K24</f>
        <v>7.5747778646816109</v>
      </c>
      <c r="L25" s="88">
        <f>[8]CO2FFC!L24</f>
        <v>7.6730461643506693</v>
      </c>
      <c r="M25" s="88">
        <f>[8]CO2FFC!M24</f>
        <v>7.8072172800876132</v>
      </c>
      <c r="N25" s="88">
        <f>[8]CO2FFC!N24</f>
        <v>7.8022217191993315</v>
      </c>
      <c r="O25" s="88">
        <f>[8]CO2FFC!O24</f>
        <v>8.3814601422809449</v>
      </c>
      <c r="P25" s="88">
        <f>[8]CO2FFC!P24</f>
        <v>7.6920375180027287</v>
      </c>
      <c r="Q25" s="88">
        <f>[8]CO2FFC!Q24</f>
        <v>7.9713902888873278</v>
      </c>
      <c r="R25" s="88">
        <f>[8]CO2FFC!R24</f>
        <v>7.9035329058692518</v>
      </c>
      <c r="S25" s="88">
        <f>[8]CO2FFC!S24</f>
        <v>7.8708452389333265</v>
      </c>
      <c r="T25" s="88">
        <f>[8]CO2FFC!T24</f>
        <v>7.8494576165117103</v>
      </c>
      <c r="U25" s="88">
        <f>[8]CO2FFC!U24</f>
        <v>7.64888525201067</v>
      </c>
      <c r="V25" s="88">
        <f>[8]CO2FFC!V24</f>
        <v>7.455021434943836</v>
      </c>
      <c r="W25" s="88">
        <f>[8]CO2FFC!W24</f>
        <v>7.3553959143880583</v>
      </c>
      <c r="X25" s="88">
        <f>[8]CO2FFC!X24</f>
        <v>7.2211440191476184</v>
      </c>
      <c r="Y25" s="88">
        <f>[8]CO2FFC!Y24</f>
        <v>6.8904635712165554</v>
      </c>
      <c r="Z25" s="88">
        <f>[8]CO2FFC!Z24</f>
        <v>6.5721077019055674</v>
      </c>
      <c r="AA25" s="88">
        <f>[8]CO2FFC!AA24</f>
        <v>6.5333822272354416</v>
      </c>
      <c r="AB25" s="88">
        <f>[8]CO2FFC!AB24</f>
        <v>6.426773419238053</v>
      </c>
      <c r="AC25" s="88">
        <f>[8]CO2FFC!AC24</f>
        <v>6.4085882820634064</v>
      </c>
      <c r="AD25" s="88">
        <f>[8]CO2FFC!AD24</f>
        <v>6.2863604260398009</v>
      </c>
      <c r="AE25" s="88">
        <f>[8]CO2FFC!AE24</f>
        <v>6.2586823201009665</v>
      </c>
      <c r="AF25" s="88">
        <f>[8]CO2FFC!AF24</f>
        <v>6.3013451567592416</v>
      </c>
      <c r="AG25" s="88">
        <f>[8]CO2FFC!AG24</f>
        <v>5.8723008828301229</v>
      </c>
      <c r="AH25" s="88">
        <f>[8]CO2FFC!AH24</f>
        <v>5.7740361599230861</v>
      </c>
    </row>
    <row r="26" spans="2:34" ht="15" x14ac:dyDescent="0.25">
      <c r="B26" s="17" t="s">
        <v>362</v>
      </c>
      <c r="C26" s="79">
        <f>[8]CO2FFC!C25</f>
        <v>2.4731659779283718E-3</v>
      </c>
      <c r="D26" s="79">
        <f>[8]CO2FFC!D25</f>
        <v>1.3712866903135529E-2</v>
      </c>
      <c r="E26" s="79">
        <f>[8]CO2FFC!E25</f>
        <v>0.53193464054641937</v>
      </c>
      <c r="F26" s="79">
        <f>[8]CO2FFC!F25</f>
        <v>1.3060106827895099</v>
      </c>
      <c r="G26" s="79">
        <f>[8]CO2FFC!G25</f>
        <v>1.3183103074649476</v>
      </c>
      <c r="H26" s="79">
        <f>[8]CO2FFC!H25</f>
        <v>1.5012839807645193</v>
      </c>
      <c r="I26" s="79">
        <f>[8]CO2FFC!I25</f>
        <v>1.5904041509318159</v>
      </c>
      <c r="J26" s="79">
        <f>[8]CO2FFC!J25</f>
        <v>1.5942524239854658</v>
      </c>
      <c r="K26" s="79">
        <f>[8]CO2FFC!K25</f>
        <v>1.413121485745495</v>
      </c>
      <c r="L26" s="79">
        <f>[8]CO2FFC!L25</f>
        <v>1.4281379260055422</v>
      </c>
      <c r="M26" s="79">
        <f>[8]CO2FFC!M25</f>
        <v>1.4782559560108035</v>
      </c>
      <c r="N26" s="79">
        <f>[8]CO2FFC!N25</f>
        <v>1.4990382113414409</v>
      </c>
      <c r="O26" s="79">
        <f>[8]CO2FFC!O25</f>
        <v>1.5244282084499128</v>
      </c>
      <c r="P26" s="79">
        <f>[8]CO2FFC!P25</f>
        <v>1.5941603283050128</v>
      </c>
      <c r="Q26" s="79">
        <f>[8]CO2FFC!Q25</f>
        <v>1.5937604313580387</v>
      </c>
      <c r="R26" s="79">
        <f>[8]CO2FFC!R25</f>
        <v>1.4435334318047817</v>
      </c>
      <c r="S26" s="79">
        <f>[8]CO2FFC!S25</f>
        <v>1.3806325281845151</v>
      </c>
      <c r="T26" s="79">
        <f>[8]CO2FFC!T25</f>
        <v>1.461980816824253</v>
      </c>
      <c r="U26" s="79">
        <f>[8]CO2FFC!U25</f>
        <v>1.5071607034280987</v>
      </c>
      <c r="V26" s="79">
        <f>[8]CO2FFC!V25</f>
        <v>1.4371152934075249</v>
      </c>
      <c r="W26" s="79">
        <f>[8]CO2FFC!W25</f>
        <v>1.4997900845011098</v>
      </c>
      <c r="X26" s="79">
        <f>[8]CO2FFC!X25</f>
        <v>1.411255390403978</v>
      </c>
      <c r="Y26" s="79">
        <f>[8]CO2FFC!Y25</f>
        <v>1.4747458203728174</v>
      </c>
      <c r="Z26" s="79">
        <f>[8]CO2FFC!Z25</f>
        <v>1.3324439402763077</v>
      </c>
      <c r="AA26" s="79">
        <f>[8]CO2FFC!AA25</f>
        <v>1.5158712833714196</v>
      </c>
      <c r="AB26" s="79">
        <f>[8]CO2FFC!AB25</f>
        <v>1.3857178729467325</v>
      </c>
      <c r="AC26" s="79">
        <f>[8]CO2FFC!AC25</f>
        <v>1.5446116690770522</v>
      </c>
      <c r="AD26" s="79">
        <f>[8]CO2FFC!AD25</f>
        <v>1.4300272224236819</v>
      </c>
      <c r="AE26" s="79">
        <f>[8]CO2FFC!AE25</f>
        <v>1.3744448156650413</v>
      </c>
      <c r="AF26" s="79">
        <f>[8]CO2FFC!AF25</f>
        <v>1.3560314348559788</v>
      </c>
      <c r="AG26" s="79">
        <f>[8]CO2FFC!AG25</f>
        <v>1.2721989373542786</v>
      </c>
      <c r="AH26" s="79">
        <f>[8]CO2FFC!AH25</f>
        <v>1.2042706638365406</v>
      </c>
    </row>
    <row r="27" spans="2:34" ht="15" x14ac:dyDescent="0.25">
      <c r="B27" s="17" t="s">
        <v>363</v>
      </c>
      <c r="C27" s="79">
        <f>[8]CO2FFC!C26</f>
        <v>7.3171915655339745</v>
      </c>
      <c r="D27" s="79">
        <f>[8]CO2FFC!D26</f>
        <v>6.0210919528344444</v>
      </c>
      <c r="E27" s="79">
        <f>[8]CO2FFC!E26</f>
        <v>6.4559249327179398</v>
      </c>
      <c r="F27" s="79">
        <f>[8]CO2FFC!F26</f>
        <v>5.7040393154516877</v>
      </c>
      <c r="G27" s="79">
        <f>[8]CO2FFC!G26</f>
        <v>5.9222838684654349</v>
      </c>
      <c r="H27" s="79">
        <f>[8]CO2FFC!H26</f>
        <v>6.007906864978211</v>
      </c>
      <c r="I27" s="79">
        <f>[8]CO2FFC!I26</f>
        <v>6.19122890168937</v>
      </c>
      <c r="J27" s="79">
        <f>[8]CO2FFC!J26</f>
        <v>6.1240828238444296</v>
      </c>
      <c r="K27" s="79">
        <f>[8]CO2FFC!K26</f>
        <v>6.1616563789361161</v>
      </c>
      <c r="L27" s="79">
        <f>[8]CO2FFC!L26</f>
        <v>6.2449082383451273</v>
      </c>
      <c r="M27" s="79">
        <f>[8]CO2FFC!M26</f>
        <v>6.3289613240768094</v>
      </c>
      <c r="N27" s="79">
        <f>[8]CO2FFC!N26</f>
        <v>6.3031835078578906</v>
      </c>
      <c r="O27" s="79">
        <f>[8]CO2FFC!O26</f>
        <v>6.8570319338310322</v>
      </c>
      <c r="P27" s="79">
        <f>[8]CO2FFC!P26</f>
        <v>6.0978771896977157</v>
      </c>
      <c r="Q27" s="79">
        <f>[8]CO2FFC!Q26</f>
        <v>6.3776298575292891</v>
      </c>
      <c r="R27" s="79">
        <f>[8]CO2FFC!R26</f>
        <v>6.4599994740644702</v>
      </c>
      <c r="S27" s="79">
        <f>[8]CO2FFC!S26</f>
        <v>6.4902127107488115</v>
      </c>
      <c r="T27" s="79">
        <f>[8]CO2FFC!T26</f>
        <v>6.3874767996874571</v>
      </c>
      <c r="U27" s="79">
        <f>[8]CO2FFC!U26</f>
        <v>6.1417245485825713</v>
      </c>
      <c r="V27" s="79">
        <f>[8]CO2FFC!V26</f>
        <v>6.0179061415363115</v>
      </c>
      <c r="W27" s="79">
        <f>[8]CO2FFC!W26</f>
        <v>5.8556058298869482</v>
      </c>
      <c r="X27" s="79">
        <f>[8]CO2FFC!X26</f>
        <v>5.8098886287436402</v>
      </c>
      <c r="Y27" s="79">
        <f>[8]CO2FFC!Y26</f>
        <v>5.4157177508437382</v>
      </c>
      <c r="Z27" s="79">
        <f>[8]CO2FFC!Z26</f>
        <v>5.2396637616292594</v>
      </c>
      <c r="AA27" s="79">
        <f>[8]CO2FFC!AA26</f>
        <v>5.0175109438640222</v>
      </c>
      <c r="AB27" s="79">
        <f>[8]CO2FFC!AB26</f>
        <v>5.0410555462913207</v>
      </c>
      <c r="AC27" s="79">
        <f>[8]CO2FFC!AC26</f>
        <v>4.8639766129863542</v>
      </c>
      <c r="AD27" s="79">
        <f>[8]CO2FFC!AD26</f>
        <v>4.8563332036161189</v>
      </c>
      <c r="AE27" s="79">
        <f>[8]CO2FFC!AE26</f>
        <v>4.8842375044359256</v>
      </c>
      <c r="AF27" s="79">
        <f>[8]CO2FFC!AF26</f>
        <v>4.945313721903263</v>
      </c>
      <c r="AG27" s="79">
        <f>[8]CO2FFC!AG26</f>
        <v>4.6001019454758447</v>
      </c>
      <c r="AH27" s="79">
        <f>[8]CO2FFC!AH26</f>
        <v>4.5697654960865455</v>
      </c>
    </row>
    <row r="28" spans="2:34" ht="15" x14ac:dyDescent="0.25">
      <c r="B28" s="17" t="s">
        <v>364</v>
      </c>
      <c r="C28" s="32">
        <f>[8]CO2FFC!C27</f>
        <v>0</v>
      </c>
      <c r="D28" s="32">
        <f>[8]CO2FFC!D27</f>
        <v>0</v>
      </c>
      <c r="E28" s="32">
        <f>[8]CO2FFC!E27</f>
        <v>0</v>
      </c>
      <c r="F28" s="32">
        <f>[8]CO2FFC!F27</f>
        <v>0</v>
      </c>
      <c r="G28" s="32">
        <f>[8]CO2FFC!G27</f>
        <v>0</v>
      </c>
      <c r="H28" s="32">
        <f>[8]CO2FFC!H27</f>
        <v>0</v>
      </c>
      <c r="I28" s="32">
        <f>[8]CO2FFC!I27</f>
        <v>0</v>
      </c>
      <c r="J28" s="32">
        <f>[8]CO2FFC!J27</f>
        <v>0</v>
      </c>
      <c r="K28" s="32">
        <f>[8]CO2FFC!K27</f>
        <v>0</v>
      </c>
      <c r="L28" s="32">
        <f>[8]CO2FFC!L27</f>
        <v>0</v>
      </c>
      <c r="M28" s="32">
        <f>[8]CO2FFC!M27</f>
        <v>0</v>
      </c>
      <c r="N28" s="32">
        <f>[8]CO2FFC!N27</f>
        <v>0</v>
      </c>
      <c r="O28" s="32">
        <f>[8]CO2FFC!O27</f>
        <v>0</v>
      </c>
      <c r="P28" s="32">
        <f>[8]CO2FFC!P27</f>
        <v>0</v>
      </c>
      <c r="Q28" s="32">
        <f>[8]CO2FFC!Q27</f>
        <v>0</v>
      </c>
      <c r="R28" s="32">
        <f>[8]CO2FFC!R27</f>
        <v>0</v>
      </c>
      <c r="S28" s="32">
        <f>[8]CO2FFC!S27</f>
        <v>0</v>
      </c>
      <c r="T28" s="32">
        <f>[8]CO2FFC!T27</f>
        <v>0</v>
      </c>
      <c r="U28" s="32">
        <f>[8]CO2FFC!U27</f>
        <v>0</v>
      </c>
      <c r="V28" s="32">
        <f>[8]CO2FFC!V27</f>
        <v>0</v>
      </c>
      <c r="W28" s="32">
        <f>[8]CO2FFC!W27</f>
        <v>0</v>
      </c>
      <c r="X28" s="32">
        <f>[8]CO2FFC!X27</f>
        <v>0</v>
      </c>
      <c r="Y28" s="32">
        <f>[8]CO2FFC!Y27</f>
        <v>0</v>
      </c>
      <c r="Z28" s="32">
        <f>[8]CO2FFC!Z27</f>
        <v>0</v>
      </c>
      <c r="AA28" s="32">
        <f>[8]CO2FFC!AA27</f>
        <v>0</v>
      </c>
      <c r="AB28" s="32">
        <f>[8]CO2FFC!AB27</f>
        <v>0</v>
      </c>
      <c r="AC28" s="32">
        <f>[8]CO2FFC!AC27</f>
        <v>0</v>
      </c>
      <c r="AD28" s="32">
        <f>[8]CO2FFC!AD27</f>
        <v>0</v>
      </c>
      <c r="AE28" s="32">
        <f>[8]CO2FFC!AE27</f>
        <v>0</v>
      </c>
      <c r="AF28" s="32">
        <f>[8]CO2FFC!AF27</f>
        <v>0</v>
      </c>
      <c r="AG28" s="32">
        <f>[8]CO2FFC!AG27</f>
        <v>0</v>
      </c>
      <c r="AH28" s="32">
        <f>[8]CO2FFC!AH27</f>
        <v>0</v>
      </c>
    </row>
    <row r="29" spans="2:34" ht="15.75" thickBot="1" x14ac:dyDescent="0.3">
      <c r="B29" s="80" t="s">
        <v>365</v>
      </c>
      <c r="C29" s="37">
        <f>[8]CO2FFC!C28</f>
        <v>0</v>
      </c>
      <c r="D29" s="37">
        <f>[8]CO2FFC!D28</f>
        <v>0</v>
      </c>
      <c r="E29" s="37">
        <f>[8]CO2FFC!E28</f>
        <v>0</v>
      </c>
      <c r="F29" s="37">
        <f>[8]CO2FFC!F28</f>
        <v>0</v>
      </c>
      <c r="G29" s="37">
        <f>[8]CO2FFC!G28</f>
        <v>0</v>
      </c>
      <c r="H29" s="37">
        <f>[8]CO2FFC!H28</f>
        <v>0</v>
      </c>
      <c r="I29" s="37">
        <f>[8]CO2FFC!I28</f>
        <v>0</v>
      </c>
      <c r="J29" s="37">
        <f>[8]CO2FFC!J28</f>
        <v>0</v>
      </c>
      <c r="K29" s="37">
        <f>[8]CO2FFC!K28</f>
        <v>0</v>
      </c>
      <c r="L29" s="37">
        <f>[8]CO2FFC!L28</f>
        <v>0</v>
      </c>
      <c r="M29" s="37">
        <f>[8]CO2FFC!M28</f>
        <v>0</v>
      </c>
      <c r="N29" s="37">
        <f>[8]CO2FFC!N28</f>
        <v>0</v>
      </c>
      <c r="O29" s="37">
        <f>[8]CO2FFC!O28</f>
        <v>0</v>
      </c>
      <c r="P29" s="37">
        <f>[8]CO2FFC!P28</f>
        <v>0</v>
      </c>
      <c r="Q29" s="37">
        <f>[8]CO2FFC!Q28</f>
        <v>0</v>
      </c>
      <c r="R29" s="37">
        <f>[8]CO2FFC!R28</f>
        <v>0</v>
      </c>
      <c r="S29" s="37">
        <f>[8]CO2FFC!S28</f>
        <v>0</v>
      </c>
      <c r="T29" s="37">
        <f>[8]CO2FFC!T28</f>
        <v>0</v>
      </c>
      <c r="U29" s="37">
        <f>[8]CO2FFC!U28</f>
        <v>0</v>
      </c>
      <c r="V29" s="37">
        <f>[8]CO2FFC!V28</f>
        <v>0</v>
      </c>
      <c r="W29" s="37">
        <f>[8]CO2FFC!W28</f>
        <v>0</v>
      </c>
      <c r="X29" s="37">
        <f>[8]CO2FFC!X28</f>
        <v>0</v>
      </c>
      <c r="Y29" s="37">
        <f>[8]CO2FFC!Y28</f>
        <v>0</v>
      </c>
      <c r="Z29" s="37">
        <f>[8]CO2FFC!Z28</f>
        <v>0</v>
      </c>
      <c r="AA29" s="37">
        <f>[8]CO2FFC!AA28</f>
        <v>0</v>
      </c>
      <c r="AB29" s="37">
        <f>[8]CO2FFC!AB28</f>
        <v>0</v>
      </c>
      <c r="AC29" s="37">
        <f>[8]CO2FFC!AC28</f>
        <v>0</v>
      </c>
      <c r="AD29" s="37">
        <f>[8]CO2FFC!AD28</f>
        <v>0</v>
      </c>
      <c r="AE29" s="37">
        <f>[8]CO2FFC!AE28</f>
        <v>0</v>
      </c>
      <c r="AF29" s="37">
        <f>[8]CO2FFC!AF28</f>
        <v>0</v>
      </c>
      <c r="AG29" s="37">
        <f>[8]CO2FFC!AG28</f>
        <v>0</v>
      </c>
      <c r="AH29" s="37">
        <f>[8]CO2FFC!AH28</f>
        <v>0</v>
      </c>
    </row>
    <row r="30" spans="2:34" ht="15" x14ac:dyDescent="0.25">
      <c r="B30" s="89" t="s">
        <v>348</v>
      </c>
      <c r="C30" s="90">
        <f>[8]CO2FFC!C29</f>
        <v>2.2425764954929202</v>
      </c>
      <c r="D30" s="90">
        <f>[8]CO2FFC!D29</f>
        <v>2.3741238228021868</v>
      </c>
      <c r="E30" s="90">
        <f>[8]CO2FFC!E29</f>
        <v>2.3832294057815289</v>
      </c>
      <c r="F30" s="90">
        <f>[8]CO2FFC!F29</f>
        <v>1.965408073640726</v>
      </c>
      <c r="G30" s="90">
        <f>[8]CO2FFC!G29</f>
        <v>1.9328191759636966</v>
      </c>
      <c r="H30" s="90">
        <f>[8]CO2FFC!H29</f>
        <v>1.9608604734687858</v>
      </c>
      <c r="I30" s="90">
        <f>[8]CO2FFC!I29</f>
        <v>1.1755057097177393</v>
      </c>
      <c r="J30" s="90">
        <f>[8]CO2FFC!J29</f>
        <v>1.1965091990022012</v>
      </c>
      <c r="K30" s="90">
        <f>[8]CO2FFC!K29</f>
        <v>1.1735346704995882</v>
      </c>
      <c r="L30" s="90">
        <f>[8]CO2FFC!L29</f>
        <v>1.5661902241442336</v>
      </c>
      <c r="M30" s="90">
        <f>[8]CO2FFC!M29</f>
        <v>1.5399317141326254</v>
      </c>
      <c r="N30" s="90">
        <f>[8]CO2FFC!N29</f>
        <v>1.8501886209134706</v>
      </c>
      <c r="O30" s="90">
        <f>[8]CO2FFC!O29</f>
        <v>1.6957642212202166</v>
      </c>
      <c r="P30" s="90">
        <f>[8]CO2FFC!P29</f>
        <v>2.0757166819554529</v>
      </c>
      <c r="Q30" s="90">
        <f>[8]CO2FFC!Q29</f>
        <v>2.3973947951931005</v>
      </c>
      <c r="R30" s="90">
        <f>[8]CO2FFC!R29</f>
        <v>2.5591525428848847</v>
      </c>
      <c r="S30" s="90">
        <f>[8]CO2FFC!S29</f>
        <v>2.6766686829953028</v>
      </c>
      <c r="T30" s="90">
        <f>[8]CO2FFC!T29</f>
        <v>3.2096099380824294</v>
      </c>
      <c r="U30" s="90">
        <f>[8]CO2FFC!U29</f>
        <v>1.6912075096349681</v>
      </c>
      <c r="V30" s="90">
        <f>[8]CO2FFC!V29</f>
        <v>1.739010142790308</v>
      </c>
      <c r="W30" s="90">
        <f>[8]CO2FFC!W29</f>
        <v>2.2652576628422794</v>
      </c>
      <c r="X30" s="90">
        <f>[8]CO2FFC!X29</f>
        <v>2.4290704574086317</v>
      </c>
      <c r="Y30" s="90">
        <f>[8]CO2FFC!Y29</f>
        <v>2.5323387796821804</v>
      </c>
      <c r="Z30" s="90">
        <f>[8]CO2FFC!Z29</f>
        <v>2.4853777099441272</v>
      </c>
      <c r="AA30" s="90">
        <f>[8]CO2FFC!AA29</f>
        <v>2.4991646373646952</v>
      </c>
      <c r="AB30" s="90">
        <f>[8]CO2FFC!AB29</f>
        <v>2.5332699789381516</v>
      </c>
      <c r="AC30" s="90">
        <f>[8]CO2FFC!AC29</f>
        <v>2.4745022354390218</v>
      </c>
      <c r="AD30" s="90">
        <f>[8]CO2FFC!AD29</f>
        <v>2.7045438684720278</v>
      </c>
      <c r="AE30" s="90">
        <f>[8]CO2FFC!AE29</f>
        <v>2.799832761452127</v>
      </c>
      <c r="AF30" s="90">
        <f>[8]CO2FFC!AF29</f>
        <v>2.7683814423413198</v>
      </c>
      <c r="AG30" s="90">
        <f>[8]CO2FFC!AG29</f>
        <v>1.2841894682875303</v>
      </c>
      <c r="AH30" s="90">
        <f>[8]CO2FFC!AH29</f>
        <v>1.7480225957684754</v>
      </c>
    </row>
    <row r="31" spans="2:34" ht="15.75" thickBot="1" x14ac:dyDescent="0.3">
      <c r="B31" s="80" t="s">
        <v>363</v>
      </c>
      <c r="C31" s="37">
        <f>[8]CO2FFC!C30</f>
        <v>2.2425764954929202</v>
      </c>
      <c r="D31" s="37">
        <f>[8]CO2FFC!D30</f>
        <v>2.3741238228021868</v>
      </c>
      <c r="E31" s="37">
        <f>[8]CO2FFC!E30</f>
        <v>2.3832294057815289</v>
      </c>
      <c r="F31" s="37">
        <f>[8]CO2FFC!F30</f>
        <v>1.965408073640726</v>
      </c>
      <c r="G31" s="37">
        <f>[8]CO2FFC!G30</f>
        <v>1.9328191759636966</v>
      </c>
      <c r="H31" s="37">
        <f>[8]CO2FFC!H30</f>
        <v>1.9608604734687858</v>
      </c>
      <c r="I31" s="37">
        <f>[8]CO2FFC!I30</f>
        <v>1.1755057097177393</v>
      </c>
      <c r="J31" s="37">
        <f>[8]CO2FFC!J30</f>
        <v>1.1965091990022012</v>
      </c>
      <c r="K31" s="37">
        <f>[8]CO2FFC!K30</f>
        <v>1.1735346704995882</v>
      </c>
      <c r="L31" s="37">
        <f>[8]CO2FFC!L30</f>
        <v>1.5661902241442336</v>
      </c>
      <c r="M31" s="37">
        <f>[8]CO2FFC!M30</f>
        <v>1.5399317141326254</v>
      </c>
      <c r="N31" s="37">
        <f>[8]CO2FFC!N30</f>
        <v>1.8501886209134706</v>
      </c>
      <c r="O31" s="37">
        <f>[8]CO2FFC!O30</f>
        <v>1.6957642212202166</v>
      </c>
      <c r="P31" s="37">
        <f>[8]CO2FFC!P30</f>
        <v>2.0757166819554529</v>
      </c>
      <c r="Q31" s="37">
        <f>[8]CO2FFC!Q30</f>
        <v>2.3973947951931005</v>
      </c>
      <c r="R31" s="37">
        <f>[8]CO2FFC!R30</f>
        <v>2.5591525428848847</v>
      </c>
      <c r="S31" s="37">
        <f>[8]CO2FFC!S30</f>
        <v>2.6766686829953028</v>
      </c>
      <c r="T31" s="37">
        <f>[8]CO2FFC!T30</f>
        <v>3.2096099380824294</v>
      </c>
      <c r="U31" s="37">
        <f>[8]CO2FFC!U30</f>
        <v>1.6912075096349681</v>
      </c>
      <c r="V31" s="37">
        <f>[8]CO2FFC!V30</f>
        <v>1.739010142790308</v>
      </c>
      <c r="W31" s="37">
        <f>[8]CO2FFC!W30</f>
        <v>2.2652576628422794</v>
      </c>
      <c r="X31" s="37">
        <f>[8]CO2FFC!X30</f>
        <v>2.4290704574086317</v>
      </c>
      <c r="Y31" s="37">
        <f>[8]CO2FFC!Y30</f>
        <v>2.5323387796821804</v>
      </c>
      <c r="Z31" s="37">
        <f>[8]CO2FFC!Z30</f>
        <v>2.4853777099441272</v>
      </c>
      <c r="AA31" s="37">
        <f>[8]CO2FFC!AA30</f>
        <v>2.4991646373646952</v>
      </c>
      <c r="AB31" s="37">
        <f>[8]CO2FFC!AB30</f>
        <v>2.5332699789381516</v>
      </c>
      <c r="AC31" s="37">
        <f>[8]CO2FFC!AC30</f>
        <v>2.4745022354390218</v>
      </c>
      <c r="AD31" s="37">
        <f>[8]CO2FFC!AD30</f>
        <v>2.7045438684720278</v>
      </c>
      <c r="AE31" s="37">
        <f>[8]CO2FFC!AE30</f>
        <v>2.799832761452127</v>
      </c>
      <c r="AF31" s="37">
        <f>[8]CO2FFC!AF30</f>
        <v>2.7683814423413198</v>
      </c>
      <c r="AG31" s="37">
        <f>[8]CO2FFC!AG30</f>
        <v>1.2841894682875303</v>
      </c>
      <c r="AH31" s="37">
        <f>[8]CO2FFC!AH30</f>
        <v>1.7480225957684754</v>
      </c>
    </row>
    <row r="32" spans="2:34" ht="15.75" x14ac:dyDescent="0.3">
      <c r="B32" s="190" t="s">
        <v>366</v>
      </c>
      <c r="C32" s="191">
        <f>[8]CO2FFC!C31</f>
        <v>19.022005621478716</v>
      </c>
      <c r="D32" s="191">
        <f>[8]CO2FFC!D31</f>
        <v>16.897519604876454</v>
      </c>
      <c r="E32" s="191">
        <f>[8]CO2FFC!E31</f>
        <v>17.882331165893412</v>
      </c>
      <c r="F32" s="191">
        <f>[8]CO2FFC!F31</f>
        <v>16.543918620513999</v>
      </c>
      <c r="G32" s="191">
        <f>[8]CO2FFC!G31</f>
        <v>17.864051481320725</v>
      </c>
      <c r="H32" s="191">
        <f>[8]CO2FFC!H31</f>
        <v>17.704441306825473</v>
      </c>
      <c r="I32" s="191">
        <f>[8]CO2FFC!I31</f>
        <v>17.610054376789915</v>
      </c>
      <c r="J32" s="191">
        <f>[8]CO2FFC!J31</f>
        <v>17.171038299801829</v>
      </c>
      <c r="K32" s="191">
        <f>[8]CO2FFC!K31</f>
        <v>17.242975866616128</v>
      </c>
      <c r="L32" s="191">
        <f>[8]CO2FFC!L31</f>
        <v>16.57864621187473</v>
      </c>
      <c r="M32" s="191">
        <f>[8]CO2FFC!M31</f>
        <v>16.973891868565314</v>
      </c>
      <c r="N32" s="191">
        <f>[8]CO2FFC!N31</f>
        <v>17.151353338281233</v>
      </c>
      <c r="O32" s="191">
        <f>[8]CO2FFC!O31</f>
        <v>18.658897099319507</v>
      </c>
      <c r="P32" s="191">
        <f>[8]CO2FFC!P31</f>
        <v>19.293072523976306</v>
      </c>
      <c r="Q32" s="191">
        <f>[8]CO2FFC!Q31</f>
        <v>19.928640821480315</v>
      </c>
      <c r="R32" s="191">
        <f>[8]CO2FFC!R31</f>
        <v>20.298183575656424</v>
      </c>
      <c r="S32" s="191">
        <f>[8]CO2FFC!S31</f>
        <v>20.338075976923793</v>
      </c>
      <c r="T32" s="191">
        <f>[8]CO2FFC!T31</f>
        <v>20.576454025516263</v>
      </c>
      <c r="U32" s="191">
        <f>[8]CO2FFC!U31</f>
        <v>17.299688343846128</v>
      </c>
      <c r="V32" s="191">
        <f>[8]CO2FFC!V31</f>
        <v>16.773830291523051</v>
      </c>
      <c r="W32" s="191">
        <f>[8]CO2FFC!W31</f>
        <v>17.903501499080313</v>
      </c>
      <c r="X32" s="191">
        <f>[8]CO2FFC!X31</f>
        <v>17.998460374573263</v>
      </c>
      <c r="Y32" s="191">
        <f>[8]CO2FFC!Y31</f>
        <v>17.549104537378192</v>
      </c>
      <c r="Z32" s="191">
        <f>[8]CO2FFC!Z31</f>
        <v>17.446643083748818</v>
      </c>
      <c r="AA32" s="191">
        <f>[8]CO2FFC!AA31</f>
        <v>16.854576610928103</v>
      </c>
      <c r="AB32" s="191">
        <f>[8]CO2FFC!AB31</f>
        <v>17.002746565728049</v>
      </c>
      <c r="AC32" s="191">
        <f>[8]CO2FFC!AC31</f>
        <v>17.141071873417964</v>
      </c>
      <c r="AD32" s="191">
        <f>[8]CO2FFC!AD31</f>
        <v>17.499900016027627</v>
      </c>
      <c r="AE32" s="191">
        <f>[8]CO2FFC!AE31</f>
        <v>17.290057215983321</v>
      </c>
      <c r="AF32" s="191">
        <f>[8]CO2FFC!AF31</f>
        <v>17.56161572723548</v>
      </c>
      <c r="AG32" s="191">
        <f>[8]CO2FFC!AG31</f>
        <v>13.618928944688896</v>
      </c>
      <c r="AH32" s="191">
        <f>[8]CO2FFC!AH31</f>
        <v>15.390601546894942</v>
      </c>
    </row>
    <row r="33" spans="2:34" ht="15" x14ac:dyDescent="0.25">
      <c r="B33" s="17" t="s">
        <v>362</v>
      </c>
      <c r="C33" s="79">
        <f>[8]CO2FFC!C32</f>
        <v>2.4731659779283718E-3</v>
      </c>
      <c r="D33" s="79">
        <f>[8]CO2FFC!D32</f>
        <v>1.3712866903135529E-2</v>
      </c>
      <c r="E33" s="79">
        <f>[8]CO2FFC!E32</f>
        <v>0.53193464054641937</v>
      </c>
      <c r="F33" s="79">
        <f>[8]CO2FFC!F32</f>
        <v>1.3060106827895099</v>
      </c>
      <c r="G33" s="79">
        <f>[8]CO2FFC!G32</f>
        <v>1.3183103074649476</v>
      </c>
      <c r="H33" s="79">
        <f>[8]CO2FFC!H32</f>
        <v>1.6052440411279056</v>
      </c>
      <c r="I33" s="79">
        <f>[8]CO2FFC!I32</f>
        <v>1.6390420487240163</v>
      </c>
      <c r="J33" s="79">
        <f>[8]CO2FFC!J32</f>
        <v>1.6724511021801576</v>
      </c>
      <c r="K33" s="79">
        <f>[8]CO2FFC!K32</f>
        <v>1.4493046735792563</v>
      </c>
      <c r="L33" s="79">
        <f>[8]CO2FFC!L32</f>
        <v>1.4281379260055422</v>
      </c>
      <c r="M33" s="79">
        <f>[8]CO2FFC!M32</f>
        <v>1.4782559560108035</v>
      </c>
      <c r="N33" s="79">
        <f>[8]CO2FFC!N32</f>
        <v>1.4990382113414409</v>
      </c>
      <c r="O33" s="79">
        <f>[8]CO2FFC!O32</f>
        <v>1.5244282084499128</v>
      </c>
      <c r="P33" s="79">
        <f>[8]CO2FFC!P32</f>
        <v>1.5941603283050128</v>
      </c>
      <c r="Q33" s="79">
        <f>[8]CO2FFC!Q32</f>
        <v>1.5937604313580387</v>
      </c>
      <c r="R33" s="79">
        <f>[8]CO2FFC!R32</f>
        <v>1.4435334318047817</v>
      </c>
      <c r="S33" s="79">
        <f>[8]CO2FFC!S32</f>
        <v>1.3806325281845151</v>
      </c>
      <c r="T33" s="79">
        <f>[8]CO2FFC!T32</f>
        <v>1.461980816824253</v>
      </c>
      <c r="U33" s="79">
        <f>[8]CO2FFC!U32</f>
        <v>1.5071607034280987</v>
      </c>
      <c r="V33" s="79">
        <f>[8]CO2FFC!V32</f>
        <v>1.4371152934075249</v>
      </c>
      <c r="W33" s="79">
        <f>[8]CO2FFC!W32</f>
        <v>1.4997900845011098</v>
      </c>
      <c r="X33" s="79">
        <f>[8]CO2FFC!X32</f>
        <v>1.411255390403978</v>
      </c>
      <c r="Y33" s="79">
        <f>[8]CO2FFC!Y32</f>
        <v>1.4747458203728174</v>
      </c>
      <c r="Z33" s="79">
        <f>[8]CO2FFC!Z32</f>
        <v>1.3324439402763077</v>
      </c>
      <c r="AA33" s="79">
        <f>[8]CO2FFC!AA32</f>
        <v>1.5158712833714196</v>
      </c>
      <c r="AB33" s="79">
        <f>[8]CO2FFC!AB32</f>
        <v>1.3857178729467325</v>
      </c>
      <c r="AC33" s="79">
        <f>[8]CO2FFC!AC32</f>
        <v>1.5446116690770522</v>
      </c>
      <c r="AD33" s="79">
        <f>[8]CO2FFC!AD32</f>
        <v>1.4300272224236819</v>
      </c>
      <c r="AE33" s="79">
        <f>[8]CO2FFC!AE32</f>
        <v>1.3744448156650413</v>
      </c>
      <c r="AF33" s="79">
        <f>[8]CO2FFC!AF32</f>
        <v>1.3560314348559788</v>
      </c>
      <c r="AG33" s="79">
        <f>[8]CO2FFC!AG32</f>
        <v>1.2721989373542786</v>
      </c>
      <c r="AH33" s="79">
        <f>[8]CO2FFC!AH32</f>
        <v>1.2042706638365406</v>
      </c>
    </row>
    <row r="34" spans="2:34" ht="15" x14ac:dyDescent="0.25">
      <c r="B34" s="17" t="s">
        <v>363</v>
      </c>
      <c r="C34" s="79">
        <f>[8]CO2FFC!C33</f>
        <v>18.861400433343309</v>
      </c>
      <c r="D34" s="79">
        <f>[8]CO2FFC!D33</f>
        <v>16.729633107430111</v>
      </c>
      <c r="E34" s="79">
        <f>[8]CO2FFC!E33</f>
        <v>17.197070876271191</v>
      </c>
      <c r="F34" s="79">
        <f>[8]CO2FFC!F33</f>
        <v>15.086915589179631</v>
      </c>
      <c r="G34" s="79">
        <f>[8]CO2FFC!G33</f>
        <v>16.390913072708802</v>
      </c>
      <c r="H34" s="79">
        <f>[8]CO2FFC!H33</f>
        <v>15.945093120993395</v>
      </c>
      <c r="I34" s="79">
        <f>[8]CO2FFC!I33</f>
        <v>15.821152015229657</v>
      </c>
      <c r="J34" s="79">
        <f>[8]CO2FFC!J33</f>
        <v>15.357317546487042</v>
      </c>
      <c r="K34" s="79">
        <f>[8]CO2FFC!K33</f>
        <v>15.646794682490047</v>
      </c>
      <c r="L34" s="79">
        <f>[8]CO2FFC!L33</f>
        <v>14.9996545899672</v>
      </c>
      <c r="M34" s="79">
        <f>[8]CO2FFC!M33</f>
        <v>15.339970393622329</v>
      </c>
      <c r="N34" s="79">
        <f>[8]CO2FFC!N33</f>
        <v>15.499463164884428</v>
      </c>
      <c r="O34" s="79">
        <f>[8]CO2FFC!O33</f>
        <v>16.982506498893603</v>
      </c>
      <c r="P34" s="79">
        <f>[8]CO2FFC!P33</f>
        <v>17.548740188261512</v>
      </c>
      <c r="Q34" s="79">
        <f>[8]CO2FFC!Q33</f>
        <v>18.182168018175911</v>
      </c>
      <c r="R34" s="79">
        <f>[8]CO2FFC!R33</f>
        <v>18.70245494156601</v>
      </c>
      <c r="S34" s="79">
        <f>[8]CO2FFC!S33</f>
        <v>18.804399554770612</v>
      </c>
      <c r="T34" s="79">
        <f>[8]CO2FFC!T33</f>
        <v>18.959378973542744</v>
      </c>
      <c r="U34" s="79">
        <f>[8]CO2FFC!U33</f>
        <v>15.644493851097195</v>
      </c>
      <c r="V34" s="79">
        <f>[8]CO2FFC!V33</f>
        <v>15.193934571966384</v>
      </c>
      <c r="W34" s="79">
        <f>[8]CO2FFC!W33</f>
        <v>16.259810180717597</v>
      </c>
      <c r="X34" s="79">
        <f>[8]CO2FFC!X33</f>
        <v>16.442776584544742</v>
      </c>
      <c r="Y34" s="79">
        <f>[8]CO2FFC!Y33</f>
        <v>15.926305564864665</v>
      </c>
      <c r="Z34" s="79">
        <f>[8]CO2FFC!Z33</f>
        <v>15.963158750930843</v>
      </c>
      <c r="AA34" s="79">
        <f>[8]CO2FFC!AA33</f>
        <v>15.191676520168489</v>
      </c>
      <c r="AB34" s="79">
        <f>[8]CO2FFC!AB33</f>
        <v>15.466479020443018</v>
      </c>
      <c r="AC34" s="79">
        <f>[8]CO2FFC!AC33</f>
        <v>15.438961659414158</v>
      </c>
      <c r="AD34" s="79">
        <f>[8]CO2FFC!AD33</f>
        <v>15.909953737128561</v>
      </c>
      <c r="AE34" s="79">
        <f>[8]CO2FFC!AE33</f>
        <v>15.748785631024649</v>
      </c>
      <c r="AF34" s="79">
        <f>[8]CO2FFC!AF33</f>
        <v>16.040897387128918</v>
      </c>
      <c r="AG34" s="79">
        <f>[8]CO2FFC!AG33</f>
        <v>12.225460836395108</v>
      </c>
      <c r="AH34" s="79">
        <f>[8]CO2FFC!AH33</f>
        <v>14.051566017587529</v>
      </c>
    </row>
    <row r="35" spans="2:34" ht="15" x14ac:dyDescent="0.25">
      <c r="B35" s="17" t="s">
        <v>364</v>
      </c>
      <c r="C35" s="32">
        <f>[8]CO2FFC!C34</f>
        <v>0.15813202215747688</v>
      </c>
      <c r="D35" s="32">
        <f>[8]CO2FFC!D34</f>
        <v>0.15417363054320754</v>
      </c>
      <c r="E35" s="32">
        <f>[8]CO2FFC!E34</f>
        <v>0.15332564907579904</v>
      </c>
      <c r="F35" s="32">
        <f>[8]CO2FFC!F34</f>
        <v>0.15099234854485649</v>
      </c>
      <c r="G35" s="32">
        <f>[8]CO2FFC!G34</f>
        <v>0.15482810114697687</v>
      </c>
      <c r="H35" s="32">
        <f>[8]CO2FFC!H34</f>
        <v>0.15410414470417078</v>
      </c>
      <c r="I35" s="32">
        <f>[8]CO2FFC!I34</f>
        <v>0.14986031283624182</v>
      </c>
      <c r="J35" s="32">
        <f>[8]CO2FFC!J34</f>
        <v>0.14126965113462775</v>
      </c>
      <c r="K35" s="32">
        <f>[8]CO2FFC!K34</f>
        <v>0.14687651054682641</v>
      </c>
      <c r="L35" s="32">
        <f>[8]CO2FFC!L34</f>
        <v>0.15085369590198541</v>
      </c>
      <c r="M35" s="32">
        <f>[8]CO2FFC!M34</f>
        <v>0.1556655189321815</v>
      </c>
      <c r="N35" s="32">
        <f>[8]CO2FFC!N34</f>
        <v>0.15285196205536555</v>
      </c>
      <c r="O35" s="32">
        <f>[8]CO2FFC!O34</f>
        <v>0.15196239197599376</v>
      </c>
      <c r="P35" s="32">
        <f>[8]CO2FFC!P34</f>
        <v>0.15017200740978376</v>
      </c>
      <c r="Q35" s="32">
        <f>[8]CO2FFC!Q34</f>
        <v>0.15271237194636469</v>
      </c>
      <c r="R35" s="32">
        <f>[8]CO2FFC!R34</f>
        <v>0.1521952022856326</v>
      </c>
      <c r="S35" s="32">
        <f>[8]CO2FFC!S34</f>
        <v>0.15304389396866835</v>
      </c>
      <c r="T35" s="32">
        <f>[8]CO2FFC!T34</f>
        <v>0.15509423514926793</v>
      </c>
      <c r="U35" s="32">
        <f>[8]CO2FFC!U34</f>
        <v>0.14803378932083358</v>
      </c>
      <c r="V35" s="32">
        <f>[8]CO2FFC!V34</f>
        <v>0.14278042614913997</v>
      </c>
      <c r="W35" s="32">
        <f>[8]CO2FFC!W34</f>
        <v>0.14390123386160503</v>
      </c>
      <c r="X35" s="32">
        <f>[8]CO2FFC!X34</f>
        <v>0.14442839962454462</v>
      </c>
      <c r="Y35" s="32">
        <f>[8]CO2FFC!Y34</f>
        <v>0.14805315214070716</v>
      </c>
      <c r="Z35" s="32">
        <f>[8]CO2FFC!Z34</f>
        <v>0.15104039254166662</v>
      </c>
      <c r="AA35" s="32">
        <f>[8]CO2FFC!AA34</f>
        <v>0.1470288073881923</v>
      </c>
      <c r="AB35" s="32">
        <f>[8]CO2FFC!AB34</f>
        <v>0.15054967233830022</v>
      </c>
      <c r="AC35" s="32">
        <f>[8]CO2FFC!AC34</f>
        <v>0.1574985449267543</v>
      </c>
      <c r="AD35" s="32">
        <f>[8]CO2FFC!AD34</f>
        <v>0.15991905647538501</v>
      </c>
      <c r="AE35" s="32">
        <f>[8]CO2FFC!AE34</f>
        <v>0.16682676929363099</v>
      </c>
      <c r="AF35" s="32">
        <f>[8]CO2FFC!AF34</f>
        <v>0.16468690525058174</v>
      </c>
      <c r="AG35" s="32">
        <f>[8]CO2FFC!AG34</f>
        <v>0.12126917093950862</v>
      </c>
      <c r="AH35" s="32">
        <f>[8]CO2FFC!AH34</f>
        <v>0.13476486547087255</v>
      </c>
    </row>
    <row r="36" spans="2:34" ht="15" x14ac:dyDescent="0.25">
      <c r="B36" s="17" t="s">
        <v>365</v>
      </c>
      <c r="C36" s="32">
        <f>[8]CO2FFC!C35</f>
        <v>0</v>
      </c>
      <c r="D36" s="32">
        <f>[8]CO2FFC!D35</f>
        <v>0</v>
      </c>
      <c r="E36" s="32">
        <f>[8]CO2FFC!E35</f>
        <v>0</v>
      </c>
      <c r="F36" s="32">
        <f>[8]CO2FFC!F35</f>
        <v>0</v>
      </c>
      <c r="G36" s="32">
        <f>[8]CO2FFC!G35</f>
        <v>0</v>
      </c>
      <c r="H36" s="32">
        <f>[8]CO2FFC!H35</f>
        <v>0</v>
      </c>
      <c r="I36" s="32">
        <f>[8]CO2FFC!I35</f>
        <v>0</v>
      </c>
      <c r="J36" s="32">
        <f>[8]CO2FFC!J35</f>
        <v>0</v>
      </c>
      <c r="K36" s="32">
        <f>[8]CO2FFC!K35</f>
        <v>0</v>
      </c>
      <c r="L36" s="32">
        <f>[8]CO2FFC!L35</f>
        <v>0</v>
      </c>
      <c r="M36" s="32">
        <f>[8]CO2FFC!M35</f>
        <v>0</v>
      </c>
      <c r="N36" s="32">
        <f>[8]CO2FFC!N35</f>
        <v>0</v>
      </c>
      <c r="O36" s="32">
        <f>[8]CO2FFC!O35</f>
        <v>0</v>
      </c>
      <c r="P36" s="32">
        <f>[8]CO2FFC!P35</f>
        <v>0</v>
      </c>
      <c r="Q36" s="32">
        <f>[8]CO2FFC!Q35</f>
        <v>0</v>
      </c>
      <c r="R36" s="32">
        <f>[8]CO2FFC!R35</f>
        <v>0</v>
      </c>
      <c r="S36" s="32">
        <f>[8]CO2FFC!S35</f>
        <v>0</v>
      </c>
      <c r="T36" s="32">
        <f>[8]CO2FFC!T35</f>
        <v>0</v>
      </c>
      <c r="U36" s="32">
        <f>[8]CO2FFC!U35</f>
        <v>0</v>
      </c>
      <c r="V36" s="32">
        <f>[8]CO2FFC!V35</f>
        <v>0</v>
      </c>
      <c r="W36" s="32">
        <f>[8]CO2FFC!W35</f>
        <v>0</v>
      </c>
      <c r="X36" s="32">
        <f>[8]CO2FFC!X35</f>
        <v>0</v>
      </c>
      <c r="Y36" s="32">
        <f>[8]CO2FFC!Y35</f>
        <v>0</v>
      </c>
      <c r="Z36" s="32">
        <f>[8]CO2FFC!Z35</f>
        <v>0</v>
      </c>
      <c r="AA36" s="32">
        <f>[8]CO2FFC!AA35</f>
        <v>0</v>
      </c>
      <c r="AB36" s="32">
        <f>[8]CO2FFC!AB35</f>
        <v>0</v>
      </c>
      <c r="AC36" s="32">
        <f>[8]CO2FFC!AC35</f>
        <v>0</v>
      </c>
      <c r="AD36" s="32">
        <f>[8]CO2FFC!AD35</f>
        <v>0</v>
      </c>
      <c r="AE36" s="32">
        <f>[8]CO2FFC!AE35</f>
        <v>0</v>
      </c>
      <c r="AF36" s="32">
        <f>[8]CO2FFC!AF35</f>
        <v>0</v>
      </c>
      <c r="AG36" s="32">
        <f>[8]CO2FFC!AG35</f>
        <v>0</v>
      </c>
      <c r="AH36" s="32">
        <f>[8]CO2FFC!AH35</f>
        <v>0</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2F008-3003-4164-A297-B4259CCB267D}">
  <sheetPr codeName="Sheet14">
    <tabColor theme="8" tint="0.79998168889431442"/>
  </sheetPr>
  <dimension ref="A1:AG85"/>
  <sheetViews>
    <sheetView workbookViewId="0"/>
  </sheetViews>
  <sheetFormatPr defaultRowHeight="14.25" x14ac:dyDescent="0.2"/>
  <cols>
    <col min="2" max="2" width="13.25" customWidth="1"/>
    <col min="3" max="3" width="72.125" customWidth="1"/>
    <col min="4" max="4" width="10.5" customWidth="1"/>
    <col min="23" max="23" width="8.625" customWidth="1"/>
    <col min="26" max="26" width="10.625" customWidth="1"/>
  </cols>
  <sheetData>
    <row r="1" spans="1:33" s="1" customFormat="1" ht="15" x14ac:dyDescent="0.25">
      <c r="A1" s="1" t="s">
        <v>367</v>
      </c>
      <c r="B1" s="1" t="s">
        <v>368</v>
      </c>
      <c r="C1" s="1" t="s">
        <v>368</v>
      </c>
      <c r="D1" s="1">
        <v>1990</v>
      </c>
      <c r="E1" s="1">
        <v>1991</v>
      </c>
      <c r="F1" s="1">
        <v>1992</v>
      </c>
      <c r="G1" s="1">
        <v>1993</v>
      </c>
      <c r="H1" s="1">
        <v>1994</v>
      </c>
      <c r="I1" s="1">
        <v>1995</v>
      </c>
      <c r="J1" s="1">
        <v>1996</v>
      </c>
      <c r="K1" s="1">
        <v>1997</v>
      </c>
      <c r="L1" s="1">
        <v>1998</v>
      </c>
      <c r="M1" s="1">
        <v>1999</v>
      </c>
      <c r="N1" s="1">
        <v>2000</v>
      </c>
      <c r="O1" s="1">
        <v>2001</v>
      </c>
      <c r="P1" s="1">
        <v>2002</v>
      </c>
      <c r="Q1" s="1">
        <v>2003</v>
      </c>
      <c r="R1" s="1">
        <v>2004</v>
      </c>
      <c r="S1" s="1">
        <v>2005</v>
      </c>
      <c r="T1" s="1">
        <v>2006</v>
      </c>
      <c r="U1" s="1">
        <v>2007</v>
      </c>
      <c r="V1" s="1">
        <v>2008</v>
      </c>
      <c r="W1" s="1">
        <v>2009</v>
      </c>
      <c r="X1" s="1">
        <v>2010</v>
      </c>
      <c r="Y1" s="1">
        <v>2011</v>
      </c>
      <c r="Z1" s="1">
        <v>2012</v>
      </c>
      <c r="AA1" s="1">
        <v>2013</v>
      </c>
      <c r="AB1" s="1">
        <v>2014</v>
      </c>
      <c r="AC1" s="1">
        <v>2015</v>
      </c>
      <c r="AD1" s="1">
        <v>2016</v>
      </c>
      <c r="AE1" s="1">
        <v>2017</v>
      </c>
      <c r="AF1" s="1">
        <v>2018</v>
      </c>
      <c r="AG1" s="1">
        <v>2019</v>
      </c>
    </row>
    <row r="2" spans="1:33" x14ac:dyDescent="0.2">
      <c r="A2" t="s">
        <v>369</v>
      </c>
      <c r="B2" s="203" t="s">
        <v>281</v>
      </c>
      <c r="C2" s="203" t="s">
        <v>370</v>
      </c>
      <c r="D2">
        <v>0</v>
      </c>
      <c r="E2">
        <v>0</v>
      </c>
      <c r="F2">
        <v>0</v>
      </c>
      <c r="G2">
        <v>0</v>
      </c>
      <c r="H2">
        <v>0</v>
      </c>
      <c r="I2">
        <v>0</v>
      </c>
      <c r="J2">
        <v>0</v>
      </c>
      <c r="K2">
        <v>0</v>
      </c>
      <c r="L2">
        <v>0</v>
      </c>
      <c r="M2">
        <v>0</v>
      </c>
      <c r="N2">
        <v>0</v>
      </c>
      <c r="O2">
        <v>0</v>
      </c>
      <c r="P2">
        <v>5.6331277821936483E-2</v>
      </c>
      <c r="Q2">
        <v>0</v>
      </c>
      <c r="R2">
        <v>0</v>
      </c>
      <c r="S2">
        <v>0</v>
      </c>
      <c r="T2">
        <v>0</v>
      </c>
      <c r="U2">
        <v>0</v>
      </c>
      <c r="V2">
        <v>0</v>
      </c>
      <c r="W2">
        <v>0</v>
      </c>
      <c r="X2">
        <v>0</v>
      </c>
      <c r="Y2">
        <v>0</v>
      </c>
      <c r="Z2">
        <v>0</v>
      </c>
      <c r="AA2">
        <v>0</v>
      </c>
      <c r="AB2">
        <v>0</v>
      </c>
      <c r="AC2">
        <v>0</v>
      </c>
      <c r="AD2">
        <v>0</v>
      </c>
      <c r="AE2">
        <v>0</v>
      </c>
      <c r="AF2">
        <v>2.7227245250278653E-2</v>
      </c>
      <c r="AG2">
        <v>2.7227245250278653E-2</v>
      </c>
    </row>
    <row r="3" spans="1:33" x14ac:dyDescent="0.2">
      <c r="A3" t="s">
        <v>369</v>
      </c>
      <c r="B3" s="203" t="s">
        <v>281</v>
      </c>
      <c r="C3" s="203" t="s">
        <v>371</v>
      </c>
      <c r="D3">
        <v>1.7488739302670172E-3</v>
      </c>
      <c r="E3">
        <v>1.7315767637364296E-3</v>
      </c>
      <c r="F3">
        <v>1.7140440896307723E-3</v>
      </c>
      <c r="G3">
        <v>1.7144512383198767E-3</v>
      </c>
      <c r="H3">
        <v>1.7057534246575341E-3</v>
      </c>
      <c r="I3">
        <v>1.6498835767637362E-3</v>
      </c>
      <c r="J3">
        <v>1.6498835767637362E-3</v>
      </c>
      <c r="K3">
        <v>1.6673111373189391E-3</v>
      </c>
      <c r="L3">
        <v>1.6209254588889902E-3</v>
      </c>
      <c r="M3">
        <v>1.4349090689165082E-3</v>
      </c>
      <c r="N3">
        <v>1.3558317457437478E-3</v>
      </c>
      <c r="O3">
        <v>1.3558317457437478E-3</v>
      </c>
      <c r="P3">
        <v>1.3558317457437478E-3</v>
      </c>
      <c r="Q3">
        <v>1.3558317457437478E-3</v>
      </c>
      <c r="R3">
        <v>1.3558317457437478E-3</v>
      </c>
      <c r="S3">
        <v>1.3558317457437478E-3</v>
      </c>
      <c r="T3">
        <v>1.3558317457437478E-3</v>
      </c>
      <c r="U3">
        <v>1.3558317457437478E-3</v>
      </c>
      <c r="V3">
        <v>1.3223896700837643E-3</v>
      </c>
      <c r="W3">
        <v>1.286326408418761E-3</v>
      </c>
      <c r="X3">
        <v>1.3535485197617104E-3</v>
      </c>
      <c r="Y3">
        <v>1.4192285221808947E-3</v>
      </c>
      <c r="Z3">
        <v>1.4655197314705616E-3</v>
      </c>
      <c r="AA3">
        <v>1.4549338655538422E-3</v>
      </c>
      <c r="AB3">
        <v>1.4403217514893103E-3</v>
      </c>
      <c r="AC3">
        <v>1.4403217514893103E-3</v>
      </c>
      <c r="AD3">
        <v>1.4403217514893103E-3</v>
      </c>
      <c r="AE3">
        <v>1.4403217514893103E-3</v>
      </c>
      <c r="AF3">
        <v>1.4403217514893103E-3</v>
      </c>
      <c r="AG3">
        <v>1.4403217514893103E-3</v>
      </c>
    </row>
    <row r="4" spans="1:33" x14ac:dyDescent="0.2">
      <c r="A4" t="s">
        <v>369</v>
      </c>
      <c r="B4" s="203" t="s">
        <v>281</v>
      </c>
      <c r="C4" s="203" t="s">
        <v>372</v>
      </c>
      <c r="D4">
        <v>0.33686594588252033</v>
      </c>
      <c r="E4">
        <v>0.36565177841005891</v>
      </c>
      <c r="F4">
        <v>0.32317431975068128</v>
      </c>
      <c r="G4">
        <v>0.30336313131682263</v>
      </c>
      <c r="H4">
        <v>0.29073139047868324</v>
      </c>
      <c r="I4">
        <v>0.3063849731551358</v>
      </c>
      <c r="J4">
        <v>0.2998678269346346</v>
      </c>
      <c r="K4">
        <v>0.30581672281581807</v>
      </c>
      <c r="L4">
        <v>0.32215934181259442</v>
      </c>
      <c r="M4">
        <v>0.30904786402319556</v>
      </c>
      <c r="N4">
        <v>0.2982286450274923</v>
      </c>
      <c r="O4">
        <v>0.27161405507900671</v>
      </c>
      <c r="P4">
        <v>0.27142139720199826</v>
      </c>
      <c r="Q4">
        <v>0.27885898385817376</v>
      </c>
      <c r="R4">
        <v>0.28363107706839213</v>
      </c>
      <c r="S4">
        <v>0.28521554313940334</v>
      </c>
      <c r="T4">
        <v>0.29974369263110329</v>
      </c>
      <c r="U4">
        <v>0.29353692633872419</v>
      </c>
      <c r="V4">
        <v>0.28081907053469435</v>
      </c>
      <c r="W4">
        <v>0.28202382008086158</v>
      </c>
      <c r="X4">
        <v>0.27426977497940375</v>
      </c>
      <c r="Y4">
        <v>0.26592071205797307</v>
      </c>
      <c r="Z4">
        <v>0.26013230793944786</v>
      </c>
      <c r="AA4">
        <v>0.24438006986759911</v>
      </c>
      <c r="AB4">
        <v>0.23897339126629458</v>
      </c>
      <c r="AC4">
        <v>0.24028275462573256</v>
      </c>
      <c r="AD4">
        <v>0.25198218054986582</v>
      </c>
      <c r="AE4">
        <v>0.25701673180272466</v>
      </c>
      <c r="AF4">
        <v>0.26067119211196843</v>
      </c>
      <c r="AG4">
        <v>0.25794649359924082</v>
      </c>
    </row>
    <row r="5" spans="1:33" x14ac:dyDescent="0.2">
      <c r="A5" t="s">
        <v>369</v>
      </c>
      <c r="B5" s="203" t="s">
        <v>281</v>
      </c>
      <c r="C5" s="203" t="s">
        <v>373</v>
      </c>
      <c r="D5">
        <v>0.10821020060718509</v>
      </c>
      <c r="E5">
        <v>0.10597486183242742</v>
      </c>
      <c r="F5">
        <v>9.5111899801059635E-2</v>
      </c>
      <c r="G5">
        <v>9.2254863497056527E-2</v>
      </c>
      <c r="H5">
        <v>8.9054271656574854E-2</v>
      </c>
      <c r="I5">
        <v>8.7458263605879591E-2</v>
      </c>
      <c r="J5">
        <v>7.0686632900220939E-2</v>
      </c>
      <c r="K5">
        <v>7.0104478674924003E-2</v>
      </c>
      <c r="L5">
        <v>6.8698286117831409E-2</v>
      </c>
      <c r="M5">
        <v>6.6027261286516217E-2</v>
      </c>
      <c r="N5">
        <v>6.9514051577631228E-2</v>
      </c>
      <c r="O5">
        <v>5.9418861156113389E-2</v>
      </c>
      <c r="P5">
        <v>5.8188006628532511E-2</v>
      </c>
      <c r="Q5">
        <v>5.7041859064206328E-2</v>
      </c>
      <c r="R5">
        <v>5.9248115782208108E-2</v>
      </c>
      <c r="S5">
        <v>4.7153926650627079E-2</v>
      </c>
      <c r="T5">
        <v>4.081699730659203E-2</v>
      </c>
      <c r="U5">
        <v>3.6375783580227201E-2</v>
      </c>
      <c r="V5">
        <v>2.835897677466398E-2</v>
      </c>
      <c r="W5">
        <v>2.6393192978280893E-2</v>
      </c>
      <c r="X5">
        <v>2.6316194215705493E-2</v>
      </c>
      <c r="Y5">
        <v>3.0773184096241194E-2</v>
      </c>
      <c r="Z5">
        <v>3.0695540704774791E-2</v>
      </c>
      <c r="AA5">
        <v>3.0765998207535193E-2</v>
      </c>
      <c r="AB5">
        <v>3.2602062531195394E-2</v>
      </c>
      <c r="AC5">
        <v>3.4879961951552942E-2</v>
      </c>
      <c r="AD5">
        <v>3.7007408421298668E-2</v>
      </c>
      <c r="AE5">
        <v>3.697214704658134E-2</v>
      </c>
      <c r="AF5">
        <v>3.7000564149366075E-2</v>
      </c>
      <c r="AG5">
        <v>3.91694600412388E-2</v>
      </c>
    </row>
    <row r="6" spans="1:33" x14ac:dyDescent="0.2">
      <c r="A6" t="s">
        <v>369</v>
      </c>
      <c r="B6" s="203" t="s">
        <v>281</v>
      </c>
      <c r="C6" s="203" t="s">
        <v>374</v>
      </c>
      <c r="D6">
        <v>0</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c r="AF6">
        <v>0</v>
      </c>
      <c r="AG6">
        <v>0</v>
      </c>
    </row>
    <row r="7" spans="1:33" x14ac:dyDescent="0.2">
      <c r="A7" t="s">
        <v>369</v>
      </c>
      <c r="B7" s="203" t="s">
        <v>281</v>
      </c>
      <c r="C7" s="203" t="s">
        <v>375</v>
      </c>
      <c r="D7">
        <v>0</v>
      </c>
      <c r="E7">
        <v>0</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c r="AF7">
        <v>0</v>
      </c>
      <c r="AG7">
        <v>0</v>
      </c>
    </row>
    <row r="8" spans="1:33" x14ac:dyDescent="0.2">
      <c r="A8" t="s">
        <v>369</v>
      </c>
      <c r="B8" s="203" t="s">
        <v>281</v>
      </c>
      <c r="C8" s="203" t="s">
        <v>376</v>
      </c>
      <c r="D8">
        <v>1.6403694054046798E-2</v>
      </c>
      <c r="E8">
        <v>1.752630428175786E-2</v>
      </c>
      <c r="F8">
        <v>1.1777937394945181E-2</v>
      </c>
      <c r="G8">
        <v>8.6633651434482803E-3</v>
      </c>
      <c r="H8">
        <v>8.5609426311514334E-3</v>
      </c>
      <c r="I8">
        <v>8.0721194531367512E-3</v>
      </c>
      <c r="J8">
        <v>8.0075294871313121E-3</v>
      </c>
      <c r="K8">
        <v>8.3139780999642882E-3</v>
      </c>
      <c r="L8">
        <v>7.5524168934753555E-3</v>
      </c>
      <c r="M8">
        <v>7.0862559450255757E-3</v>
      </c>
      <c r="N8">
        <v>7.3149772687689605E-3</v>
      </c>
      <c r="O8">
        <v>6.0137355297742463E-3</v>
      </c>
      <c r="P8">
        <v>6.1785795521503723E-3</v>
      </c>
      <c r="Q8">
        <v>5.9946617863281849E-3</v>
      </c>
      <c r="R8">
        <v>5.642884210263089E-2</v>
      </c>
      <c r="S8">
        <v>4.4261170521053776E-3</v>
      </c>
      <c r="T8">
        <v>4.1302947943155409E-3</v>
      </c>
      <c r="U8">
        <v>3.1269488764535123E-3</v>
      </c>
      <c r="V8">
        <v>6.89319923451138E-3</v>
      </c>
      <c r="W8">
        <v>6.8784234172225255E-3</v>
      </c>
      <c r="X8">
        <v>7.1624230337802922E-3</v>
      </c>
      <c r="Y8">
        <v>7.843601659652007E-3</v>
      </c>
      <c r="Z8">
        <v>8.1477117807102137E-3</v>
      </c>
      <c r="AA8">
        <v>7.8253029397485786E-3</v>
      </c>
      <c r="AB8">
        <v>7.5106976563562725E-3</v>
      </c>
      <c r="AC8">
        <v>7.7513876834622106E-3</v>
      </c>
      <c r="AD8">
        <v>7.950490329014244E-3</v>
      </c>
      <c r="AE8">
        <v>7.9952015416193956E-3</v>
      </c>
      <c r="AF8">
        <v>8.273176676025517E-3</v>
      </c>
      <c r="AG8">
        <v>7.6574047013561134E-3</v>
      </c>
    </row>
    <row r="9" spans="1:33" x14ac:dyDescent="0.2">
      <c r="A9" t="s">
        <v>369</v>
      </c>
      <c r="B9" s="203" t="s">
        <v>281</v>
      </c>
      <c r="C9" s="203" t="s">
        <v>377</v>
      </c>
      <c r="D9">
        <v>0.34559617917593832</v>
      </c>
      <c r="E9">
        <v>0.33851251416936684</v>
      </c>
      <c r="F9">
        <v>0.3136932992663633</v>
      </c>
      <c r="G9">
        <v>0.33031270453717887</v>
      </c>
      <c r="H9">
        <v>0.27682326493215625</v>
      </c>
      <c r="I9">
        <v>0.29620759068113645</v>
      </c>
      <c r="J9">
        <v>0.29175133099599426</v>
      </c>
      <c r="K9">
        <v>0.28492234338333622</v>
      </c>
      <c r="L9">
        <v>0.29333629071148787</v>
      </c>
      <c r="M9">
        <v>0.26006662462490432</v>
      </c>
      <c r="N9">
        <v>0.23534657082368199</v>
      </c>
      <c r="O9">
        <v>0.24932064901933063</v>
      </c>
      <c r="P9">
        <v>0.24574970167804636</v>
      </c>
      <c r="Q9">
        <v>0.24896631385734497</v>
      </c>
      <c r="R9">
        <v>0.28849709792506745</v>
      </c>
      <c r="S9">
        <v>0.24689673225498621</v>
      </c>
      <c r="T9">
        <v>0.2634442256511651</v>
      </c>
      <c r="U9">
        <v>0.27871308510783771</v>
      </c>
      <c r="V9">
        <v>0.27128191542193097</v>
      </c>
      <c r="W9">
        <v>0.27331818864378821</v>
      </c>
      <c r="X9">
        <v>0.27895637327627343</v>
      </c>
      <c r="Y9">
        <v>0.26481219427224123</v>
      </c>
      <c r="Z9">
        <v>0.24963534290078962</v>
      </c>
      <c r="AA9">
        <v>0.28268709924568264</v>
      </c>
      <c r="AB9">
        <v>0.2803796265661897</v>
      </c>
      <c r="AC9">
        <v>0.28138870475703281</v>
      </c>
      <c r="AD9">
        <v>0.2649639485104433</v>
      </c>
      <c r="AE9">
        <v>0.26128190590130523</v>
      </c>
      <c r="AF9">
        <v>0.26994245727009164</v>
      </c>
      <c r="AG9">
        <v>0.23211462080705822</v>
      </c>
    </row>
    <row r="10" spans="1:33" x14ac:dyDescent="0.2">
      <c r="A10" t="s">
        <v>369</v>
      </c>
      <c r="B10" s="203" t="s">
        <v>281</v>
      </c>
      <c r="C10" s="203" t="s">
        <v>378</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row>
    <row r="11" spans="1:33" x14ac:dyDescent="0.2">
      <c r="A11" t="s">
        <v>369</v>
      </c>
      <c r="B11" s="202" t="s">
        <v>187</v>
      </c>
      <c r="C11" s="202" t="s">
        <v>379</v>
      </c>
      <c r="D11" s="40">
        <v>4.579344429345529E-2</v>
      </c>
      <c r="E11" s="40">
        <v>4.5324442959929427E-2</v>
      </c>
      <c r="F11" s="40">
        <v>7.5728609603398084E-2</v>
      </c>
      <c r="G11" s="40">
        <v>4.1497224855001506E-2</v>
      </c>
      <c r="H11" s="40">
        <v>4.2467998251017096E-2</v>
      </c>
      <c r="I11" s="40">
        <v>4.1773359176413775E-2</v>
      </c>
      <c r="J11" s="40">
        <v>4.1720136246308756E-2</v>
      </c>
      <c r="K11" s="40">
        <v>4.9604958111754645E-2</v>
      </c>
      <c r="L11" s="40">
        <v>9.0335015951656134E-2</v>
      </c>
      <c r="M11" s="40">
        <v>6.3552030446195951E-2</v>
      </c>
      <c r="N11" s="40">
        <v>7.6488378634811893E-2</v>
      </c>
      <c r="O11" s="40">
        <v>7.7021385163381223E-2</v>
      </c>
      <c r="P11" s="40">
        <v>7.7950524904747465E-2</v>
      </c>
      <c r="Q11" s="40">
        <v>6.5149925270136994E-2</v>
      </c>
      <c r="R11" s="40">
        <v>6.5154004340465782E-2</v>
      </c>
      <c r="S11" s="40">
        <v>6.5093931573795824E-2</v>
      </c>
      <c r="T11" s="40">
        <v>6.7679018300557017E-2</v>
      </c>
      <c r="U11" s="40">
        <v>5.9518628732393275E-2</v>
      </c>
      <c r="V11" s="40">
        <v>9.3049009871479668E-2</v>
      </c>
      <c r="W11" s="40">
        <v>8.7069386292347742E-2</v>
      </c>
      <c r="X11" s="40">
        <v>8.5841520246478994E-2</v>
      </c>
      <c r="Y11" s="40">
        <v>8.0696437167025431E-2</v>
      </c>
      <c r="Z11" s="40">
        <v>0.1054571144782299</v>
      </c>
      <c r="AA11" s="40">
        <v>8.3636059392778295E-2</v>
      </c>
      <c r="AB11" s="40">
        <v>8.2826771900841409E-2</v>
      </c>
      <c r="AC11" s="40">
        <v>6.1628621006652999E-2</v>
      </c>
      <c r="AD11" s="40">
        <v>7.3070317055531464E-2</v>
      </c>
      <c r="AE11" s="40">
        <v>6.6058942994643058E-2</v>
      </c>
      <c r="AF11" s="40">
        <v>5.8653676768869879E-2</v>
      </c>
      <c r="AG11" s="40">
        <v>6.0111039183448831E-2</v>
      </c>
    </row>
    <row r="12" spans="1:33" x14ac:dyDescent="0.2">
      <c r="A12" t="s">
        <v>369</v>
      </c>
      <c r="B12" s="202" t="s">
        <v>187</v>
      </c>
      <c r="C12" s="202" t="s">
        <v>380</v>
      </c>
      <c r="D12" s="40">
        <v>0.75559575634981402</v>
      </c>
      <c r="E12" s="40">
        <v>0.4362913648332104</v>
      </c>
      <c r="F12" s="40">
        <v>0.92315574652252019</v>
      </c>
      <c r="G12" s="40">
        <v>0.33420355682838365</v>
      </c>
      <c r="H12" s="40">
        <v>0.51447406348701341</v>
      </c>
      <c r="I12" s="40">
        <v>0.31890253298434146</v>
      </c>
      <c r="J12" s="40">
        <v>0.24478888791229569</v>
      </c>
      <c r="K12" s="40">
        <v>0.30900078559936983</v>
      </c>
      <c r="L12" s="40">
        <v>1.0965855983376127</v>
      </c>
      <c r="M12" s="40">
        <v>0.27302867898240918</v>
      </c>
      <c r="N12" s="40">
        <v>0.27770239691591797</v>
      </c>
      <c r="O12" s="40">
        <v>0.23979198122634396</v>
      </c>
      <c r="P12" s="40">
        <v>0.31316864611482864</v>
      </c>
      <c r="Q12" s="40">
        <v>0.28151477414777959</v>
      </c>
      <c r="R12" s="40">
        <v>0.33043435770017693</v>
      </c>
      <c r="S12" s="40">
        <v>0.33303489529973579</v>
      </c>
      <c r="T12" s="40">
        <v>0.33584055518904044</v>
      </c>
      <c r="U12" s="40">
        <v>0.27990099773412169</v>
      </c>
      <c r="V12" s="40">
        <v>0.29378086281571986</v>
      </c>
      <c r="W12" s="40">
        <v>0.34766676041232397</v>
      </c>
      <c r="X12" s="40">
        <v>0.34349424294083236</v>
      </c>
      <c r="Y12" s="40">
        <v>0.38259661869310041</v>
      </c>
      <c r="Z12" s="40">
        <v>0.35428813759756983</v>
      </c>
      <c r="AA12" s="40">
        <v>0.35763152983138058</v>
      </c>
      <c r="AB12" s="40">
        <v>0.39741314100444375</v>
      </c>
      <c r="AC12" s="40">
        <v>0.44367784089780299</v>
      </c>
      <c r="AD12" s="40">
        <v>0.44115557244372872</v>
      </c>
      <c r="AE12" s="40">
        <v>0.50962535984220136</v>
      </c>
      <c r="AF12" s="40">
        <v>0.51949723908067136</v>
      </c>
      <c r="AG12" s="40">
        <v>0.5683858124122303</v>
      </c>
    </row>
    <row r="13" spans="1:33" x14ac:dyDescent="0.2">
      <c r="A13" t="s">
        <v>369</v>
      </c>
      <c r="B13" s="202" t="s">
        <v>187</v>
      </c>
      <c r="C13" s="202" t="s">
        <v>381</v>
      </c>
      <c r="D13" s="40">
        <v>2.1141434632975189</v>
      </c>
      <c r="E13" s="40">
        <v>2.0184110074828863</v>
      </c>
      <c r="F13" s="40">
        <v>1.9763212605079978</v>
      </c>
      <c r="G13" s="40">
        <v>1.8279811312741923</v>
      </c>
      <c r="H13" s="40">
        <v>2.0136396700461656</v>
      </c>
      <c r="I13" s="40">
        <v>1.9757396193778418</v>
      </c>
      <c r="J13" s="40">
        <v>2.0670956559927998</v>
      </c>
      <c r="K13" s="40">
        <v>1.9692332700496935</v>
      </c>
      <c r="L13" s="40">
        <v>1.4771027166154456</v>
      </c>
      <c r="M13" s="40">
        <v>1.3109233034260621</v>
      </c>
      <c r="N13" s="40">
        <v>1.3395129186346035</v>
      </c>
      <c r="O13" s="40">
        <v>1.3410784843712162</v>
      </c>
      <c r="P13" s="40">
        <v>1.509059829275943</v>
      </c>
      <c r="Q13" s="40">
        <v>1.5363689017573077</v>
      </c>
      <c r="R13" s="40">
        <v>1.530465865241863</v>
      </c>
      <c r="S13" s="40">
        <v>1.7844703291003683</v>
      </c>
      <c r="T13" s="40">
        <v>1.8129030531317665</v>
      </c>
      <c r="U13" s="40">
        <v>1.6417521459420716</v>
      </c>
      <c r="V13" s="40">
        <v>1.4360975572805368</v>
      </c>
      <c r="W13" s="40">
        <v>1.4268495186170358</v>
      </c>
      <c r="X13" s="40">
        <v>1.4236509550740191</v>
      </c>
      <c r="Y13" s="40">
        <v>1.466526478147965</v>
      </c>
      <c r="Z13" s="40">
        <v>1.4455606921157631</v>
      </c>
      <c r="AA13" s="40">
        <v>1.3772417466117113</v>
      </c>
      <c r="AB13" s="40">
        <v>1.3226210040986588</v>
      </c>
      <c r="AC13" s="40">
        <v>1.3731551822778965</v>
      </c>
      <c r="AD13" s="40">
        <v>1.3988452197379484</v>
      </c>
      <c r="AE13" s="40">
        <v>1.5391180845812298</v>
      </c>
      <c r="AF13" s="40">
        <v>1.2575361264764038</v>
      </c>
      <c r="AG13" s="40">
        <v>1.2954934502391418</v>
      </c>
    </row>
    <row r="14" spans="1:33" x14ac:dyDescent="0.2">
      <c r="A14" t="s">
        <v>369</v>
      </c>
      <c r="B14" s="202" t="s">
        <v>187</v>
      </c>
      <c r="C14" s="202" t="s">
        <v>382</v>
      </c>
      <c r="D14" s="40">
        <v>8.894547277124266</v>
      </c>
      <c r="E14" s="40">
        <v>8.5357679166595233</v>
      </c>
      <c r="F14" s="40">
        <v>8.0268403752453512</v>
      </c>
      <c r="G14" s="40">
        <v>7.4005458426299908</v>
      </c>
      <c r="H14" s="40">
        <v>8.1280431861915616</v>
      </c>
      <c r="I14" s="40">
        <v>7.9507856313884533</v>
      </c>
      <c r="J14" s="40">
        <v>7.574673750741697</v>
      </c>
      <c r="K14" s="40">
        <v>7.2295200550202816</v>
      </c>
      <c r="L14" s="40">
        <v>7.0595094021816625</v>
      </c>
      <c r="M14" s="40">
        <v>7.3066223642663619</v>
      </c>
      <c r="N14" s="40">
        <v>7.5138103933074412</v>
      </c>
      <c r="O14" s="40">
        <v>7.6875075216070092</v>
      </c>
      <c r="P14" s="40">
        <v>8.4186429911147993</v>
      </c>
      <c r="Q14" s="40">
        <v>9.7429814148813971</v>
      </c>
      <c r="R14" s="40">
        <v>10.056666152008519</v>
      </c>
      <c r="S14" s="40">
        <v>10.280616690463564</v>
      </c>
      <c r="T14" s="40">
        <v>10.347616843838894</v>
      </c>
      <c r="U14" s="40">
        <v>10.819549442630745</v>
      </c>
      <c r="V14" s="40">
        <v>7.9112435359084365</v>
      </c>
      <c r="W14" s="40">
        <v>7.6035371166399761</v>
      </c>
      <c r="X14" s="40">
        <v>8.7100821452638542</v>
      </c>
      <c r="Y14" s="40">
        <v>8.8428237040353785</v>
      </c>
      <c r="Z14" s="40">
        <v>8.7542927665893551</v>
      </c>
      <c r="AA14" s="40">
        <v>9.0844532983193407</v>
      </c>
      <c r="AB14" s="40">
        <v>8.4678108222542807</v>
      </c>
      <c r="AC14" s="40">
        <v>8.7124625425666391</v>
      </c>
      <c r="AD14" s="40">
        <v>8.984512457594656</v>
      </c>
      <c r="AE14" s="40">
        <v>9.3183113855695066</v>
      </c>
      <c r="AF14" s="40">
        <v>9.3800495190257429</v>
      </c>
      <c r="AG14" s="40">
        <v>9.4302819167956571</v>
      </c>
    </row>
    <row r="15" spans="1:33" x14ac:dyDescent="0.2">
      <c r="A15" t="s">
        <v>369</v>
      </c>
      <c r="B15" s="202" t="s">
        <v>187</v>
      </c>
      <c r="C15" s="202" t="s">
        <v>383</v>
      </c>
      <c r="D15" s="40">
        <v>7.3214664468567729</v>
      </c>
      <c r="E15" s="40">
        <v>6.0365035019383191</v>
      </c>
      <c r="F15" s="40">
        <v>6.9900186635048458</v>
      </c>
      <c r="G15" s="40">
        <v>7.0122061885421969</v>
      </c>
      <c r="H15" s="40">
        <v>7.2427466133685163</v>
      </c>
      <c r="I15" s="40">
        <v>7.5113862705191439</v>
      </c>
      <c r="J15" s="40">
        <v>7.7839393574368119</v>
      </c>
      <c r="K15" s="40">
        <v>7.7206207413150842</v>
      </c>
      <c r="L15" s="40">
        <v>7.5771732146979591</v>
      </c>
      <c r="M15" s="40">
        <v>7.6755822467244794</v>
      </c>
      <c r="N15" s="40">
        <v>7.7969436664241254</v>
      </c>
      <c r="O15" s="40">
        <v>7.7931121862998642</v>
      </c>
      <c r="P15" s="40">
        <v>8.369252884093866</v>
      </c>
      <c r="Q15" s="40">
        <v>7.6845136299769585</v>
      </c>
      <c r="R15" s="40">
        <v>7.9621880627275132</v>
      </c>
      <c r="S15" s="40">
        <v>7.8950701500925327</v>
      </c>
      <c r="T15" s="40">
        <v>7.8649205097310997</v>
      </c>
      <c r="U15" s="40">
        <v>7.8478149565441839</v>
      </c>
      <c r="V15" s="40">
        <v>7.6473242522717761</v>
      </c>
      <c r="W15" s="40">
        <v>7.4543786105629257</v>
      </c>
      <c r="X15" s="40">
        <v>7.3542787923987722</v>
      </c>
      <c r="Y15" s="40">
        <v>7.2209770987813027</v>
      </c>
      <c r="Z15" s="40">
        <v>6.8903026570186805</v>
      </c>
      <c r="AA15" s="40">
        <v>6.5715152689427763</v>
      </c>
      <c r="AB15" s="40">
        <v>6.5327964702701449</v>
      </c>
      <c r="AC15" s="40">
        <v>6.4265422398836876</v>
      </c>
      <c r="AD15" s="40">
        <v>6.4086861630636456</v>
      </c>
      <c r="AE15" s="40">
        <v>6.2864966591559561</v>
      </c>
      <c r="AF15" s="40">
        <v>6.2584455351733537</v>
      </c>
      <c r="AG15" s="40">
        <v>6.3010904893880735</v>
      </c>
    </row>
    <row r="16" spans="1:33" s="208" customFormat="1" x14ac:dyDescent="0.2">
      <c r="A16" s="208" t="s">
        <v>369</v>
      </c>
      <c r="B16" s="209" t="s">
        <v>187</v>
      </c>
      <c r="C16" s="209" t="s">
        <v>384</v>
      </c>
      <c r="D16" s="210">
        <v>2.2398678003156802</v>
      </c>
      <c r="E16" s="210">
        <v>2.3716885665757017</v>
      </c>
      <c r="F16" s="210">
        <v>2.3816127756204133</v>
      </c>
      <c r="G16" s="210">
        <v>1.9641546790671947</v>
      </c>
      <c r="H16" s="210">
        <v>1.9313697268980563</v>
      </c>
      <c r="I16" s="210">
        <v>1.9595003322301865</v>
      </c>
      <c r="J16" s="210">
        <v>1.1737422123940553</v>
      </c>
      <c r="K16" s="210">
        <v>1.1948787041866409</v>
      </c>
      <c r="L16" s="210">
        <v>1.1720244688417047</v>
      </c>
      <c r="M16" s="210">
        <v>1.5648507134189078</v>
      </c>
      <c r="N16" s="210">
        <v>1.5379362460841062</v>
      </c>
      <c r="O16" s="210">
        <v>1.8480119840642564</v>
      </c>
      <c r="P16" s="210">
        <v>1.6920989151904864</v>
      </c>
      <c r="Q16" s="210">
        <v>2.0700326858555353</v>
      </c>
      <c r="R16" s="210">
        <v>2.3901438756418258</v>
      </c>
      <c r="S16" s="210">
        <v>2.5525235219561404</v>
      </c>
      <c r="T16" s="210">
        <v>2.672641514619579</v>
      </c>
      <c r="U16" s="210">
        <v>3.206860806053589</v>
      </c>
      <c r="V16" s="210">
        <v>1.6892446437921558</v>
      </c>
      <c r="W16" s="210">
        <v>1.7374158627748426</v>
      </c>
      <c r="X16" s="210">
        <v>2.1999771364828109</v>
      </c>
      <c r="Y16" s="210">
        <v>2.3631354798139252</v>
      </c>
      <c r="Z16" s="210">
        <v>2.4585379652873836</v>
      </c>
      <c r="AA16" s="210">
        <v>2.4346212097462314</v>
      </c>
      <c r="AB16" s="210">
        <v>2.4134322784496902</v>
      </c>
      <c r="AC16" s="210">
        <v>2.4712058001060804</v>
      </c>
      <c r="AD16" s="210">
        <v>2.4619924486924165</v>
      </c>
      <c r="AE16" s="210">
        <v>2.6967879099999976</v>
      </c>
      <c r="AF16" s="210">
        <v>2.7845444291077781</v>
      </c>
      <c r="AG16" s="210">
        <v>2.8257135711665158</v>
      </c>
    </row>
    <row r="17" spans="1:33" x14ac:dyDescent="0.2">
      <c r="A17" t="s">
        <v>369</v>
      </c>
      <c r="B17" t="s">
        <v>187</v>
      </c>
      <c r="C17" t="s">
        <v>385</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row>
    <row r="18" spans="1:33" x14ac:dyDescent="0.2">
      <c r="A18" t="s">
        <v>369</v>
      </c>
      <c r="B18" t="s">
        <v>335</v>
      </c>
      <c r="C18" t="s">
        <v>386</v>
      </c>
      <c r="D18" s="40">
        <v>1.8970479959546445</v>
      </c>
      <c r="E18" s="40">
        <v>1.9556653195779123</v>
      </c>
      <c r="F18" s="40">
        <v>1.9905964593697369</v>
      </c>
      <c r="G18" s="40">
        <v>2.0152396607297227</v>
      </c>
      <c r="H18" s="40">
        <v>2.0872552297525946</v>
      </c>
      <c r="I18" s="40">
        <v>2.1276892203335418</v>
      </c>
      <c r="J18" s="40">
        <v>2.1843925088997231</v>
      </c>
      <c r="K18" s="40">
        <v>2.1779326405820569</v>
      </c>
      <c r="L18" s="40">
        <v>2.1556819830434284</v>
      </c>
      <c r="M18" s="40">
        <v>2.1951589560958338</v>
      </c>
      <c r="N18" s="40">
        <v>2.2568865866868659</v>
      </c>
      <c r="O18" s="40">
        <v>2.2877504019823824</v>
      </c>
      <c r="P18" s="40">
        <v>2.3659865849407842</v>
      </c>
      <c r="Q18" s="40">
        <v>2.4714977674626657</v>
      </c>
      <c r="R18" s="40">
        <v>2.5813155288629916</v>
      </c>
      <c r="S18" s="40">
        <v>2.5829903095379421</v>
      </c>
      <c r="T18" s="40">
        <v>2.4562781513834349</v>
      </c>
      <c r="U18" s="40">
        <v>2.3288800935359157</v>
      </c>
      <c r="V18" s="40">
        <v>2.2866405226291051</v>
      </c>
      <c r="W18" s="40">
        <v>2.3079266195189359</v>
      </c>
      <c r="X18" s="40">
        <v>2.2701162257680685</v>
      </c>
      <c r="Y18" s="40">
        <v>2.1761813615533301</v>
      </c>
      <c r="Z18" s="40">
        <v>1.9903646314973602</v>
      </c>
      <c r="AA18" s="40">
        <v>1.7817430894603401</v>
      </c>
      <c r="AB18" s="40">
        <v>1.6549523017920753</v>
      </c>
      <c r="AC18" s="40">
        <v>1.8159507541141793</v>
      </c>
      <c r="AD18" s="40">
        <v>1.9186319859286334</v>
      </c>
      <c r="AE18" s="40">
        <v>1.9194422526305766</v>
      </c>
      <c r="AF18" s="40">
        <v>1.9616796148475666</v>
      </c>
      <c r="AG18" s="40">
        <v>2.0701100347085712</v>
      </c>
    </row>
    <row r="19" spans="1:33" x14ac:dyDescent="0.2">
      <c r="A19" t="s">
        <v>369</v>
      </c>
      <c r="B19" t="s">
        <v>335</v>
      </c>
      <c r="C19" t="s">
        <v>387</v>
      </c>
      <c r="D19" s="40">
        <v>1.8391484354777838</v>
      </c>
      <c r="E19" s="40">
        <v>1.9228874692253095</v>
      </c>
      <c r="F19" s="40">
        <v>1.9731308894738246</v>
      </c>
      <c r="G19" s="40">
        <v>1.9750449245309105</v>
      </c>
      <c r="H19" s="40">
        <v>2.1231433870729619</v>
      </c>
      <c r="I19" s="40">
        <v>2.2683707970293838</v>
      </c>
      <c r="J19" s="40">
        <v>2.3011486473819862</v>
      </c>
      <c r="K19" s="40">
        <v>2.3171786909850836</v>
      </c>
      <c r="L19" s="40">
        <v>2.3126328577245041</v>
      </c>
      <c r="M19" s="40">
        <v>2.4035495229361024</v>
      </c>
      <c r="N19" s="40">
        <v>2.5241337315325389</v>
      </c>
      <c r="O19" s="40">
        <v>2.605958730222977</v>
      </c>
      <c r="P19" s="40">
        <v>2.6308411859650995</v>
      </c>
      <c r="Q19" s="40">
        <v>2.8710525856294278</v>
      </c>
      <c r="R19" s="40">
        <v>2.9653188121909273</v>
      </c>
      <c r="S19" s="40">
        <v>2.8270297793164429</v>
      </c>
      <c r="T19" s="40">
        <v>2.6935811335902149</v>
      </c>
      <c r="U19" s="40">
        <v>2.5613202823422654</v>
      </c>
      <c r="V19" s="40">
        <v>2.5946538465664157</v>
      </c>
      <c r="W19" s="40">
        <v>2.5591972874473763</v>
      </c>
      <c r="X19" s="40">
        <v>2.5474265019746376</v>
      </c>
      <c r="Y19" s="40">
        <v>2.502619454315107</v>
      </c>
      <c r="Z19" s="40">
        <v>2.3530428860918389</v>
      </c>
      <c r="AA19" s="40">
        <v>2.234134886132666</v>
      </c>
      <c r="AB19" s="40">
        <v>2.0508568395052653</v>
      </c>
      <c r="AC19" s="40">
        <v>2.1824858652697157</v>
      </c>
      <c r="AD19" s="40">
        <v>2.2857364114710328</v>
      </c>
      <c r="AE19" s="40">
        <v>2.2495469556855223</v>
      </c>
      <c r="AF19" s="40">
        <v>2.1949856561852608</v>
      </c>
      <c r="AG19" s="40">
        <v>2.2936977476757141</v>
      </c>
    </row>
    <row r="20" spans="1:33" x14ac:dyDescent="0.2">
      <c r="A20" t="s">
        <v>369</v>
      </c>
      <c r="B20" t="s">
        <v>335</v>
      </c>
      <c r="C20" t="s">
        <v>388</v>
      </c>
      <c r="D20" s="40">
        <v>3.0481008284099094</v>
      </c>
      <c r="E20" s="40">
        <v>3.0801609156161049</v>
      </c>
      <c r="F20" s="40">
        <v>3.1112639852937569</v>
      </c>
      <c r="G20" s="40">
        <v>3.0775291174126114</v>
      </c>
      <c r="H20" s="40">
        <v>3.0945161785442519</v>
      </c>
      <c r="I20" s="40">
        <v>3.1043256082118185</v>
      </c>
      <c r="J20" s="40">
        <v>3.1708383264455673</v>
      </c>
      <c r="K20" s="40">
        <v>3.1481091601426687</v>
      </c>
      <c r="L20" s="40">
        <v>3.0918843803407579</v>
      </c>
      <c r="M20" s="40">
        <v>3.0593457843702914</v>
      </c>
      <c r="N20" s="40">
        <v>3.1296865727182133</v>
      </c>
      <c r="O20" s="40">
        <v>3.0937984153978446</v>
      </c>
      <c r="P20" s="40">
        <v>3.0780076261768832</v>
      </c>
      <c r="Q20" s="40">
        <v>3.1397352567679149</v>
      </c>
      <c r="R20" s="40">
        <v>3.2139041152300094</v>
      </c>
      <c r="S20" s="40">
        <v>3.1933282383663317</v>
      </c>
      <c r="T20" s="40">
        <v>3.0068934599547448</v>
      </c>
      <c r="U20" s="40">
        <v>2.8116732930382793</v>
      </c>
      <c r="V20" s="40">
        <v>2.8194731626983738</v>
      </c>
      <c r="W20" s="40">
        <v>2.781909438932848</v>
      </c>
      <c r="X20" s="40">
        <v>2.7889045514803597</v>
      </c>
      <c r="Y20" s="40">
        <v>2.7230032767800298</v>
      </c>
      <c r="Z20" s="40">
        <v>2.6607763434547418</v>
      </c>
      <c r="AA20" s="40">
        <v>2.4745430931253485</v>
      </c>
      <c r="AB20" s="40">
        <v>2.3634130534893631</v>
      </c>
      <c r="AC20" s="40">
        <v>2.5407593274107501</v>
      </c>
      <c r="AD20" s="40">
        <v>2.7346588321489813</v>
      </c>
      <c r="AE20" s="40">
        <v>2.6372006964085055</v>
      </c>
      <c r="AF20" s="40">
        <v>2.6005139753104141</v>
      </c>
      <c r="AG20" s="40">
        <v>2.7268027570614284</v>
      </c>
    </row>
    <row r="21" spans="1:33" x14ac:dyDescent="0.2">
      <c r="A21" t="s">
        <v>369</v>
      </c>
      <c r="B21" t="s">
        <v>335</v>
      </c>
      <c r="C21" t="s">
        <v>389</v>
      </c>
      <c r="D21" s="40">
        <v>0</v>
      </c>
      <c r="E21" s="40">
        <v>0</v>
      </c>
      <c r="F21" s="40">
        <v>0</v>
      </c>
      <c r="G21" s="40">
        <v>0</v>
      </c>
      <c r="H21" s="40">
        <v>0</v>
      </c>
      <c r="I21" s="40">
        <v>0</v>
      </c>
      <c r="J21" s="40">
        <v>0</v>
      </c>
      <c r="K21" s="40">
        <v>0</v>
      </c>
      <c r="L21" s="40">
        <v>0</v>
      </c>
      <c r="M21" s="40">
        <v>0</v>
      </c>
      <c r="N21" s="40">
        <v>0</v>
      </c>
      <c r="O21" s="40">
        <v>0</v>
      </c>
      <c r="P21" s="40">
        <v>0</v>
      </c>
      <c r="Q21" s="40">
        <v>0</v>
      </c>
      <c r="R21" s="40">
        <v>0</v>
      </c>
      <c r="S21" s="40">
        <v>0</v>
      </c>
      <c r="T21" s="40">
        <v>0</v>
      </c>
      <c r="U21" s="40">
        <v>0</v>
      </c>
      <c r="V21" s="40">
        <v>0</v>
      </c>
      <c r="W21" s="40">
        <v>0</v>
      </c>
      <c r="X21" s="40">
        <v>0</v>
      </c>
      <c r="Y21" s="40">
        <v>0</v>
      </c>
      <c r="Z21" s="40">
        <v>0</v>
      </c>
      <c r="AA21" s="40">
        <v>0</v>
      </c>
      <c r="AB21" s="40">
        <v>0</v>
      </c>
      <c r="AC21" s="40">
        <v>0</v>
      </c>
      <c r="AD21" s="40">
        <v>0</v>
      </c>
      <c r="AE21" s="40">
        <v>0</v>
      </c>
      <c r="AF21" s="40">
        <v>0</v>
      </c>
      <c r="AG21" s="40">
        <v>0</v>
      </c>
    </row>
    <row r="22" spans="1:33" x14ac:dyDescent="0.2">
      <c r="A22" t="s">
        <v>369</v>
      </c>
      <c r="B22" t="s">
        <v>243</v>
      </c>
      <c r="C22" t="s">
        <v>390</v>
      </c>
      <c r="D22">
        <v>0.1131762533655493</v>
      </c>
      <c r="E22">
        <v>0.11606665919383152</v>
      </c>
      <c r="F22">
        <v>0.1127981671766136</v>
      </c>
      <c r="G22">
        <v>0.20462188052056204</v>
      </c>
      <c r="H22">
        <v>0.2322724081894158</v>
      </c>
      <c r="I22">
        <v>0.22756955402269699</v>
      </c>
      <c r="J22">
        <v>5.1798273150608413E-2</v>
      </c>
      <c r="K22">
        <v>0.82585552377011551</v>
      </c>
      <c r="L22">
        <v>0.76156547790303886</v>
      </c>
      <c r="M22">
        <v>0.65367498492419895</v>
      </c>
      <c r="N22">
        <v>0.76299976351322363</v>
      </c>
      <c r="O22">
        <v>0.58532240933376112</v>
      </c>
      <c r="P22">
        <v>0.45246075240848099</v>
      </c>
      <c r="Q22">
        <v>0.44473111896419776</v>
      </c>
      <c r="R22">
        <v>0.44755773669759014</v>
      </c>
      <c r="S22">
        <v>0.36068682370458927</v>
      </c>
      <c r="T22">
        <v>0.38107573677076523</v>
      </c>
      <c r="U22">
        <v>0.37937462014953938</v>
      </c>
      <c r="V22">
        <v>0.37594173288265653</v>
      </c>
      <c r="W22">
        <v>0.24254870501865577</v>
      </c>
      <c r="X22">
        <v>0.31467849623163346</v>
      </c>
      <c r="Y22">
        <v>0.31475189269366516</v>
      </c>
      <c r="Z22">
        <v>0.31437659370485138</v>
      </c>
      <c r="AA22">
        <v>0.31449130411888387</v>
      </c>
      <c r="AB22">
        <v>0.31455369810503303</v>
      </c>
      <c r="AC22">
        <v>0.3141983769926025</v>
      </c>
      <c r="AD22">
        <v>0.31442111134251749</v>
      </c>
      <c r="AE22">
        <v>0.31396314667136638</v>
      </c>
      <c r="AF22">
        <v>0.31379558905617616</v>
      </c>
      <c r="AG22">
        <v>0.31346970406392671</v>
      </c>
    </row>
    <row r="23" spans="1:33" x14ac:dyDescent="0.2">
      <c r="A23" t="s">
        <v>369</v>
      </c>
      <c r="B23" t="s">
        <v>243</v>
      </c>
      <c r="C23" t="s">
        <v>391</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c r="AF23">
        <v>0</v>
      </c>
      <c r="AG23">
        <v>0</v>
      </c>
    </row>
    <row r="24" spans="1:33" x14ac:dyDescent="0.2">
      <c r="A24" t="s">
        <v>369</v>
      </c>
      <c r="B24" t="s">
        <v>243</v>
      </c>
      <c r="C24" t="s">
        <v>392</v>
      </c>
      <c r="D24">
        <v>7.193735864015563E-2</v>
      </c>
      <c r="E24">
        <v>7.0575755681835828E-2</v>
      </c>
      <c r="F24">
        <v>7.6733414656428661E-2</v>
      </c>
      <c r="G24">
        <v>9.0704545178456886E-2</v>
      </c>
      <c r="H24">
        <v>0.12507275222621611</v>
      </c>
      <c r="I24">
        <v>0.19547920810871602</v>
      </c>
      <c r="J24">
        <v>0.24450672986774594</v>
      </c>
      <c r="K24">
        <v>0.29013236743309123</v>
      </c>
      <c r="L24">
        <v>0.31655434751329098</v>
      </c>
      <c r="M24">
        <v>0.35412327898539592</v>
      </c>
      <c r="N24">
        <v>0.38234786654849434</v>
      </c>
      <c r="O24">
        <v>0.41233868352502928</v>
      </c>
      <c r="P24">
        <v>0.43162329375645747</v>
      </c>
      <c r="Q24">
        <v>0.4514378600871245</v>
      </c>
      <c r="R24">
        <v>0.46792503693966864</v>
      </c>
      <c r="S24">
        <v>0.48539706455280696</v>
      </c>
      <c r="T24">
        <v>0.51171499334988546</v>
      </c>
      <c r="U24">
        <v>0.54307088634970979</v>
      </c>
      <c r="V24">
        <v>0.58021846380377773</v>
      </c>
      <c r="W24">
        <v>0.62308496792671753</v>
      </c>
      <c r="X24">
        <v>0.65642483717677447</v>
      </c>
      <c r="Y24">
        <v>0.67234662296487047</v>
      </c>
      <c r="Z24">
        <v>0.68215203161286342</v>
      </c>
      <c r="AA24">
        <v>0.69194845095929058</v>
      </c>
      <c r="AB24">
        <v>0.70979646260530704</v>
      </c>
      <c r="AC24">
        <v>0.72661735261376492</v>
      </c>
      <c r="AD24">
        <v>0.7307825232825319</v>
      </c>
      <c r="AE24">
        <v>0.72424681726945395</v>
      </c>
      <c r="AF24">
        <v>0.72385807031498484</v>
      </c>
      <c r="AG24">
        <v>0.73844313624828495</v>
      </c>
    </row>
    <row r="25" spans="1:33" x14ac:dyDescent="0.2">
      <c r="A25" t="s">
        <v>369</v>
      </c>
      <c r="B25" t="s">
        <v>317</v>
      </c>
      <c r="C25" t="s">
        <v>393</v>
      </c>
      <c r="D25" s="40">
        <v>0</v>
      </c>
      <c r="E25" s="40">
        <v>0</v>
      </c>
      <c r="F25" s="40">
        <v>0</v>
      </c>
      <c r="G25" s="40">
        <v>0</v>
      </c>
      <c r="H25" s="40">
        <v>0</v>
      </c>
      <c r="I25" s="40">
        <v>0</v>
      </c>
      <c r="J25" s="40">
        <v>0</v>
      </c>
      <c r="K25" s="40">
        <v>0</v>
      </c>
      <c r="L25" s="40">
        <v>0</v>
      </c>
      <c r="M25" s="40">
        <v>0</v>
      </c>
      <c r="N25" s="40">
        <v>0</v>
      </c>
      <c r="O25" s="40">
        <v>0</v>
      </c>
      <c r="P25" s="40">
        <v>0</v>
      </c>
      <c r="Q25" s="40">
        <v>0</v>
      </c>
      <c r="R25" s="40">
        <v>0</v>
      </c>
      <c r="S25" s="40">
        <v>0</v>
      </c>
      <c r="T25" s="40">
        <v>0</v>
      </c>
      <c r="U25" s="40">
        <v>0</v>
      </c>
      <c r="V25" s="40">
        <v>0</v>
      </c>
      <c r="W25" s="40">
        <v>0</v>
      </c>
      <c r="X25" s="40">
        <v>0</v>
      </c>
      <c r="Y25" s="40">
        <v>0</v>
      </c>
      <c r="Z25" s="40">
        <v>0</v>
      </c>
      <c r="AA25" s="40">
        <v>0</v>
      </c>
      <c r="AB25" s="40">
        <v>0</v>
      </c>
      <c r="AC25" s="40">
        <v>0</v>
      </c>
      <c r="AD25" s="40">
        <v>0</v>
      </c>
      <c r="AE25" s="40">
        <v>0</v>
      </c>
      <c r="AF25" s="40">
        <v>0</v>
      </c>
      <c r="AG25" s="40">
        <v>0</v>
      </c>
    </row>
    <row r="26" spans="1:33" x14ac:dyDescent="0.2">
      <c r="A26" t="s">
        <v>369</v>
      </c>
      <c r="B26" t="s">
        <v>317</v>
      </c>
      <c r="C26" t="s">
        <v>394</v>
      </c>
      <c r="D26" s="40">
        <v>0</v>
      </c>
      <c r="E26" s="40">
        <v>0</v>
      </c>
      <c r="F26" s="40">
        <v>0</v>
      </c>
      <c r="G26" s="40">
        <v>0</v>
      </c>
      <c r="H26" s="40">
        <v>0</v>
      </c>
      <c r="I26" s="40">
        <v>0</v>
      </c>
      <c r="J26" s="40">
        <v>0</v>
      </c>
      <c r="K26" s="40">
        <v>0</v>
      </c>
      <c r="L26" s="40">
        <v>0</v>
      </c>
      <c r="M26" s="40">
        <v>0</v>
      </c>
      <c r="N26" s="40">
        <v>0</v>
      </c>
      <c r="O26" s="40">
        <v>0</v>
      </c>
      <c r="P26" s="40">
        <v>0</v>
      </c>
      <c r="Q26" s="40">
        <v>0</v>
      </c>
      <c r="R26" s="40">
        <v>0</v>
      </c>
      <c r="S26" s="40">
        <v>0</v>
      </c>
      <c r="T26" s="40">
        <v>0</v>
      </c>
      <c r="U26" s="40">
        <v>0</v>
      </c>
      <c r="V26" s="40">
        <v>0</v>
      </c>
      <c r="W26" s="40">
        <v>0</v>
      </c>
      <c r="X26" s="40">
        <v>0</v>
      </c>
      <c r="Y26" s="40">
        <v>0</v>
      </c>
      <c r="Z26" s="40">
        <v>0</v>
      </c>
      <c r="AA26" s="40">
        <v>0</v>
      </c>
      <c r="AB26" s="40">
        <v>0</v>
      </c>
      <c r="AC26" s="40">
        <v>0</v>
      </c>
      <c r="AD26" s="40">
        <v>0</v>
      </c>
      <c r="AE26" s="40">
        <v>0</v>
      </c>
      <c r="AF26" s="40">
        <v>0</v>
      </c>
      <c r="AG26" s="40">
        <v>0</v>
      </c>
    </row>
    <row r="27" spans="1:33" x14ac:dyDescent="0.2">
      <c r="A27" t="s">
        <v>369</v>
      </c>
      <c r="B27" t="s">
        <v>317</v>
      </c>
      <c r="C27" t="s">
        <v>395</v>
      </c>
      <c r="D27" s="40">
        <v>0</v>
      </c>
      <c r="E27" s="40">
        <v>0</v>
      </c>
      <c r="F27" s="40">
        <v>0</v>
      </c>
      <c r="G27" s="40">
        <v>0</v>
      </c>
      <c r="H27" s="40">
        <v>0</v>
      </c>
      <c r="I27" s="40">
        <v>0</v>
      </c>
      <c r="J27" s="40">
        <v>0</v>
      </c>
      <c r="K27" s="40">
        <v>0</v>
      </c>
      <c r="L27" s="40">
        <v>0</v>
      </c>
      <c r="M27" s="40">
        <v>0</v>
      </c>
      <c r="N27" s="40">
        <v>0</v>
      </c>
      <c r="O27" s="40">
        <v>0</v>
      </c>
      <c r="P27" s="40">
        <v>0</v>
      </c>
      <c r="Q27" s="40">
        <v>0</v>
      </c>
      <c r="R27" s="40">
        <v>0</v>
      </c>
      <c r="S27" s="40">
        <v>0</v>
      </c>
      <c r="T27" s="40">
        <v>0</v>
      </c>
      <c r="U27" s="40">
        <v>0</v>
      </c>
      <c r="V27" s="40">
        <v>0</v>
      </c>
      <c r="W27" s="40">
        <v>0</v>
      </c>
      <c r="X27" s="40">
        <v>0</v>
      </c>
      <c r="Y27" s="40">
        <v>0</v>
      </c>
      <c r="Z27" s="40">
        <v>0</v>
      </c>
      <c r="AA27" s="40">
        <v>0</v>
      </c>
      <c r="AB27" s="40">
        <v>0</v>
      </c>
      <c r="AC27" s="40">
        <v>0</v>
      </c>
      <c r="AD27" s="40">
        <v>0</v>
      </c>
      <c r="AE27" s="40">
        <v>0</v>
      </c>
      <c r="AF27" s="40">
        <v>0</v>
      </c>
      <c r="AG27" s="40">
        <v>0</v>
      </c>
    </row>
    <row r="28" spans="1:33" x14ac:dyDescent="0.2">
      <c r="A28" t="s">
        <v>369</v>
      </c>
      <c r="B28" t="s">
        <v>317</v>
      </c>
      <c r="C28" t="s">
        <v>396</v>
      </c>
      <c r="D28" s="40">
        <v>0</v>
      </c>
      <c r="E28" s="40">
        <v>0</v>
      </c>
      <c r="F28" s="40">
        <v>0</v>
      </c>
      <c r="G28" s="40">
        <v>0</v>
      </c>
      <c r="H28" s="40">
        <v>0</v>
      </c>
      <c r="I28" s="40">
        <v>0</v>
      </c>
      <c r="J28" s="40">
        <v>0</v>
      </c>
      <c r="K28" s="40">
        <v>0</v>
      </c>
      <c r="L28" s="40">
        <v>0</v>
      </c>
      <c r="M28" s="40">
        <v>0</v>
      </c>
      <c r="N28" s="40">
        <v>0</v>
      </c>
      <c r="O28" s="40">
        <v>0</v>
      </c>
      <c r="P28" s="40">
        <v>0</v>
      </c>
      <c r="Q28" s="40">
        <v>0</v>
      </c>
      <c r="R28" s="40">
        <v>0</v>
      </c>
      <c r="S28" s="40">
        <v>0</v>
      </c>
      <c r="T28" s="40">
        <v>0</v>
      </c>
      <c r="U28" s="40">
        <v>0</v>
      </c>
      <c r="V28" s="40">
        <v>0</v>
      </c>
      <c r="W28" s="40">
        <v>0</v>
      </c>
      <c r="X28" s="40">
        <v>0</v>
      </c>
      <c r="Y28" s="40">
        <v>0</v>
      </c>
      <c r="Z28" s="40">
        <v>0</v>
      </c>
      <c r="AA28" s="40">
        <v>0</v>
      </c>
      <c r="AB28" s="40">
        <v>0</v>
      </c>
      <c r="AC28" s="40">
        <v>0</v>
      </c>
      <c r="AD28" s="40">
        <v>0</v>
      </c>
      <c r="AE28" s="40">
        <v>0</v>
      </c>
      <c r="AF28" s="40">
        <v>0</v>
      </c>
      <c r="AG28" s="40">
        <v>0</v>
      </c>
    </row>
    <row r="29" spans="1:33" x14ac:dyDescent="0.2">
      <c r="A29" t="s">
        <v>369</v>
      </c>
      <c r="B29" t="s">
        <v>317</v>
      </c>
      <c r="C29" t="s">
        <v>397</v>
      </c>
      <c r="D29" s="40">
        <v>0</v>
      </c>
      <c r="E29" s="40">
        <v>0</v>
      </c>
      <c r="F29" s="40">
        <v>0</v>
      </c>
      <c r="G29" s="40">
        <v>0</v>
      </c>
      <c r="H29" s="40">
        <v>0</v>
      </c>
      <c r="I29" s="40">
        <v>0</v>
      </c>
      <c r="J29" s="40">
        <v>0</v>
      </c>
      <c r="K29" s="40">
        <v>0</v>
      </c>
      <c r="L29" s="40">
        <v>0</v>
      </c>
      <c r="M29" s="40">
        <v>0</v>
      </c>
      <c r="N29" s="40">
        <v>0</v>
      </c>
      <c r="O29" s="40">
        <v>0</v>
      </c>
      <c r="P29" s="40">
        <v>0</v>
      </c>
      <c r="Q29" s="40">
        <v>0</v>
      </c>
      <c r="R29" s="40">
        <v>0</v>
      </c>
      <c r="S29" s="40">
        <v>0</v>
      </c>
      <c r="T29" s="40">
        <v>0</v>
      </c>
      <c r="U29" s="40">
        <v>0</v>
      </c>
      <c r="V29" s="40">
        <v>0</v>
      </c>
      <c r="W29" s="40">
        <v>0</v>
      </c>
      <c r="X29" s="40">
        <v>0</v>
      </c>
      <c r="Y29" s="40">
        <v>0</v>
      </c>
      <c r="Z29" s="40">
        <v>0</v>
      </c>
      <c r="AA29" s="40">
        <v>0</v>
      </c>
      <c r="AB29" s="40">
        <v>0</v>
      </c>
      <c r="AC29" s="40">
        <v>0</v>
      </c>
      <c r="AD29" s="40">
        <v>0</v>
      </c>
      <c r="AE29" s="40">
        <v>0</v>
      </c>
      <c r="AF29" s="40">
        <v>0</v>
      </c>
      <c r="AG29" s="40">
        <v>0</v>
      </c>
    </row>
    <row r="30" spans="1:33" x14ac:dyDescent="0.2">
      <c r="A30" t="s">
        <v>369</v>
      </c>
      <c r="B30" t="s">
        <v>317</v>
      </c>
      <c r="C30" t="s">
        <v>398</v>
      </c>
      <c r="D30" s="40">
        <v>0</v>
      </c>
      <c r="E30" s="40">
        <v>0</v>
      </c>
      <c r="F30" s="40">
        <v>0</v>
      </c>
      <c r="G30" s="40">
        <v>0</v>
      </c>
      <c r="H30" s="40">
        <v>0</v>
      </c>
      <c r="I30" s="40">
        <v>0</v>
      </c>
      <c r="J30" s="40">
        <v>0</v>
      </c>
      <c r="K30" s="40">
        <v>0</v>
      </c>
      <c r="L30" s="40">
        <v>0</v>
      </c>
      <c r="M30" s="40">
        <v>0</v>
      </c>
      <c r="N30" s="40">
        <v>0</v>
      </c>
      <c r="O30" s="40">
        <v>0</v>
      </c>
      <c r="P30" s="40">
        <v>0</v>
      </c>
      <c r="Q30" s="40">
        <v>0</v>
      </c>
      <c r="R30" s="40">
        <v>0</v>
      </c>
      <c r="S30" s="40">
        <v>0</v>
      </c>
      <c r="T30" s="40">
        <v>0</v>
      </c>
      <c r="U30" s="40">
        <v>0</v>
      </c>
      <c r="V30" s="40">
        <v>0</v>
      </c>
      <c r="W30" s="40">
        <v>0</v>
      </c>
      <c r="X30" s="40">
        <v>0</v>
      </c>
      <c r="Y30" s="40">
        <v>0</v>
      </c>
      <c r="Z30" s="40">
        <v>0</v>
      </c>
      <c r="AA30" s="40">
        <v>0</v>
      </c>
      <c r="AB30" s="40">
        <v>0</v>
      </c>
      <c r="AC30" s="40">
        <v>0</v>
      </c>
      <c r="AD30" s="40">
        <v>0</v>
      </c>
      <c r="AE30" s="40">
        <v>0</v>
      </c>
      <c r="AF30" s="40">
        <v>0</v>
      </c>
      <c r="AG30" s="40">
        <v>0</v>
      </c>
    </row>
    <row r="31" spans="1:33" x14ac:dyDescent="0.2">
      <c r="A31" t="s">
        <v>369</v>
      </c>
      <c r="B31" t="s">
        <v>317</v>
      </c>
      <c r="C31" t="s">
        <v>399</v>
      </c>
      <c r="D31" s="40">
        <v>0</v>
      </c>
      <c r="E31" s="40">
        <v>0</v>
      </c>
      <c r="F31" s="40">
        <v>0</v>
      </c>
      <c r="G31" s="40">
        <v>0</v>
      </c>
      <c r="H31" s="40">
        <v>0</v>
      </c>
      <c r="I31" s="40">
        <v>0</v>
      </c>
      <c r="J31" s="40">
        <v>0</v>
      </c>
      <c r="K31" s="40">
        <v>0</v>
      </c>
      <c r="L31" s="40">
        <v>0</v>
      </c>
      <c r="M31" s="40">
        <v>0</v>
      </c>
      <c r="N31" s="40">
        <v>0</v>
      </c>
      <c r="O31" s="40">
        <v>0</v>
      </c>
      <c r="P31" s="40">
        <v>0</v>
      </c>
      <c r="Q31" s="40">
        <v>0</v>
      </c>
      <c r="R31" s="40">
        <v>0</v>
      </c>
      <c r="S31" s="40">
        <v>0</v>
      </c>
      <c r="T31" s="40">
        <v>0</v>
      </c>
      <c r="U31" s="40">
        <v>0</v>
      </c>
      <c r="V31" s="40">
        <v>0</v>
      </c>
      <c r="W31" s="40">
        <v>0</v>
      </c>
      <c r="X31" s="40">
        <v>0</v>
      </c>
      <c r="Y31" s="40">
        <v>0</v>
      </c>
      <c r="Z31" s="40">
        <v>0</v>
      </c>
      <c r="AA31" s="40">
        <v>0</v>
      </c>
      <c r="AB31" s="40">
        <v>0</v>
      </c>
      <c r="AC31" s="40">
        <v>0</v>
      </c>
      <c r="AD31" s="40">
        <v>0</v>
      </c>
      <c r="AE31" s="40">
        <v>0</v>
      </c>
      <c r="AF31" s="40">
        <v>0</v>
      </c>
      <c r="AG31" s="40">
        <v>0</v>
      </c>
    </row>
    <row r="32" spans="1:33" x14ac:dyDescent="0.2">
      <c r="A32" t="s">
        <v>369</v>
      </c>
      <c r="B32" t="s">
        <v>317</v>
      </c>
      <c r="C32" t="s">
        <v>400</v>
      </c>
      <c r="D32" s="40">
        <v>0</v>
      </c>
      <c r="E32" s="40">
        <v>0</v>
      </c>
      <c r="F32" s="40">
        <v>0</v>
      </c>
      <c r="G32" s="40">
        <v>0</v>
      </c>
      <c r="H32" s="40">
        <v>0</v>
      </c>
      <c r="I32" s="40">
        <v>0</v>
      </c>
      <c r="J32" s="40">
        <v>0</v>
      </c>
      <c r="K32" s="40">
        <v>0</v>
      </c>
      <c r="L32" s="40">
        <v>0</v>
      </c>
      <c r="M32" s="40">
        <v>0</v>
      </c>
      <c r="N32" s="40">
        <v>0</v>
      </c>
      <c r="O32" s="40">
        <v>0</v>
      </c>
      <c r="P32" s="40">
        <v>0</v>
      </c>
      <c r="Q32" s="40">
        <v>0</v>
      </c>
      <c r="R32" s="40">
        <v>0</v>
      </c>
      <c r="S32" s="40">
        <v>0</v>
      </c>
      <c r="T32" s="40">
        <v>0</v>
      </c>
      <c r="U32" s="40">
        <v>0</v>
      </c>
      <c r="V32" s="40">
        <v>0</v>
      </c>
      <c r="W32" s="40">
        <v>0</v>
      </c>
      <c r="X32" s="40">
        <v>0</v>
      </c>
      <c r="Y32" s="40">
        <v>0</v>
      </c>
      <c r="Z32" s="40">
        <v>0</v>
      </c>
      <c r="AA32" s="40">
        <v>0</v>
      </c>
      <c r="AB32" s="40">
        <v>0</v>
      </c>
      <c r="AC32" s="40">
        <v>0</v>
      </c>
      <c r="AD32" s="40">
        <v>0</v>
      </c>
      <c r="AE32" s="40">
        <v>0</v>
      </c>
      <c r="AF32" s="40">
        <v>0</v>
      </c>
      <c r="AG32" s="40">
        <v>0</v>
      </c>
    </row>
    <row r="33" spans="1:33" x14ac:dyDescent="0.2">
      <c r="A33" t="s">
        <v>369</v>
      </c>
      <c r="B33" t="s">
        <v>317</v>
      </c>
      <c r="C33" t="s">
        <v>401</v>
      </c>
      <c r="D33" s="40">
        <v>0</v>
      </c>
      <c r="E33" s="40">
        <v>0</v>
      </c>
      <c r="F33" s="40">
        <v>0</v>
      </c>
      <c r="G33" s="40">
        <v>0</v>
      </c>
      <c r="H33" s="40">
        <v>0</v>
      </c>
      <c r="I33" s="40">
        <v>0</v>
      </c>
      <c r="J33" s="40">
        <v>0</v>
      </c>
      <c r="K33" s="40">
        <v>0</v>
      </c>
      <c r="L33" s="40">
        <v>0</v>
      </c>
      <c r="M33" s="40">
        <v>0</v>
      </c>
      <c r="N33" s="40">
        <v>0</v>
      </c>
      <c r="O33" s="40">
        <v>0</v>
      </c>
      <c r="P33" s="40">
        <v>0</v>
      </c>
      <c r="Q33" s="40">
        <v>0</v>
      </c>
      <c r="R33" s="40">
        <v>0</v>
      </c>
      <c r="S33" s="40">
        <v>0</v>
      </c>
      <c r="T33" s="40">
        <v>0</v>
      </c>
      <c r="U33" s="40">
        <v>0</v>
      </c>
      <c r="V33" s="40">
        <v>0</v>
      </c>
      <c r="W33" s="40">
        <v>0</v>
      </c>
      <c r="X33" s="40">
        <v>0</v>
      </c>
      <c r="Y33" s="40">
        <v>0</v>
      </c>
      <c r="Z33" s="40">
        <v>0</v>
      </c>
      <c r="AA33" s="40">
        <v>0</v>
      </c>
      <c r="AB33" s="40">
        <v>0</v>
      </c>
      <c r="AC33" s="40">
        <v>0</v>
      </c>
      <c r="AD33" s="40">
        <v>0</v>
      </c>
      <c r="AE33" s="40">
        <v>0</v>
      </c>
      <c r="AF33" s="40">
        <v>0</v>
      </c>
      <c r="AG33" s="40">
        <v>0</v>
      </c>
    </row>
    <row r="34" spans="1:33" x14ac:dyDescent="0.2">
      <c r="A34" t="s">
        <v>369</v>
      </c>
      <c r="B34" t="s">
        <v>317</v>
      </c>
      <c r="C34" t="s">
        <v>402</v>
      </c>
      <c r="D34" s="40">
        <v>0</v>
      </c>
      <c r="E34" s="40">
        <v>0</v>
      </c>
      <c r="F34" s="40">
        <v>0</v>
      </c>
      <c r="G34" s="40">
        <v>0</v>
      </c>
      <c r="H34" s="40">
        <v>0</v>
      </c>
      <c r="I34" s="40">
        <v>0</v>
      </c>
      <c r="J34" s="40">
        <v>0</v>
      </c>
      <c r="K34" s="40">
        <v>0</v>
      </c>
      <c r="L34" s="40">
        <v>0</v>
      </c>
      <c r="M34" s="40">
        <v>0</v>
      </c>
      <c r="N34" s="40">
        <v>0</v>
      </c>
      <c r="O34" s="40">
        <v>0</v>
      </c>
      <c r="P34" s="40">
        <v>0</v>
      </c>
      <c r="Q34" s="40">
        <v>0</v>
      </c>
      <c r="R34" s="40">
        <v>0</v>
      </c>
      <c r="S34" s="40">
        <v>0</v>
      </c>
      <c r="T34" s="40">
        <v>0</v>
      </c>
      <c r="U34" s="40">
        <v>0</v>
      </c>
      <c r="V34" s="40">
        <v>0</v>
      </c>
      <c r="W34" s="40">
        <v>0</v>
      </c>
      <c r="X34" s="40">
        <v>0</v>
      </c>
      <c r="Y34" s="40">
        <v>0</v>
      </c>
      <c r="Z34" s="40">
        <v>0</v>
      </c>
      <c r="AA34" s="40">
        <v>0</v>
      </c>
      <c r="AB34" s="40">
        <v>0</v>
      </c>
      <c r="AC34" s="40">
        <v>0</v>
      </c>
      <c r="AD34" s="40">
        <v>0</v>
      </c>
      <c r="AE34" s="40">
        <v>0</v>
      </c>
      <c r="AF34" s="40">
        <v>0</v>
      </c>
      <c r="AG34" s="40">
        <v>0</v>
      </c>
    </row>
    <row r="35" spans="1:33" x14ac:dyDescent="0.2">
      <c r="A35" t="s">
        <v>369</v>
      </c>
      <c r="B35" t="s">
        <v>317</v>
      </c>
      <c r="C35" t="s">
        <v>403</v>
      </c>
      <c r="D35" s="40">
        <v>0</v>
      </c>
      <c r="E35" s="40">
        <v>0</v>
      </c>
      <c r="F35" s="40">
        <v>0</v>
      </c>
      <c r="G35" s="40">
        <v>0</v>
      </c>
      <c r="H35" s="40">
        <v>0</v>
      </c>
      <c r="I35" s="40">
        <v>0</v>
      </c>
      <c r="J35" s="40">
        <v>0</v>
      </c>
      <c r="K35" s="40">
        <v>0</v>
      </c>
      <c r="L35" s="40">
        <v>0</v>
      </c>
      <c r="M35" s="40">
        <v>0</v>
      </c>
      <c r="N35" s="40">
        <v>0</v>
      </c>
      <c r="O35" s="40">
        <v>0</v>
      </c>
      <c r="P35" s="40">
        <v>0</v>
      </c>
      <c r="Q35" s="40">
        <v>0</v>
      </c>
      <c r="R35" s="40">
        <v>0</v>
      </c>
      <c r="S35" s="40">
        <v>0</v>
      </c>
      <c r="T35" s="40">
        <v>0</v>
      </c>
      <c r="U35" s="40">
        <v>0</v>
      </c>
      <c r="V35" s="40">
        <v>0</v>
      </c>
      <c r="W35" s="40">
        <v>0</v>
      </c>
      <c r="X35" s="40">
        <v>0</v>
      </c>
      <c r="Y35" s="40">
        <v>0</v>
      </c>
      <c r="Z35" s="40">
        <v>0</v>
      </c>
      <c r="AA35" s="40">
        <v>0</v>
      </c>
      <c r="AB35" s="40">
        <v>0</v>
      </c>
      <c r="AC35" s="40">
        <v>0</v>
      </c>
      <c r="AD35" s="40">
        <v>0</v>
      </c>
      <c r="AE35" s="40">
        <v>0</v>
      </c>
      <c r="AF35" s="40">
        <v>0</v>
      </c>
      <c r="AG35" s="40">
        <v>0</v>
      </c>
    </row>
    <row r="36" spans="1:33" x14ac:dyDescent="0.2">
      <c r="A36" t="s">
        <v>369</v>
      </c>
      <c r="B36" t="s">
        <v>317</v>
      </c>
      <c r="C36" t="s">
        <v>404</v>
      </c>
      <c r="D36" s="40">
        <v>0</v>
      </c>
      <c r="E36" s="40">
        <v>0</v>
      </c>
      <c r="F36" s="40">
        <v>0</v>
      </c>
      <c r="G36" s="40">
        <v>0</v>
      </c>
      <c r="H36" s="40">
        <v>0</v>
      </c>
      <c r="I36" s="40">
        <v>0</v>
      </c>
      <c r="J36" s="40">
        <v>0</v>
      </c>
      <c r="K36" s="40">
        <v>0</v>
      </c>
      <c r="L36" s="40">
        <v>0</v>
      </c>
      <c r="M36" s="40">
        <v>0</v>
      </c>
      <c r="N36" s="40">
        <v>0</v>
      </c>
      <c r="O36" s="40">
        <v>0</v>
      </c>
      <c r="P36" s="40">
        <v>0</v>
      </c>
      <c r="Q36" s="40">
        <v>0</v>
      </c>
      <c r="R36" s="40">
        <v>0</v>
      </c>
      <c r="S36" s="40">
        <v>0</v>
      </c>
      <c r="T36" s="40">
        <v>0</v>
      </c>
      <c r="U36" s="40">
        <v>0</v>
      </c>
      <c r="V36" s="40">
        <v>0</v>
      </c>
      <c r="W36" s="40">
        <v>0</v>
      </c>
      <c r="X36" s="40">
        <v>0</v>
      </c>
      <c r="Y36" s="40">
        <v>0</v>
      </c>
      <c r="Z36" s="40">
        <v>0</v>
      </c>
      <c r="AA36" s="40">
        <v>0</v>
      </c>
      <c r="AB36" s="40">
        <v>0</v>
      </c>
      <c r="AC36" s="40">
        <v>0</v>
      </c>
      <c r="AD36" s="40">
        <v>0</v>
      </c>
      <c r="AE36" s="40">
        <v>0</v>
      </c>
      <c r="AF36" s="40">
        <v>0</v>
      </c>
      <c r="AG36" s="40">
        <v>0</v>
      </c>
    </row>
    <row r="37" spans="1:33" x14ac:dyDescent="0.2">
      <c r="A37" t="s">
        <v>369</v>
      </c>
      <c r="B37" t="s">
        <v>317</v>
      </c>
      <c r="C37" t="s">
        <v>405</v>
      </c>
      <c r="D37" s="40">
        <v>0</v>
      </c>
      <c r="E37" s="40">
        <v>0</v>
      </c>
      <c r="F37" s="40">
        <v>0</v>
      </c>
      <c r="G37" s="40">
        <v>0</v>
      </c>
      <c r="H37" s="40">
        <v>0</v>
      </c>
      <c r="I37" s="40">
        <v>0</v>
      </c>
      <c r="J37" s="40">
        <v>0</v>
      </c>
      <c r="K37" s="40">
        <v>0</v>
      </c>
      <c r="L37" s="40">
        <v>0</v>
      </c>
      <c r="M37" s="40">
        <v>0</v>
      </c>
      <c r="N37" s="40">
        <v>0</v>
      </c>
      <c r="O37" s="40">
        <v>0</v>
      </c>
      <c r="P37" s="40">
        <v>0</v>
      </c>
      <c r="Q37" s="40">
        <v>0</v>
      </c>
      <c r="R37" s="40">
        <v>0</v>
      </c>
      <c r="S37" s="40">
        <v>0</v>
      </c>
      <c r="T37" s="40">
        <v>0</v>
      </c>
      <c r="U37" s="40">
        <v>0</v>
      </c>
      <c r="V37" s="40">
        <v>0</v>
      </c>
      <c r="W37" s="40">
        <v>0</v>
      </c>
      <c r="X37" s="40">
        <v>0</v>
      </c>
      <c r="Y37" s="40">
        <v>0</v>
      </c>
      <c r="Z37" s="40">
        <v>0</v>
      </c>
      <c r="AA37" s="40">
        <v>0</v>
      </c>
      <c r="AB37" s="40">
        <v>0</v>
      </c>
      <c r="AC37" s="40">
        <v>0</v>
      </c>
      <c r="AD37" s="40">
        <v>0</v>
      </c>
      <c r="AE37" s="40">
        <v>0</v>
      </c>
      <c r="AF37" s="40">
        <v>0</v>
      </c>
      <c r="AG37" s="40">
        <v>0</v>
      </c>
    </row>
    <row r="38" spans="1:33" x14ac:dyDescent="0.2">
      <c r="A38" t="s">
        <v>369</v>
      </c>
      <c r="B38" t="s">
        <v>317</v>
      </c>
      <c r="C38" t="s">
        <v>406</v>
      </c>
      <c r="D38" s="40">
        <v>0</v>
      </c>
      <c r="E38" s="40">
        <v>0</v>
      </c>
      <c r="F38" s="40">
        <v>0</v>
      </c>
      <c r="G38" s="40">
        <v>0</v>
      </c>
      <c r="H38" s="40">
        <v>0</v>
      </c>
      <c r="I38" s="40">
        <v>0</v>
      </c>
      <c r="J38" s="40">
        <v>0</v>
      </c>
      <c r="K38" s="40">
        <v>0</v>
      </c>
      <c r="L38" s="40">
        <v>0</v>
      </c>
      <c r="M38" s="40">
        <v>0</v>
      </c>
      <c r="N38" s="40">
        <v>0</v>
      </c>
      <c r="O38" s="40">
        <v>0</v>
      </c>
      <c r="P38" s="40">
        <v>0</v>
      </c>
      <c r="Q38" s="40">
        <v>0</v>
      </c>
      <c r="R38" s="40">
        <v>0</v>
      </c>
      <c r="S38" s="40">
        <v>0</v>
      </c>
      <c r="T38" s="40">
        <v>0</v>
      </c>
      <c r="U38" s="40">
        <v>0</v>
      </c>
      <c r="V38" s="40">
        <v>0</v>
      </c>
      <c r="W38" s="40">
        <v>0</v>
      </c>
      <c r="X38" s="40">
        <v>0</v>
      </c>
      <c r="Y38" s="40">
        <v>0</v>
      </c>
      <c r="Z38" s="40">
        <v>0</v>
      </c>
      <c r="AA38" s="40">
        <v>0</v>
      </c>
      <c r="AB38" s="40">
        <v>0</v>
      </c>
      <c r="AC38" s="40">
        <v>0</v>
      </c>
      <c r="AD38" s="40">
        <v>0</v>
      </c>
      <c r="AE38" s="40">
        <v>0</v>
      </c>
      <c r="AF38" s="40">
        <v>0</v>
      </c>
      <c r="AG38" s="40">
        <v>0</v>
      </c>
    </row>
    <row r="39" spans="1:33" x14ac:dyDescent="0.2">
      <c r="A39" t="s">
        <v>369</v>
      </c>
      <c r="B39" t="s">
        <v>317</v>
      </c>
      <c r="C39" t="s">
        <v>407</v>
      </c>
      <c r="D39" s="40">
        <v>0</v>
      </c>
      <c r="E39" s="40">
        <v>0</v>
      </c>
      <c r="F39" s="40">
        <v>0</v>
      </c>
      <c r="G39" s="40">
        <v>0</v>
      </c>
      <c r="H39" s="40">
        <v>0</v>
      </c>
      <c r="I39" s="40">
        <v>0</v>
      </c>
      <c r="J39" s="40">
        <v>0</v>
      </c>
      <c r="K39" s="40">
        <v>0</v>
      </c>
      <c r="L39" s="40">
        <v>0</v>
      </c>
      <c r="M39" s="40">
        <v>0</v>
      </c>
      <c r="N39" s="40">
        <v>0</v>
      </c>
      <c r="O39" s="40">
        <v>0</v>
      </c>
      <c r="P39" s="40">
        <v>0</v>
      </c>
      <c r="Q39" s="40">
        <v>0</v>
      </c>
      <c r="R39" s="40">
        <v>0</v>
      </c>
      <c r="S39" s="40">
        <v>0</v>
      </c>
      <c r="T39" s="40">
        <v>0</v>
      </c>
      <c r="U39" s="40">
        <v>0</v>
      </c>
      <c r="V39" s="40">
        <v>0</v>
      </c>
      <c r="W39" s="40">
        <v>0</v>
      </c>
      <c r="X39" s="40">
        <v>0</v>
      </c>
      <c r="Y39" s="40">
        <v>0</v>
      </c>
      <c r="Z39" s="40">
        <v>0</v>
      </c>
      <c r="AA39" s="40">
        <v>0</v>
      </c>
      <c r="AB39" s="40">
        <v>0</v>
      </c>
      <c r="AC39" s="40">
        <v>0</v>
      </c>
      <c r="AD39" s="40">
        <v>0</v>
      </c>
      <c r="AE39" s="40">
        <v>0</v>
      </c>
      <c r="AF39" s="40">
        <v>0</v>
      </c>
      <c r="AG39" s="40">
        <v>0</v>
      </c>
    </row>
    <row r="40" spans="1:33" x14ac:dyDescent="0.2">
      <c r="A40" t="s">
        <v>369</v>
      </c>
      <c r="B40" t="s">
        <v>317</v>
      </c>
      <c r="C40" t="s">
        <v>408</v>
      </c>
      <c r="D40" s="40">
        <v>0</v>
      </c>
      <c r="E40" s="40">
        <v>0</v>
      </c>
      <c r="F40" s="40">
        <v>0</v>
      </c>
      <c r="G40" s="40">
        <v>0</v>
      </c>
      <c r="H40" s="40">
        <v>0</v>
      </c>
      <c r="I40" s="40">
        <v>0</v>
      </c>
      <c r="J40" s="40">
        <v>0</v>
      </c>
      <c r="K40" s="40">
        <v>0</v>
      </c>
      <c r="L40" s="40">
        <v>0</v>
      </c>
      <c r="M40" s="40">
        <v>0</v>
      </c>
      <c r="N40" s="40">
        <v>0</v>
      </c>
      <c r="O40" s="40">
        <v>0</v>
      </c>
      <c r="P40" s="40">
        <v>0</v>
      </c>
      <c r="Q40" s="40">
        <v>0</v>
      </c>
      <c r="R40" s="40">
        <v>0</v>
      </c>
      <c r="S40" s="40">
        <v>0</v>
      </c>
      <c r="T40" s="40">
        <v>0</v>
      </c>
      <c r="U40" s="40">
        <v>0</v>
      </c>
      <c r="V40" s="40">
        <v>0</v>
      </c>
      <c r="W40" s="40">
        <v>0</v>
      </c>
      <c r="X40" s="40">
        <v>0</v>
      </c>
      <c r="Y40" s="40">
        <v>0</v>
      </c>
      <c r="Z40" s="40">
        <v>0</v>
      </c>
      <c r="AA40" s="40">
        <v>0</v>
      </c>
      <c r="AB40" s="40">
        <v>0</v>
      </c>
      <c r="AC40" s="40">
        <v>0</v>
      </c>
      <c r="AD40" s="40">
        <v>0</v>
      </c>
      <c r="AE40" s="40">
        <v>0</v>
      </c>
      <c r="AF40" s="40">
        <v>0</v>
      </c>
      <c r="AG40" s="40">
        <v>0</v>
      </c>
    </row>
    <row r="41" spans="1:33" x14ac:dyDescent="0.2">
      <c r="A41" t="s">
        <v>369</v>
      </c>
      <c r="B41" t="s">
        <v>317</v>
      </c>
      <c r="C41" t="s">
        <v>409</v>
      </c>
      <c r="D41" s="40">
        <v>0</v>
      </c>
      <c r="E41" s="40">
        <v>0</v>
      </c>
      <c r="F41" s="40">
        <v>0</v>
      </c>
      <c r="G41" s="40">
        <v>0</v>
      </c>
      <c r="H41" s="40">
        <v>0</v>
      </c>
      <c r="I41" s="40">
        <v>0</v>
      </c>
      <c r="J41" s="40">
        <v>0</v>
      </c>
      <c r="K41" s="40">
        <v>0</v>
      </c>
      <c r="L41" s="40">
        <v>0</v>
      </c>
      <c r="M41" s="40">
        <v>0</v>
      </c>
      <c r="N41" s="40">
        <v>0</v>
      </c>
      <c r="O41" s="40">
        <v>0</v>
      </c>
      <c r="P41" s="40">
        <v>0</v>
      </c>
      <c r="Q41" s="40">
        <v>0</v>
      </c>
      <c r="R41" s="40">
        <v>0</v>
      </c>
      <c r="S41" s="40">
        <v>0</v>
      </c>
      <c r="T41" s="40">
        <v>0</v>
      </c>
      <c r="U41" s="40">
        <v>0</v>
      </c>
      <c r="V41" s="40">
        <v>0</v>
      </c>
      <c r="W41" s="40">
        <v>0</v>
      </c>
      <c r="X41" s="40">
        <v>0</v>
      </c>
      <c r="Y41" s="40">
        <v>0</v>
      </c>
      <c r="Z41" s="40">
        <v>0</v>
      </c>
      <c r="AA41" s="40">
        <v>0</v>
      </c>
      <c r="AB41" s="40">
        <v>0</v>
      </c>
      <c r="AC41" s="40">
        <v>0</v>
      </c>
      <c r="AD41" s="40">
        <v>0</v>
      </c>
      <c r="AE41" s="40">
        <v>0</v>
      </c>
      <c r="AF41" s="40">
        <v>0</v>
      </c>
      <c r="AG41" s="40">
        <v>0</v>
      </c>
    </row>
    <row r="42" spans="1:33" x14ac:dyDescent="0.2">
      <c r="A42" t="s">
        <v>369</v>
      </c>
      <c r="B42" t="s">
        <v>317</v>
      </c>
      <c r="C42" t="s">
        <v>410</v>
      </c>
      <c r="D42" s="40">
        <v>0</v>
      </c>
      <c r="E42" s="40">
        <v>0</v>
      </c>
      <c r="F42" s="40">
        <v>0</v>
      </c>
      <c r="G42" s="40">
        <v>0</v>
      </c>
      <c r="H42" s="40">
        <v>0</v>
      </c>
      <c r="I42" s="40">
        <v>0</v>
      </c>
      <c r="J42" s="40">
        <v>0</v>
      </c>
      <c r="K42" s="40">
        <v>0</v>
      </c>
      <c r="L42" s="40">
        <v>0</v>
      </c>
      <c r="M42" s="40">
        <v>0</v>
      </c>
      <c r="N42" s="40">
        <v>0</v>
      </c>
      <c r="O42" s="40">
        <v>0</v>
      </c>
      <c r="P42" s="40">
        <v>0</v>
      </c>
      <c r="Q42" s="40">
        <v>0</v>
      </c>
      <c r="R42" s="40">
        <v>0</v>
      </c>
      <c r="S42" s="40">
        <v>0</v>
      </c>
      <c r="T42" s="40">
        <v>0</v>
      </c>
      <c r="U42" s="40">
        <v>0</v>
      </c>
      <c r="V42" s="40">
        <v>0</v>
      </c>
      <c r="W42" s="40">
        <v>0</v>
      </c>
      <c r="X42" s="40">
        <v>0</v>
      </c>
      <c r="Y42" s="40">
        <v>0</v>
      </c>
      <c r="Z42" s="40">
        <v>0</v>
      </c>
      <c r="AA42" s="40">
        <v>0</v>
      </c>
      <c r="AB42" s="40">
        <v>0</v>
      </c>
      <c r="AC42" s="40">
        <v>0</v>
      </c>
      <c r="AD42" s="40">
        <v>0</v>
      </c>
      <c r="AE42" s="40">
        <v>0</v>
      </c>
      <c r="AF42" s="40">
        <v>0</v>
      </c>
      <c r="AG42" s="40">
        <v>0</v>
      </c>
    </row>
    <row r="43" spans="1:33" x14ac:dyDescent="0.2">
      <c r="A43" t="s">
        <v>369</v>
      </c>
      <c r="B43" t="s">
        <v>317</v>
      </c>
      <c r="C43" t="s">
        <v>411</v>
      </c>
      <c r="D43" s="40">
        <v>0</v>
      </c>
      <c r="E43" s="40">
        <v>0</v>
      </c>
      <c r="F43" s="40">
        <v>0</v>
      </c>
      <c r="G43" s="40">
        <v>0</v>
      </c>
      <c r="H43" s="40">
        <v>0</v>
      </c>
      <c r="I43" s="40">
        <v>0</v>
      </c>
      <c r="J43" s="40">
        <v>0</v>
      </c>
      <c r="K43" s="40">
        <v>0</v>
      </c>
      <c r="L43" s="40">
        <v>0</v>
      </c>
      <c r="M43" s="40">
        <v>0</v>
      </c>
      <c r="N43" s="40">
        <v>0</v>
      </c>
      <c r="O43" s="40">
        <v>0</v>
      </c>
      <c r="P43" s="40">
        <v>0</v>
      </c>
      <c r="Q43" s="40">
        <v>0</v>
      </c>
      <c r="R43" s="40">
        <v>0</v>
      </c>
      <c r="S43" s="40">
        <v>0</v>
      </c>
      <c r="T43" s="40">
        <v>0</v>
      </c>
      <c r="U43" s="40">
        <v>0</v>
      </c>
      <c r="V43" s="40">
        <v>0</v>
      </c>
      <c r="W43" s="40">
        <v>0</v>
      </c>
      <c r="X43" s="40">
        <v>0</v>
      </c>
      <c r="Y43" s="40">
        <v>0</v>
      </c>
      <c r="Z43" s="40">
        <v>0</v>
      </c>
      <c r="AA43" s="40">
        <v>0</v>
      </c>
      <c r="AB43" s="40">
        <v>0</v>
      </c>
      <c r="AC43" s="40">
        <v>0</v>
      </c>
      <c r="AD43" s="40">
        <v>0</v>
      </c>
      <c r="AE43" s="40">
        <v>0</v>
      </c>
      <c r="AF43" s="40">
        <v>0</v>
      </c>
      <c r="AG43" s="40">
        <v>0</v>
      </c>
    </row>
    <row r="44" spans="1:33" x14ac:dyDescent="0.2">
      <c r="A44" t="s">
        <v>369</v>
      </c>
      <c r="B44" t="s">
        <v>317</v>
      </c>
      <c r="C44" t="s">
        <v>412</v>
      </c>
      <c r="D44" s="40">
        <v>0</v>
      </c>
      <c r="E44" s="40">
        <v>0</v>
      </c>
      <c r="F44" s="40">
        <v>0</v>
      </c>
      <c r="G44" s="40">
        <v>0</v>
      </c>
      <c r="H44" s="40">
        <v>0</v>
      </c>
      <c r="I44" s="40">
        <v>0</v>
      </c>
      <c r="J44" s="40">
        <v>0</v>
      </c>
      <c r="K44" s="40">
        <v>0</v>
      </c>
      <c r="L44" s="40">
        <v>0</v>
      </c>
      <c r="M44" s="40">
        <v>0</v>
      </c>
      <c r="N44" s="40">
        <v>0</v>
      </c>
      <c r="O44" s="40">
        <v>0</v>
      </c>
      <c r="P44" s="40">
        <v>0</v>
      </c>
      <c r="Q44" s="40">
        <v>0</v>
      </c>
      <c r="R44" s="40">
        <v>0</v>
      </c>
      <c r="S44" s="40">
        <v>0</v>
      </c>
      <c r="T44" s="40">
        <v>0</v>
      </c>
      <c r="U44" s="40">
        <v>0</v>
      </c>
      <c r="V44" s="40">
        <v>0</v>
      </c>
      <c r="W44" s="40">
        <v>0</v>
      </c>
      <c r="X44" s="40">
        <v>0</v>
      </c>
      <c r="Y44" s="40">
        <v>0</v>
      </c>
      <c r="Z44" s="40">
        <v>0</v>
      </c>
      <c r="AA44" s="40">
        <v>0</v>
      </c>
      <c r="AB44" s="40">
        <v>0</v>
      </c>
      <c r="AC44" s="40">
        <v>0</v>
      </c>
      <c r="AD44" s="40">
        <v>0</v>
      </c>
      <c r="AE44" s="40">
        <v>0</v>
      </c>
      <c r="AF44" s="40">
        <v>0</v>
      </c>
      <c r="AG44" s="40">
        <v>0</v>
      </c>
    </row>
    <row r="45" spans="1:33" x14ac:dyDescent="0.2">
      <c r="A45" t="s">
        <v>369</v>
      </c>
      <c r="B45" t="s">
        <v>317</v>
      </c>
      <c r="C45" t="s">
        <v>413</v>
      </c>
      <c r="D45" s="40">
        <v>0</v>
      </c>
      <c r="E45" s="40">
        <v>0</v>
      </c>
      <c r="F45" s="40">
        <v>0</v>
      </c>
      <c r="G45" s="40">
        <v>0</v>
      </c>
      <c r="H45" s="40">
        <v>0</v>
      </c>
      <c r="I45" s="40">
        <v>0</v>
      </c>
      <c r="J45" s="40">
        <v>0</v>
      </c>
      <c r="K45" s="40">
        <v>0</v>
      </c>
      <c r="L45" s="40">
        <v>0</v>
      </c>
      <c r="M45" s="40">
        <v>0</v>
      </c>
      <c r="N45" s="40">
        <v>0</v>
      </c>
      <c r="O45" s="40">
        <v>0</v>
      </c>
      <c r="P45" s="40">
        <v>0</v>
      </c>
      <c r="Q45" s="40">
        <v>0</v>
      </c>
      <c r="R45" s="40">
        <v>0</v>
      </c>
      <c r="S45" s="40">
        <v>0</v>
      </c>
      <c r="T45" s="40">
        <v>0</v>
      </c>
      <c r="U45" s="40">
        <v>0</v>
      </c>
      <c r="V45" s="40">
        <v>0</v>
      </c>
      <c r="W45" s="40">
        <v>0</v>
      </c>
      <c r="X45" s="40">
        <v>0</v>
      </c>
      <c r="Y45" s="40">
        <v>0</v>
      </c>
      <c r="Z45" s="40">
        <v>0</v>
      </c>
      <c r="AA45" s="40">
        <v>0</v>
      </c>
      <c r="AB45" s="40">
        <v>0</v>
      </c>
      <c r="AC45" s="40">
        <v>0</v>
      </c>
      <c r="AD45" s="40">
        <v>0</v>
      </c>
      <c r="AE45" s="40">
        <v>0</v>
      </c>
      <c r="AF45" s="40">
        <v>0</v>
      </c>
      <c r="AG45" s="40">
        <v>0</v>
      </c>
    </row>
    <row r="46" spans="1:33" x14ac:dyDescent="0.2">
      <c r="A46" t="s">
        <v>369</v>
      </c>
      <c r="B46" t="s">
        <v>317</v>
      </c>
      <c r="C46" t="s">
        <v>414</v>
      </c>
      <c r="D46" s="40">
        <v>-0.47615468053999993</v>
      </c>
      <c r="E46" s="40">
        <v>-0.48571551428399995</v>
      </c>
      <c r="F46" s="40">
        <v>-0.49527634802800002</v>
      </c>
      <c r="G46" s="40">
        <v>-0.50483718177199999</v>
      </c>
      <c r="H46" s="40">
        <v>-0.51439801551600006</v>
      </c>
      <c r="I46" s="40">
        <v>-0.52395884926000003</v>
      </c>
      <c r="J46" s="40">
        <v>-0.5335196830040001</v>
      </c>
      <c r="K46" s="40">
        <v>-0.54308051674800017</v>
      </c>
      <c r="L46" s="40">
        <v>-0.55264135049200025</v>
      </c>
      <c r="M46" s="40">
        <v>-0.56220218423600021</v>
      </c>
      <c r="N46" s="40">
        <v>-0.57176301797999995</v>
      </c>
      <c r="O46" s="40">
        <v>-0.57863253457876707</v>
      </c>
      <c r="P46" s="40">
        <v>-0.58550205117753429</v>
      </c>
      <c r="Q46" s="40">
        <v>-0.59237156777630151</v>
      </c>
      <c r="R46" s="40">
        <v>-0.59924108437506862</v>
      </c>
      <c r="S46" s="40">
        <v>-0.60611060097383562</v>
      </c>
      <c r="T46" s="40">
        <v>-0.61298011757260307</v>
      </c>
      <c r="U46" s="40">
        <v>-0.61984963417137007</v>
      </c>
      <c r="V46" s="40">
        <v>-0.62671915077013718</v>
      </c>
      <c r="W46" s="40">
        <v>-0.63358866736890429</v>
      </c>
      <c r="X46" s="40">
        <v>-0.64045818396767118</v>
      </c>
      <c r="Y46" s="40">
        <v>-0.64732770056643996</v>
      </c>
      <c r="Z46" s="40">
        <v>-0.65419721716520651</v>
      </c>
      <c r="AA46" s="40">
        <v>-0.66106673376397296</v>
      </c>
      <c r="AB46" s="40">
        <v>-0.66793625036274173</v>
      </c>
      <c r="AC46" s="40">
        <v>-0.67480576696150807</v>
      </c>
      <c r="AD46" s="40">
        <v>-0.68167528356027451</v>
      </c>
      <c r="AE46" s="40">
        <v>-0.68854480015904329</v>
      </c>
      <c r="AF46" s="40">
        <v>-0.69541431675780974</v>
      </c>
      <c r="AG46" s="40">
        <v>-0.70228383335657607</v>
      </c>
    </row>
    <row r="47" spans="1:33" x14ac:dyDescent="0.2">
      <c r="A47" t="s">
        <v>369</v>
      </c>
      <c r="B47" t="s">
        <v>317</v>
      </c>
      <c r="C47" t="s">
        <v>415</v>
      </c>
      <c r="D47" s="40">
        <v>-8.5092485172967719E-3</v>
      </c>
      <c r="E47" s="40">
        <v>-8.003446868899023E-3</v>
      </c>
      <c r="F47" s="40">
        <v>-7.8969909137860846E-3</v>
      </c>
      <c r="G47" s="40">
        <v>-6.2446722739329533E-3</v>
      </c>
      <c r="H47" s="40">
        <v>-5.0675051881091992E-3</v>
      </c>
      <c r="I47" s="40">
        <v>-3.5475740650791751E-3</v>
      </c>
      <c r="J47" s="40">
        <v>-2.2245665273660834E-3</v>
      </c>
      <c r="K47" s="40">
        <v>-2.1890352826684991E-3</v>
      </c>
      <c r="L47" s="40">
        <v>-2.1903078264731068E-3</v>
      </c>
      <c r="M47" s="40">
        <v>-1.7857119929552709E-3</v>
      </c>
      <c r="N47" s="40">
        <v>-1.7364985744263777E-3</v>
      </c>
      <c r="O47" s="40">
        <v>-2.0794765200505523E-3</v>
      </c>
      <c r="P47" s="40">
        <v>-2.35479547150013E-3</v>
      </c>
      <c r="Q47" s="40">
        <v>-1.6114751102868704E-3</v>
      </c>
      <c r="R47" s="40">
        <v>-1.373494997866274E-3</v>
      </c>
      <c r="S47" s="40">
        <v>-1.6565743179801445E-3</v>
      </c>
      <c r="T47" s="40">
        <v>-1.8509558814173012E-3</v>
      </c>
      <c r="U47" s="40">
        <v>-1.8368444531357206E-3</v>
      </c>
      <c r="V47" s="40">
        <v>-1.939970780999019E-3</v>
      </c>
      <c r="W47" s="40">
        <v>-2.5127366865571334E-3</v>
      </c>
      <c r="X47" s="40">
        <v>-3.01998365759367E-3</v>
      </c>
      <c r="Y47" s="40">
        <v>-3.102742451886205E-3</v>
      </c>
      <c r="Z47" s="40">
        <v>-3.1836726652607673E-3</v>
      </c>
      <c r="AA47" s="40">
        <v>-3.0606055913801763E-3</v>
      </c>
      <c r="AB47" s="40">
        <v>-3.0662417559202781E-3</v>
      </c>
      <c r="AC47" s="40">
        <v>-3.1156531705514726E-3</v>
      </c>
      <c r="AD47" s="40">
        <v>-2.7799501865075813E-3</v>
      </c>
      <c r="AE47" s="40">
        <v>-2.4791347187932281E-3</v>
      </c>
      <c r="AF47" s="40">
        <v>-2.8894019828351433E-3</v>
      </c>
      <c r="AG47" s="40">
        <v>-2.8950457758379756E-3</v>
      </c>
    </row>
    <row r="48" spans="1:33" x14ac:dyDescent="0.2">
      <c r="A48" t="s">
        <v>369</v>
      </c>
      <c r="B48" t="s">
        <v>317</v>
      </c>
      <c r="C48" t="s">
        <v>416</v>
      </c>
      <c r="D48" s="40">
        <v>-4.3627107215284254E-2</v>
      </c>
      <c r="E48" s="40">
        <v>-4.2084084825642222E-2</v>
      </c>
      <c r="F48" s="40">
        <v>-4.1696791721834887E-2</v>
      </c>
      <c r="G48" s="40">
        <v>-3.6450303779316587E-2</v>
      </c>
      <c r="H48" s="40">
        <v>-3.2408755932251496E-2</v>
      </c>
      <c r="I48" s="40">
        <v>-2.7115018863205553E-2</v>
      </c>
      <c r="J48" s="40">
        <v>-2.221433921813059E-2</v>
      </c>
      <c r="K48" s="40">
        <v>-2.1173353907286942E-2</v>
      </c>
      <c r="L48" s="40">
        <v>-2.0311139764151994E-2</v>
      </c>
      <c r="M48" s="40">
        <v>-1.8243338083658689E-2</v>
      </c>
      <c r="N48" s="40">
        <v>-1.7279167526309699E-2</v>
      </c>
      <c r="O48" s="40">
        <v>-1.7596141072554111E-2</v>
      </c>
      <c r="P48" s="40">
        <v>-1.7817999115841133E-2</v>
      </c>
      <c r="Q48" s="40">
        <v>-1.4946428685185101E-2</v>
      </c>
      <c r="R48" s="40">
        <v>-1.3571040488187521E-2</v>
      </c>
      <c r="S48" s="40">
        <v>-1.3960177620624089E-2</v>
      </c>
      <c r="T48" s="40">
        <v>-1.4045830833524254E-2</v>
      </c>
      <c r="U48" s="40">
        <v>-1.3217088859631833E-2</v>
      </c>
      <c r="V48" s="40">
        <v>-1.3071431764720292E-2</v>
      </c>
      <c r="W48" s="40">
        <v>-1.5340407732286393E-2</v>
      </c>
      <c r="X48" s="40">
        <v>-1.7362414571120741E-2</v>
      </c>
      <c r="Y48" s="40">
        <v>-1.7349795705344014E-2</v>
      </c>
      <c r="Z48" s="40">
        <v>-1.7386571906466392E-2</v>
      </c>
      <c r="AA48" s="40">
        <v>-1.6463978716289393E-2</v>
      </c>
      <c r="AB48" s="40">
        <v>-1.6222740384855685E-2</v>
      </c>
      <c r="AC48" s="40">
        <v>-1.6236499343796233E-2</v>
      </c>
      <c r="AD48" s="40">
        <v>-1.4376476233649061E-2</v>
      </c>
      <c r="AE48" s="40">
        <v>-1.2717970092400301E-2</v>
      </c>
      <c r="AF48" s="40">
        <v>-1.4605435107310882E-2</v>
      </c>
      <c r="AG48" s="40">
        <v>-1.4510946322604941E-2</v>
      </c>
    </row>
    <row r="49" spans="1:33" x14ac:dyDescent="0.2">
      <c r="A49" t="s">
        <v>369</v>
      </c>
      <c r="B49" t="s">
        <v>317</v>
      </c>
      <c r="C49" t="s">
        <v>417</v>
      </c>
      <c r="D49" s="40">
        <v>-4.3489237123376046E-2</v>
      </c>
      <c r="E49" s="40">
        <v>-4.1846949451783903E-2</v>
      </c>
      <c r="F49" s="40">
        <v>-4.1398861807767293E-2</v>
      </c>
      <c r="G49" s="40">
        <v>-3.5945265047406257E-2</v>
      </c>
      <c r="H49" s="40">
        <v>-3.1742572518142366E-2</v>
      </c>
      <c r="I49" s="40">
        <v>-2.6256901105242186E-2</v>
      </c>
      <c r="J49" s="40">
        <v>-2.1185489486516645E-2</v>
      </c>
      <c r="K49" s="40">
        <v>-2.0099641493303805E-2</v>
      </c>
      <c r="L49" s="40">
        <v>-1.9200144480096184E-2</v>
      </c>
      <c r="M49" s="40">
        <v>-1.7060228217284493E-2</v>
      </c>
      <c r="N49" s="40">
        <v>-1.6061256128706285E-2</v>
      </c>
      <c r="O49" s="40">
        <v>-1.6384293657302408E-2</v>
      </c>
      <c r="P49" s="40">
        <v>-1.6609120491656654E-2</v>
      </c>
      <c r="Q49" s="40">
        <v>-1.3646408774851597E-2</v>
      </c>
      <c r="R49" s="40">
        <v>-1.223033903646522E-2</v>
      </c>
      <c r="S49" s="40">
        <v>-1.2602984652203759E-2</v>
      </c>
      <c r="T49" s="40">
        <v>-1.2691345128636195E-2</v>
      </c>
      <c r="U49" s="40">
        <v>-1.1923222942471322E-2</v>
      </c>
      <c r="V49" s="40">
        <v>-1.179484404431118E-2</v>
      </c>
      <c r="W49" s="40">
        <v>-1.392800563238389E-2</v>
      </c>
      <c r="X49" s="40">
        <v>-1.5829793630417307E-2</v>
      </c>
      <c r="Y49" s="40">
        <v>-1.5825849089376523E-2</v>
      </c>
      <c r="Z49" s="40">
        <v>-1.5868103080711932E-2</v>
      </c>
      <c r="AA49" s="40">
        <v>-1.5011723096732377E-2</v>
      </c>
      <c r="AB49" s="40">
        <v>-1.4793440531718676E-2</v>
      </c>
      <c r="AC49" s="40">
        <v>-1.4813917298260339E-2</v>
      </c>
      <c r="AD49" s="40">
        <v>-1.3079293616131924E-2</v>
      </c>
      <c r="AE49" s="40">
        <v>-1.1533333054293545E-2</v>
      </c>
      <c r="AF49" s="40">
        <v>-1.3308515276181555E-2</v>
      </c>
      <c r="AG49" s="40">
        <v>-1.3227274152996149E-2</v>
      </c>
    </row>
    <row r="50" spans="1:33" x14ac:dyDescent="0.2">
      <c r="A50" t="s">
        <v>369</v>
      </c>
      <c r="B50" t="s">
        <v>317</v>
      </c>
      <c r="C50" t="s">
        <v>418</v>
      </c>
      <c r="D50" s="40">
        <v>-1.1529992761555101E-2</v>
      </c>
      <c r="E50" s="40">
        <v>-1.0321722389628486E-2</v>
      </c>
      <c r="F50" s="40">
        <v>-1.0590934442069107E-2</v>
      </c>
      <c r="G50" s="40">
        <v>-1.0200101134317123E-2</v>
      </c>
      <c r="H50" s="40">
        <v>-9.2273842222203462E-3</v>
      </c>
      <c r="I50" s="40">
        <v>-7.5012223977106484E-3</v>
      </c>
      <c r="J50" s="40">
        <v>-6.8106202582143569E-3</v>
      </c>
      <c r="K50" s="40">
        <v>-1.1540562728108142E-2</v>
      </c>
      <c r="L50" s="40">
        <v>-1.190685957973802E-2</v>
      </c>
      <c r="M50" s="40">
        <v>-1.147915656107033E-2</v>
      </c>
      <c r="N50" s="40">
        <v>-1.3145746907869252E-2</v>
      </c>
      <c r="O50" s="40">
        <v>-1.2957729731736851E-2</v>
      </c>
      <c r="P50" s="40">
        <v>-1.305481488968914E-2</v>
      </c>
      <c r="Q50" s="40">
        <v>-1.2766585023495886E-2</v>
      </c>
      <c r="R50" s="40">
        <v>-1.5163954199315606E-2</v>
      </c>
      <c r="S50" s="40">
        <v>-1.4357957285574987E-2</v>
      </c>
      <c r="T50" s="40">
        <v>-1.3660934874696986E-2</v>
      </c>
      <c r="U50" s="40">
        <v>-1.2940707405613153E-2</v>
      </c>
      <c r="V50" s="40">
        <v>-1.2315310211212353E-2</v>
      </c>
      <c r="W50" s="40">
        <v>-1.2500869942142126E-2</v>
      </c>
      <c r="X50" s="40">
        <v>-1.2859043116761833E-2</v>
      </c>
      <c r="Y50" s="40">
        <v>-1.235473802843407E-2</v>
      </c>
      <c r="Z50" s="40">
        <v>-1.1934083457293477E-2</v>
      </c>
      <c r="AA50" s="40">
        <v>-1.1804509433196244E-2</v>
      </c>
      <c r="AB50" s="40">
        <v>-1.1952952464496841E-2</v>
      </c>
      <c r="AC50" s="40">
        <v>-1.1970174704019541E-2</v>
      </c>
      <c r="AD50" s="40">
        <v>-1.1900489699978815E-2</v>
      </c>
      <c r="AE50" s="40">
        <v>-1.1630585612308482E-2</v>
      </c>
      <c r="AF50" s="40">
        <v>-1.7754183155643716E-2</v>
      </c>
      <c r="AG50" s="40">
        <v>-1.7501246499627827E-2</v>
      </c>
    </row>
    <row r="51" spans="1:33" x14ac:dyDescent="0.2">
      <c r="A51" t="s">
        <v>369</v>
      </c>
      <c r="B51" t="s">
        <v>317</v>
      </c>
      <c r="C51" t="s">
        <v>419</v>
      </c>
      <c r="D51" s="40">
        <v>0</v>
      </c>
      <c r="E51" s="40">
        <v>0</v>
      </c>
      <c r="F51" s="40">
        <v>0</v>
      </c>
      <c r="G51" s="40">
        <v>0</v>
      </c>
      <c r="H51" s="40">
        <v>0</v>
      </c>
      <c r="I51" s="40">
        <v>0</v>
      </c>
      <c r="J51" s="40">
        <v>0</v>
      </c>
      <c r="K51" s="40">
        <v>0</v>
      </c>
      <c r="L51" s="40">
        <v>0</v>
      </c>
      <c r="M51" s="40">
        <v>0</v>
      </c>
      <c r="N51" s="40">
        <v>0</v>
      </c>
      <c r="O51" s="40">
        <v>0</v>
      </c>
      <c r="P51" s="40">
        <v>0</v>
      </c>
      <c r="Q51" s="40">
        <v>0</v>
      </c>
      <c r="R51" s="40">
        <v>0</v>
      </c>
      <c r="S51" s="40">
        <v>0</v>
      </c>
      <c r="T51" s="40">
        <v>0</v>
      </c>
      <c r="U51" s="40">
        <v>0</v>
      </c>
      <c r="V51" s="40">
        <v>0</v>
      </c>
      <c r="W51" s="40">
        <v>0</v>
      </c>
      <c r="X51" s="40">
        <v>0</v>
      </c>
      <c r="Y51" s="40">
        <v>0</v>
      </c>
      <c r="Z51" s="40">
        <v>0</v>
      </c>
      <c r="AA51" s="40">
        <v>0</v>
      </c>
      <c r="AB51" s="40">
        <v>0</v>
      </c>
      <c r="AC51" s="40">
        <v>0</v>
      </c>
      <c r="AD51" s="40">
        <v>0</v>
      </c>
      <c r="AE51" s="40">
        <v>0</v>
      </c>
      <c r="AF51" s="40">
        <v>0</v>
      </c>
      <c r="AG51" s="40">
        <v>0</v>
      </c>
    </row>
    <row r="52" spans="1:33" x14ac:dyDescent="0.2">
      <c r="A52" t="s">
        <v>369</v>
      </c>
      <c r="B52" t="s">
        <v>317</v>
      </c>
      <c r="C52" t="s">
        <v>420</v>
      </c>
      <c r="D52" s="40">
        <v>0</v>
      </c>
      <c r="E52" s="40">
        <v>0</v>
      </c>
      <c r="F52" s="40">
        <v>0</v>
      </c>
      <c r="G52" s="40">
        <v>0</v>
      </c>
      <c r="H52" s="40">
        <v>0</v>
      </c>
      <c r="I52" s="40">
        <v>0</v>
      </c>
      <c r="J52" s="40">
        <v>0</v>
      </c>
      <c r="K52" s="40">
        <v>0</v>
      </c>
      <c r="L52" s="40">
        <v>0</v>
      </c>
      <c r="M52" s="40">
        <v>0</v>
      </c>
      <c r="N52" s="40">
        <v>0</v>
      </c>
      <c r="O52" s="40">
        <v>0</v>
      </c>
      <c r="P52" s="40">
        <v>0</v>
      </c>
      <c r="Q52" s="40">
        <v>0</v>
      </c>
      <c r="R52" s="40">
        <v>0</v>
      </c>
      <c r="S52" s="40">
        <v>0</v>
      </c>
      <c r="T52" s="40">
        <v>0</v>
      </c>
      <c r="U52" s="40">
        <v>0</v>
      </c>
      <c r="V52" s="40">
        <v>0</v>
      </c>
      <c r="W52" s="40">
        <v>0</v>
      </c>
      <c r="X52" s="40">
        <v>0</v>
      </c>
      <c r="Y52" s="40">
        <v>0</v>
      </c>
      <c r="Z52" s="40">
        <v>0</v>
      </c>
      <c r="AA52" s="40">
        <v>0</v>
      </c>
      <c r="AB52" s="40">
        <v>0</v>
      </c>
      <c r="AC52" s="40">
        <v>0</v>
      </c>
      <c r="AD52" s="40">
        <v>0</v>
      </c>
      <c r="AE52" s="40">
        <v>0</v>
      </c>
      <c r="AF52" s="40">
        <v>0</v>
      </c>
      <c r="AG52" s="40">
        <v>0</v>
      </c>
    </row>
    <row r="53" spans="1:33" x14ac:dyDescent="0.2">
      <c r="A53" t="s">
        <v>369</v>
      </c>
      <c r="B53" t="s">
        <v>317</v>
      </c>
      <c r="C53" t="s">
        <v>421</v>
      </c>
      <c r="D53" s="40">
        <v>7.5679216312223262E-3</v>
      </c>
      <c r="E53" s="40">
        <v>7.4921759303212578E-3</v>
      </c>
      <c r="F53" s="40">
        <v>7.4204023118847155E-3</v>
      </c>
      <c r="G53" s="40">
        <v>7.4294722541967621E-3</v>
      </c>
      <c r="H53" s="40">
        <v>7.3935535833544435E-3</v>
      </c>
      <c r="I53" s="40">
        <v>7.1488987928388795E-3</v>
      </c>
      <c r="J53" s="40">
        <v>7.1488987928388795E-3</v>
      </c>
      <c r="K53" s="40">
        <v>7.2239860201763094E-3</v>
      </c>
      <c r="L53" s="40">
        <v>7.0284406128585221E-3</v>
      </c>
      <c r="M53" s="40">
        <v>6.2210458184248441E-3</v>
      </c>
      <c r="N53" s="40">
        <v>5.8769827608826384E-3</v>
      </c>
      <c r="O53" s="40">
        <v>5.8769827608826384E-3</v>
      </c>
      <c r="P53" s="40">
        <v>5.8769827608826384E-3</v>
      </c>
      <c r="Q53" s="40">
        <v>5.8769827608826384E-3</v>
      </c>
      <c r="R53" s="40">
        <v>5.8769827608826384E-3</v>
      </c>
      <c r="S53" s="40">
        <v>5.8769827608826384E-3</v>
      </c>
      <c r="T53" s="40">
        <v>5.8769827608826384E-3</v>
      </c>
      <c r="U53" s="40">
        <v>5.8769827608826384E-3</v>
      </c>
      <c r="V53" s="40">
        <v>5.7175896763168484E-3</v>
      </c>
      <c r="W53" s="40">
        <v>5.5439438252606983E-3</v>
      </c>
      <c r="X53" s="40">
        <v>5.8624963424826031E-3</v>
      </c>
      <c r="Y53" s="40">
        <v>6.1413280350592504E-3</v>
      </c>
      <c r="Z53" s="40">
        <v>6.3454760808697285E-3</v>
      </c>
      <c r="AA53" s="40">
        <v>6.3149738861153996E-3</v>
      </c>
      <c r="AB53" s="40">
        <v>6.2542243895991195E-3</v>
      </c>
      <c r="AC53" s="40">
        <v>6.2542243895991195E-3</v>
      </c>
      <c r="AD53" s="40">
        <v>6.2542243895991195E-3</v>
      </c>
      <c r="AE53" s="40">
        <v>6.2542243895991195E-3</v>
      </c>
      <c r="AF53" s="40">
        <v>6.2542243895991195E-3</v>
      </c>
      <c r="AG53" s="40">
        <v>6.2542243895991195E-3</v>
      </c>
    </row>
    <row r="54" spans="1:33" x14ac:dyDescent="0.2">
      <c r="A54" t="s">
        <v>369</v>
      </c>
      <c r="B54" t="s">
        <v>317</v>
      </c>
      <c r="C54" t="s">
        <v>422</v>
      </c>
      <c r="D54" s="40">
        <v>0.91435675262612548</v>
      </c>
      <c r="E54" s="40">
        <v>1.04149535139562</v>
      </c>
      <c r="F54" s="40">
        <v>0.88809799604213524</v>
      </c>
      <c r="G54" s="40">
        <v>0.55907454964305059</v>
      </c>
      <c r="H54" s="40">
        <v>1.2272633979803362</v>
      </c>
      <c r="I54" s="40">
        <v>0.79218425660336933</v>
      </c>
      <c r="J54" s="40">
        <v>1.3320305515451625</v>
      </c>
      <c r="K54" s="40">
        <v>0.98283622504563894</v>
      </c>
      <c r="L54" s="40">
        <v>1.155623800492843</v>
      </c>
      <c r="M54" s="40">
        <v>1.3566549808555042</v>
      </c>
      <c r="N54" s="40">
        <v>1.9827896832695233</v>
      </c>
      <c r="O54" s="40">
        <v>1.859193168105433</v>
      </c>
      <c r="P54" s="40">
        <v>2.0856551526580733</v>
      </c>
      <c r="Q54" s="40">
        <v>1.9243025742298823</v>
      </c>
      <c r="R54" s="40">
        <v>1.8484532102261355</v>
      </c>
      <c r="S54" s="40">
        <v>1.8850172492576613</v>
      </c>
      <c r="T54" s="40">
        <v>2.1737419358056318</v>
      </c>
      <c r="U54" s="40">
        <v>1.8811602507195231</v>
      </c>
      <c r="V54" s="40">
        <v>1.767580158095668</v>
      </c>
      <c r="W54" s="40">
        <v>1.4950258462384707</v>
      </c>
      <c r="X54" s="40">
        <v>1.1791166012711252</v>
      </c>
      <c r="Y54" s="40">
        <v>1.6469878475708746</v>
      </c>
      <c r="Z54" s="40">
        <v>1.8158451957756367</v>
      </c>
      <c r="AA54" s="40">
        <v>1.0943038463554058</v>
      </c>
      <c r="AB54" s="40">
        <v>0.74851589996395418</v>
      </c>
      <c r="AC54" s="40">
        <v>0.86163838210695709</v>
      </c>
      <c r="AD54" s="40">
        <v>1.3024979601389066</v>
      </c>
      <c r="AE54" s="40">
        <v>1.2553478723719413</v>
      </c>
      <c r="AF54" s="40">
        <v>1.1000172225055096</v>
      </c>
      <c r="AG54" s="40">
        <v>0.89234137652700529</v>
      </c>
    </row>
    <row r="55" spans="1:33" x14ac:dyDescent="0.2">
      <c r="A55" t="s">
        <v>369</v>
      </c>
      <c r="B55" s="203" t="s">
        <v>187</v>
      </c>
      <c r="C55" s="203" t="s">
        <v>423</v>
      </c>
      <c r="D55" s="204">
        <v>1.9998640013275629E-2</v>
      </c>
      <c r="E55" s="204">
        <v>1.950211704726389E-2</v>
      </c>
      <c r="F55" s="204">
        <v>1.8543458109538072E-2</v>
      </c>
      <c r="G55" s="204">
        <v>1.7516223236259114E-2</v>
      </c>
      <c r="H55" s="204">
        <v>1.6718946964684442E-2</v>
      </c>
      <c r="I55" s="204">
        <v>1.593964356895949E-2</v>
      </c>
      <c r="J55" s="204">
        <v>1.5234595437081258E-2</v>
      </c>
      <c r="K55" s="204">
        <v>1.4069449550100623E-2</v>
      </c>
      <c r="L55" s="204">
        <v>1.3186936707104869E-2</v>
      </c>
      <c r="M55" s="204">
        <v>1.1223786841962475E-2</v>
      </c>
      <c r="N55" s="204">
        <v>1.0675189294773967E-2</v>
      </c>
      <c r="O55" s="204">
        <v>9.6663396641300282E-3</v>
      </c>
      <c r="P55" s="204">
        <v>8.8647194906571747E-3</v>
      </c>
      <c r="Q55" s="204">
        <v>8.4528943280183805E-3</v>
      </c>
      <c r="R55" s="204">
        <v>7.9697968106013581E-3</v>
      </c>
      <c r="S55" s="204">
        <v>7.5321642308868366E-3</v>
      </c>
      <c r="T55" s="204">
        <v>6.7803553838296608E-3</v>
      </c>
      <c r="U55" s="204">
        <v>6.3595548355969093E-3</v>
      </c>
      <c r="V55" s="204">
        <v>5.8783638980245143E-3</v>
      </c>
      <c r="W55" s="204">
        <v>5.2245146608657835E-3</v>
      </c>
      <c r="X55" s="204">
        <v>4.9326503329431637E-3</v>
      </c>
      <c r="Y55" s="204">
        <v>4.7453121910792286E-3</v>
      </c>
      <c r="Z55" s="204">
        <v>4.2150078300603891E-3</v>
      </c>
      <c r="AA55" s="204">
        <v>3.8022743595693092E-3</v>
      </c>
      <c r="AB55" s="204">
        <v>3.4237126645046416E-3</v>
      </c>
      <c r="AC55" s="204">
        <v>3.1104967834110733E-3</v>
      </c>
      <c r="AD55" s="204">
        <v>3.0749184524145176E-3</v>
      </c>
      <c r="AE55" s="204">
        <v>2.8013541740110281E-3</v>
      </c>
      <c r="AF55" s="204">
        <v>2.6211268279620909E-3</v>
      </c>
      <c r="AG55" s="204">
        <v>2.4675396951408962E-3</v>
      </c>
    </row>
    <row r="56" spans="1:33" x14ac:dyDescent="0.2">
      <c r="A56" t="s">
        <v>369</v>
      </c>
      <c r="B56" s="203" t="s">
        <v>187</v>
      </c>
      <c r="C56" s="203" t="s">
        <v>424</v>
      </c>
      <c r="D56" s="204">
        <v>5.1975298760204479E-5</v>
      </c>
      <c r="E56" s="204">
        <v>5.2304811128579294E-5</v>
      </c>
      <c r="F56" s="204">
        <v>4.8530565514359758E-5</v>
      </c>
      <c r="G56" s="204">
        <v>4.9966029151374994E-5</v>
      </c>
      <c r="H56" s="204">
        <v>5.3102754049140688E-5</v>
      </c>
      <c r="I56" s="204">
        <v>5.4602166289221749E-5</v>
      </c>
      <c r="J56" s="204">
        <v>5.5300887042471434E-5</v>
      </c>
      <c r="K56" s="204">
        <v>5.7162547146640393E-5</v>
      </c>
      <c r="L56" s="204">
        <v>5.8639439615885198E-5</v>
      </c>
      <c r="M56" s="204">
        <v>6.1395654731355142E-5</v>
      </c>
      <c r="N56" s="204">
        <v>6.3466080915475009E-5</v>
      </c>
      <c r="O56" s="204">
        <v>7.7448005369534063E-5</v>
      </c>
      <c r="P56" s="204">
        <v>7.929857869208584E-5</v>
      </c>
      <c r="Q56" s="204">
        <v>8.238718984893457E-5</v>
      </c>
      <c r="R56" s="204">
        <v>8.784661998701107E-5</v>
      </c>
      <c r="S56" s="204">
        <v>8.917149599669168E-5</v>
      </c>
      <c r="T56" s="204">
        <v>9.869394323951007E-5</v>
      </c>
      <c r="U56" s="204">
        <v>1.2318393168902949E-4</v>
      </c>
      <c r="V56" s="204">
        <v>1.4035073316725675E-4</v>
      </c>
      <c r="W56" s="204">
        <v>1.656879506815171E-4</v>
      </c>
      <c r="X56" s="204">
        <v>1.7506707197310057E-4</v>
      </c>
      <c r="Y56" s="204">
        <v>1.788577077579307E-4</v>
      </c>
      <c r="Z56" s="204">
        <v>1.9253787997502409E-4</v>
      </c>
      <c r="AA56" s="204">
        <v>2.0919061796520976E-4</v>
      </c>
      <c r="AB56" s="204">
        <v>2.2562357675332546E-4</v>
      </c>
      <c r="AC56" s="204">
        <v>2.3687786904740056E-4</v>
      </c>
      <c r="AD56" s="204">
        <v>2.3400332185221563E-4</v>
      </c>
      <c r="AE56" s="204">
        <v>2.4378249757426134E-4</v>
      </c>
      <c r="AF56" s="204">
        <v>2.6407822076737568E-4</v>
      </c>
      <c r="AG56" s="204">
        <v>2.6991832296919854E-4</v>
      </c>
    </row>
    <row r="57" spans="1:33" x14ac:dyDescent="0.2">
      <c r="A57" t="s">
        <v>369</v>
      </c>
      <c r="B57" s="203" t="s">
        <v>187</v>
      </c>
      <c r="C57" s="203" t="s">
        <v>425</v>
      </c>
      <c r="D57" s="204">
        <v>1.6564018441508885E-2</v>
      </c>
      <c r="E57" s="204">
        <v>1.6083184178263189E-2</v>
      </c>
      <c r="F57" s="204">
        <v>1.9662641340020354E-2</v>
      </c>
      <c r="G57" s="204">
        <v>1.6937208885599041E-2</v>
      </c>
      <c r="H57" s="204">
        <v>1.8421729331123675E-2</v>
      </c>
      <c r="I57" s="204">
        <v>1.7646725831931043E-2</v>
      </c>
      <c r="J57" s="204">
        <v>1.0357235073052379E-2</v>
      </c>
      <c r="K57" s="204">
        <v>9.1588998034995706E-3</v>
      </c>
      <c r="L57" s="204">
        <v>8.7677148202449061E-3</v>
      </c>
      <c r="M57" s="204">
        <v>1.424725906147644E-2</v>
      </c>
      <c r="N57" s="204">
        <v>1.4257778319728458E-2</v>
      </c>
      <c r="O57" s="204">
        <v>1.7143560855692477E-2</v>
      </c>
      <c r="P57" s="204">
        <v>1.1253116531017434E-2</v>
      </c>
      <c r="Q57" s="204">
        <v>1.0344985607564909E-2</v>
      </c>
      <c r="R57" s="204">
        <v>1.2373632714300642E-2</v>
      </c>
      <c r="S57" s="204">
        <v>1.0955242731046757E-2</v>
      </c>
      <c r="T57" s="204">
        <v>1.4439204077992693E-2</v>
      </c>
      <c r="U57" s="204">
        <v>2.2133920006441977E-2</v>
      </c>
      <c r="V57" s="204">
        <v>1.1082350452697794E-2</v>
      </c>
      <c r="W57" s="204">
        <v>1.1786971238050314E-2</v>
      </c>
      <c r="X57" s="204">
        <v>9.9189585812817452E-3</v>
      </c>
      <c r="Y57" s="204">
        <v>1.0404198600908705E-2</v>
      </c>
      <c r="Z57" s="204">
        <v>9.9259608037510008E-3</v>
      </c>
      <c r="AA57" s="204">
        <v>1.1384576300142635E-2</v>
      </c>
      <c r="AB57" s="204">
        <v>1.2458585965274939E-2</v>
      </c>
      <c r="AC57" s="204">
        <v>1.2685692458149473E-2</v>
      </c>
      <c r="AD57" s="204">
        <v>1.2126568698537527E-2</v>
      </c>
      <c r="AE57" s="204">
        <v>1.383640259373994E-2</v>
      </c>
      <c r="AF57" s="204">
        <v>1.3928221271507259E-2</v>
      </c>
      <c r="AG57" s="204">
        <v>1.5914549912348707E-2</v>
      </c>
    </row>
    <row r="58" spans="1:33" x14ac:dyDescent="0.2">
      <c r="A58" t="s">
        <v>369</v>
      </c>
      <c r="B58" s="203" t="s">
        <v>187</v>
      </c>
      <c r="C58" s="203" t="s">
        <v>426</v>
      </c>
      <c r="D58" s="204">
        <v>8.2088819925379999E-7</v>
      </c>
      <c r="E58" s="204">
        <v>8.460889740629056E-7</v>
      </c>
      <c r="F58" s="204">
        <v>7.7850239221256179E-7</v>
      </c>
      <c r="G58" s="204">
        <v>1.040855849957897E-6</v>
      </c>
      <c r="H58" s="204">
        <v>1.2542808523055572E-6</v>
      </c>
      <c r="I58" s="204">
        <v>2.5785342942251313E-6</v>
      </c>
      <c r="J58" s="204">
        <v>7.6398551638556468E-6</v>
      </c>
      <c r="K58" s="204">
        <v>2.1122459429205287E-5</v>
      </c>
      <c r="L58" s="204">
        <v>4.4746885360221871E-5</v>
      </c>
      <c r="M58" s="204">
        <v>8.6414317379493159E-5</v>
      </c>
      <c r="N58" s="204">
        <v>1.5373418746454057E-4</v>
      </c>
      <c r="O58" s="204">
        <v>2.5097545151847372E-4</v>
      </c>
      <c r="P58" s="204">
        <v>3.1158728512316802E-4</v>
      </c>
      <c r="Q58" s="204">
        <v>3.3762506028711404E-4</v>
      </c>
      <c r="R58" s="204">
        <v>5.9158810931709443E-4</v>
      </c>
      <c r="S58" s="204">
        <v>4.7194099244698821E-4</v>
      </c>
      <c r="T58" s="204">
        <v>7.1326394232466513E-4</v>
      </c>
      <c r="U58" s="204">
        <v>1.0593697227532428E-3</v>
      </c>
      <c r="V58" s="204">
        <v>1.108838584207113E-3</v>
      </c>
      <c r="W58" s="204">
        <v>1.0084564619236181E-3</v>
      </c>
      <c r="X58" s="204">
        <v>9.4036319696725061E-4</v>
      </c>
      <c r="Y58" s="204">
        <v>9.6175669081972534E-4</v>
      </c>
      <c r="Z58" s="204">
        <v>9.5083630056868012E-4</v>
      </c>
      <c r="AA58" s="204">
        <v>9.847602347949954E-4</v>
      </c>
      <c r="AB58" s="204">
        <v>9.8683911634016275E-4</v>
      </c>
      <c r="AC58" s="204">
        <v>1.1089831737181018E-3</v>
      </c>
      <c r="AD58" s="204">
        <v>1.0330946950007592E-3</v>
      </c>
      <c r="AE58" s="204">
        <v>1.1407005554877891E-3</v>
      </c>
      <c r="AF58" s="204">
        <v>1.1607197622773456E-3</v>
      </c>
      <c r="AG58" s="204">
        <v>1.173137144204981E-3</v>
      </c>
    </row>
    <row r="59" spans="1:33" x14ac:dyDescent="0.2">
      <c r="A59" t="s">
        <v>369</v>
      </c>
      <c r="B59" s="203" t="s">
        <v>187</v>
      </c>
      <c r="C59" s="203" t="s">
        <v>427</v>
      </c>
      <c r="D59" s="204">
        <v>0.14309393969429665</v>
      </c>
      <c r="E59" s="204">
        <v>0.15082425967888774</v>
      </c>
      <c r="F59" s="204">
        <v>0.15486423593441306</v>
      </c>
      <c r="G59" s="204">
        <v>0.15612602963812999</v>
      </c>
      <c r="H59" s="204">
        <v>0.15792287953697781</v>
      </c>
      <c r="I59" s="204">
        <v>0.15908596927820914</v>
      </c>
      <c r="J59" s="204">
        <v>0.16073462043588385</v>
      </c>
      <c r="K59" s="204">
        <v>0.15734832575286292</v>
      </c>
      <c r="L59" s="204">
        <v>0.1555012134731294</v>
      </c>
      <c r="M59" s="204">
        <v>0.14612610647829485</v>
      </c>
      <c r="N59" s="204">
        <v>0.14634443697431923</v>
      </c>
      <c r="O59" s="204">
        <v>0.13633996607503243</v>
      </c>
      <c r="P59" s="204">
        <v>0.13009505850066388</v>
      </c>
      <c r="Q59" s="204">
        <v>0.12806717202930498</v>
      </c>
      <c r="R59" s="204">
        <v>0.12048285657622292</v>
      </c>
      <c r="S59" s="204">
        <v>0.11352259203721282</v>
      </c>
      <c r="T59" s="204">
        <v>0.10311472312072384</v>
      </c>
      <c r="U59" s="204">
        <v>9.5880864717729372E-2</v>
      </c>
      <c r="V59" s="204">
        <v>8.8026235787255547E-2</v>
      </c>
      <c r="W59" s="204">
        <v>7.4486908850575836E-2</v>
      </c>
      <c r="X59" s="204">
        <v>7.0008358136248089E-2</v>
      </c>
      <c r="Y59" s="204">
        <v>6.6445984072085837E-2</v>
      </c>
      <c r="Z59" s="204">
        <v>5.7581519217161092E-2</v>
      </c>
      <c r="AA59" s="204">
        <v>5.0529789950702217E-2</v>
      </c>
      <c r="AB59" s="204">
        <v>4.3817246026679836E-2</v>
      </c>
      <c r="AC59" s="204">
        <v>3.7879722037806353E-2</v>
      </c>
      <c r="AD59" s="204">
        <v>3.4689113955290694E-2</v>
      </c>
      <c r="AE59" s="204">
        <v>2.9375300275149962E-2</v>
      </c>
      <c r="AF59" s="204">
        <v>2.4617973219699555E-2</v>
      </c>
      <c r="AG59" s="204">
        <v>2.1143331423767758E-2</v>
      </c>
    </row>
    <row r="60" spans="1:33" x14ac:dyDescent="0.2">
      <c r="A60" t="s">
        <v>369</v>
      </c>
      <c r="B60" s="203" t="s">
        <v>187</v>
      </c>
      <c r="C60" s="203" t="s">
        <v>428</v>
      </c>
      <c r="D60" s="204">
        <v>6.0432871986704261E-4</v>
      </c>
      <c r="E60" s="204">
        <v>6.0793575256544387E-4</v>
      </c>
      <c r="F60" s="204">
        <v>5.6577627982274769E-4</v>
      </c>
      <c r="G60" s="204">
        <v>5.8181910386151305E-4</v>
      </c>
      <c r="H60" s="204">
        <v>6.1653488492011002E-4</v>
      </c>
      <c r="I60" s="204">
        <v>6.3287199613574726E-4</v>
      </c>
      <c r="J60" s="204">
        <v>6.4063685729564169E-4</v>
      </c>
      <c r="K60" s="204">
        <v>6.6140767025116439E-4</v>
      </c>
      <c r="L60" s="204">
        <v>6.7747694890047175E-4</v>
      </c>
      <c r="M60" s="204">
        <v>7.0883751128571627E-4</v>
      </c>
      <c r="N60" s="204">
        <v>7.3288928921632279E-4</v>
      </c>
      <c r="O60" s="204">
        <v>8.8907611944491396E-4</v>
      </c>
      <c r="P60" s="204">
        <v>9.102707371088976E-4</v>
      </c>
      <c r="Q60" s="204">
        <v>9.4612487815931188E-4</v>
      </c>
      <c r="R60" s="204">
        <v>1.0081895212736358E-3</v>
      </c>
      <c r="S60" s="204">
        <v>1.0240182694600006E-3</v>
      </c>
      <c r="T60" s="204">
        <v>1.1331264309397825E-3</v>
      </c>
      <c r="U60" s="204">
        <v>2.31032266092934E-3</v>
      </c>
      <c r="V60" s="204">
        <v>2.9403920681416477E-3</v>
      </c>
      <c r="W60" s="204">
        <v>3.9433611455730287E-3</v>
      </c>
      <c r="X60" s="204">
        <v>4.3861475328661054E-3</v>
      </c>
      <c r="Y60" s="204">
        <v>4.7257350082746952E-3</v>
      </c>
      <c r="Z60" s="204">
        <v>5.4171079819931118E-3</v>
      </c>
      <c r="AA60" s="204">
        <v>6.2024090568087069E-3</v>
      </c>
      <c r="AB60" s="204">
        <v>7.0088797834034966E-3</v>
      </c>
      <c r="AC60" s="204">
        <v>7.7536151774063259E-3</v>
      </c>
      <c r="AD60" s="204">
        <v>7.9185940872878377E-3</v>
      </c>
      <c r="AE60" s="204">
        <v>8.5461616191935992E-3</v>
      </c>
      <c r="AF60" s="204">
        <v>9.5238527889084951E-3</v>
      </c>
      <c r="AG60" s="204">
        <v>9.9624827640790222E-3</v>
      </c>
    </row>
    <row r="61" spans="1:33" x14ac:dyDescent="0.2">
      <c r="A61" t="s">
        <v>369</v>
      </c>
      <c r="B61" s="203" t="s">
        <v>187</v>
      </c>
      <c r="C61" s="203" t="s">
        <v>429</v>
      </c>
      <c r="D61" s="204">
        <v>8.1506070429983313E-2</v>
      </c>
      <c r="E61" s="204">
        <v>7.779160120285071E-2</v>
      </c>
      <c r="F61" s="204">
        <v>8.0297596175011615E-2</v>
      </c>
      <c r="G61" s="204">
        <v>7.5860284065376329E-2</v>
      </c>
      <c r="H61" s="204">
        <v>7.8651678418364748E-2</v>
      </c>
      <c r="I61" s="204">
        <v>7.6189814371417933E-2</v>
      </c>
      <c r="J61" s="204">
        <v>6.9230367362687228E-2</v>
      </c>
      <c r="K61" s="204">
        <v>6.4497158557690615E-2</v>
      </c>
      <c r="L61" s="204">
        <v>6.456580807771331E-2</v>
      </c>
      <c r="M61" s="204">
        <v>6.7315638693132604E-2</v>
      </c>
      <c r="N61" s="204">
        <v>6.9228742289081061E-2</v>
      </c>
      <c r="O61" s="204">
        <v>6.1711102441452358E-2</v>
      </c>
      <c r="P61" s="204">
        <v>6.265897312293256E-2</v>
      </c>
      <c r="Q61" s="204">
        <v>6.8277374189163978E-2</v>
      </c>
      <c r="R61" s="204">
        <v>7.5308319972254456E-2</v>
      </c>
      <c r="S61" s="204">
        <v>8.2070490730212248E-2</v>
      </c>
      <c r="T61" s="204">
        <v>8.4311226214912188E-2</v>
      </c>
      <c r="U61" s="204">
        <v>0.10083415097814627</v>
      </c>
      <c r="V61" s="204">
        <v>7.9110748570444048E-2</v>
      </c>
      <c r="W61" s="204">
        <v>7.4648829246728179E-2</v>
      </c>
      <c r="X61" s="204">
        <v>7.2882469241719552E-2</v>
      </c>
      <c r="Y61" s="204">
        <v>7.5859987195880774E-2</v>
      </c>
      <c r="Z61" s="204">
        <v>7.6305211168059259E-2</v>
      </c>
      <c r="AA61" s="204">
        <v>8.5326059787752678E-2</v>
      </c>
      <c r="AB61" s="204">
        <v>9.1921333788710771E-2</v>
      </c>
      <c r="AC61" s="204">
        <v>9.3878531803075219E-2</v>
      </c>
      <c r="AD61" s="204">
        <v>9.4794060237198108E-2</v>
      </c>
      <c r="AE61" s="204">
        <v>0.10194411904767973</v>
      </c>
      <c r="AF61" s="204">
        <v>0.10324024848181121</v>
      </c>
      <c r="AG61" s="204">
        <v>0.10755596781986453</v>
      </c>
    </row>
    <row r="62" spans="1:33" x14ac:dyDescent="0.2">
      <c r="A62" t="s">
        <v>369</v>
      </c>
      <c r="B62" s="203" t="s">
        <v>187</v>
      </c>
      <c r="C62" s="203" t="s">
        <v>430</v>
      </c>
      <c r="D62" s="204">
        <v>1.8019469180848284E-5</v>
      </c>
      <c r="E62" s="204">
        <v>1.8358547883292069E-5</v>
      </c>
      <c r="F62" s="204">
        <v>1.6499906196189779E-5</v>
      </c>
      <c r="G62" s="204">
        <v>2.1077608804905118E-5</v>
      </c>
      <c r="H62" s="204">
        <v>2.0118277701658669E-5</v>
      </c>
      <c r="I62" s="204">
        <v>1.8892761586053189E-5</v>
      </c>
      <c r="J62" s="204">
        <v>1.9410814217239471E-5</v>
      </c>
      <c r="K62" s="204">
        <v>1.9034384930106474E-5</v>
      </c>
      <c r="L62" s="204">
        <v>1.9133215426289656E-5</v>
      </c>
      <c r="M62" s="204">
        <v>1.704552717953144E-5</v>
      </c>
      <c r="N62" s="204">
        <v>1.7620198583526763E-5</v>
      </c>
      <c r="O62" s="204">
        <v>1.840646608175305E-5</v>
      </c>
      <c r="P62" s="204">
        <v>1.7789994641141678E-5</v>
      </c>
      <c r="Q62" s="204">
        <v>1.720207796925684E-5</v>
      </c>
      <c r="R62" s="204">
        <v>1.691464747404593E-5</v>
      </c>
      <c r="S62" s="204">
        <v>1.1968317265280097E-5</v>
      </c>
      <c r="T62" s="204">
        <v>1.1504195946976434E-5</v>
      </c>
      <c r="U62" s="204">
        <v>1.3236192113002916E-5</v>
      </c>
      <c r="V62" s="204">
        <v>1.1295996895014307E-5</v>
      </c>
      <c r="W62" s="204">
        <v>9.2149149444174708E-6</v>
      </c>
      <c r="X62" s="204">
        <v>8.1563627021203735E-6</v>
      </c>
      <c r="Y62" s="204">
        <v>7.9350012308480475E-6</v>
      </c>
      <c r="Z62" s="204">
        <v>7.9353600158750026E-6</v>
      </c>
      <c r="AA62" s="204">
        <v>8.6880779950689118E-6</v>
      </c>
      <c r="AB62" s="204">
        <v>8.7608834344623107E-6</v>
      </c>
      <c r="AC62" s="204">
        <v>8.4572656082240361E-6</v>
      </c>
      <c r="AD62" s="204">
        <v>9.1373521785564192E-6</v>
      </c>
      <c r="AE62" s="204">
        <v>9.3935345347059656E-6</v>
      </c>
      <c r="AF62" s="204">
        <v>8.9522162299894648E-6</v>
      </c>
      <c r="AG62" s="204">
        <v>9.4441228047892577E-6</v>
      </c>
    </row>
    <row r="63" spans="1:33" s="208" customFormat="1" x14ac:dyDescent="0.2">
      <c r="A63" s="208" t="s">
        <v>369</v>
      </c>
      <c r="B63" s="211" t="s">
        <v>187</v>
      </c>
      <c r="C63" s="211" t="s">
        <v>431</v>
      </c>
      <c r="D63" s="212">
        <v>3.5604006299383468</v>
      </c>
      <c r="E63" s="212">
        <v>3.5423673028710985</v>
      </c>
      <c r="F63" s="212">
        <v>3.4594654991473957</v>
      </c>
      <c r="G63" s="212">
        <v>3.3308192319520722</v>
      </c>
      <c r="H63" s="212">
        <v>3.2591424648439089</v>
      </c>
      <c r="I63" s="212">
        <v>3.2253947512900534</v>
      </c>
      <c r="J63" s="212">
        <v>3.2328266489839419</v>
      </c>
      <c r="K63" s="212">
        <v>3.1635232166435396</v>
      </c>
      <c r="L63" s="212">
        <v>3.1637039816625006</v>
      </c>
      <c r="M63" s="212">
        <v>3.1951613071569032</v>
      </c>
      <c r="N63" s="212">
        <v>3.373305687955825</v>
      </c>
      <c r="O63" s="212">
        <v>3.360529102234231</v>
      </c>
      <c r="P63" s="212">
        <v>3.4303043051631157</v>
      </c>
      <c r="Q63" s="212">
        <v>3.6425990297543147</v>
      </c>
      <c r="R63" s="212">
        <v>3.7573340428886435</v>
      </c>
      <c r="S63" s="212">
        <v>3.7947255653073091</v>
      </c>
      <c r="T63" s="212">
        <v>3.7718185143790661</v>
      </c>
      <c r="U63" s="212">
        <v>3.808084857452064</v>
      </c>
      <c r="V63" s="212">
        <v>3.6255168333934877</v>
      </c>
      <c r="W63" s="212">
        <v>3.3000784324345145</v>
      </c>
      <c r="X63" s="212">
        <v>3.3405950300653422</v>
      </c>
      <c r="Y63" s="212">
        <v>3.3668188164225978</v>
      </c>
      <c r="Z63" s="212">
        <v>3.3617707186276107</v>
      </c>
      <c r="AA63" s="212">
        <v>3.3570052648696413</v>
      </c>
      <c r="AB63" s="212">
        <v>3.3708927980429824</v>
      </c>
      <c r="AC63" s="212">
        <v>3.370332819079771</v>
      </c>
      <c r="AD63" s="212">
        <v>3.6108368323774713</v>
      </c>
      <c r="AE63" s="212">
        <v>3.6103391343115736</v>
      </c>
      <c r="AF63" s="212">
        <v>3.6832535210615585</v>
      </c>
      <c r="AG63" s="212">
        <v>3.7382044213014414</v>
      </c>
    </row>
    <row r="64" spans="1:33" s="208" customFormat="1" x14ac:dyDescent="0.2">
      <c r="A64" s="208" t="s">
        <v>369</v>
      </c>
      <c r="B64" s="211" t="s">
        <v>187</v>
      </c>
      <c r="C64" s="211" t="s">
        <v>432</v>
      </c>
      <c r="D64" s="212">
        <v>0.71703387431031074</v>
      </c>
      <c r="E64" s="212">
        <v>0.71727788127453274</v>
      </c>
      <c r="F64" s="212">
        <v>0.66290043658692932</v>
      </c>
      <c r="G64" s="212">
        <v>0.67735807479428611</v>
      </c>
      <c r="H64" s="212">
        <v>0.71314077349847871</v>
      </c>
      <c r="I64" s="212">
        <v>0.72684150762056177</v>
      </c>
      <c r="J64" s="212">
        <v>0.73005085883516196</v>
      </c>
      <c r="K64" s="212">
        <v>0.74814851679471128</v>
      </c>
      <c r="L64" s="212">
        <v>0.76113142361351738</v>
      </c>
      <c r="M64" s="212">
        <v>0.78674575139046099</v>
      </c>
      <c r="N64" s="212">
        <v>0.81703559872411669</v>
      </c>
      <c r="O64" s="212">
        <v>0.98616683029836039</v>
      </c>
      <c r="P64" s="212">
        <v>1.0062005422017217</v>
      </c>
      <c r="Q64" s="212">
        <v>1.0430180790405188</v>
      </c>
      <c r="R64" s="212">
        <v>1.1095116160230796</v>
      </c>
      <c r="S64" s="212">
        <v>1.1228886177078661</v>
      </c>
      <c r="T64" s="212">
        <v>1.2374358261633303</v>
      </c>
      <c r="U64" s="212">
        <v>1.277120472732846</v>
      </c>
      <c r="V64" s="212">
        <v>1.2929767465936646</v>
      </c>
      <c r="W64" s="212">
        <v>1.5588559668886706</v>
      </c>
      <c r="X64" s="212">
        <v>1.5523208177588739</v>
      </c>
      <c r="Y64" s="212">
        <v>1.4717062864624006</v>
      </c>
      <c r="Z64" s="212">
        <v>1.4641964199787776</v>
      </c>
      <c r="AA64" s="212">
        <v>1.4978248919811974</v>
      </c>
      <c r="AB64" s="212">
        <v>1.5153408058715434</v>
      </c>
      <c r="AC64" s="212">
        <v>1.5017514414758495</v>
      </c>
      <c r="AD64" s="212">
        <v>1.3991796921805029</v>
      </c>
      <c r="AE64" s="212">
        <v>1.3945555895671622</v>
      </c>
      <c r="AF64" s="212">
        <v>1.4891410833888967</v>
      </c>
      <c r="AG64" s="212">
        <v>1.463129383862958</v>
      </c>
    </row>
    <row r="65" spans="1:33" s="208" customFormat="1" x14ac:dyDescent="0.2">
      <c r="A65" s="208" t="s">
        <v>369</v>
      </c>
      <c r="B65" s="211" t="s">
        <v>187</v>
      </c>
      <c r="C65" s="211" t="s">
        <v>433</v>
      </c>
      <c r="D65" s="212">
        <v>7.4960311041854419</v>
      </c>
      <c r="E65" s="212">
        <v>6.9387272346417337</v>
      </c>
      <c r="F65" s="212">
        <v>7.2458253366355327</v>
      </c>
      <c r="G65" s="212">
        <v>6.2809244952788035</v>
      </c>
      <c r="H65" s="212">
        <v>6.6665736988109812</v>
      </c>
      <c r="I65" s="212">
        <v>6.5938501129557237</v>
      </c>
      <c r="J65" s="212">
        <v>5.5282679338932432</v>
      </c>
      <c r="K65" s="212">
        <v>5.2815676363916042</v>
      </c>
      <c r="L65" s="212">
        <v>5.144585561232172</v>
      </c>
      <c r="M65" s="212">
        <v>5.8011622678624857</v>
      </c>
      <c r="N65" s="212">
        <v>5.9954202284753855</v>
      </c>
      <c r="O65" s="212">
        <v>5.9460056676273156</v>
      </c>
      <c r="P65" s="212">
        <v>5.6617745672303483</v>
      </c>
      <c r="Q65" s="212">
        <v>6.3360368281216459</v>
      </c>
      <c r="R65" s="212">
        <v>6.9960786103774071</v>
      </c>
      <c r="S65" s="212">
        <v>7.8530110016605352</v>
      </c>
      <c r="T65" s="212">
        <v>8.1738205641240107</v>
      </c>
      <c r="U65" s="212">
        <v>8.7575339143573423</v>
      </c>
      <c r="V65" s="212">
        <v>5.893561048435255</v>
      </c>
      <c r="W65" s="212">
        <v>5.4711583050952495</v>
      </c>
      <c r="X65" s="212">
        <v>6.5840272697536975</v>
      </c>
      <c r="Y65" s="212">
        <v>6.833948598983314</v>
      </c>
      <c r="Z65" s="212">
        <v>6.9925970504963351</v>
      </c>
      <c r="AA65" s="212">
        <v>7.3730489649034601</v>
      </c>
      <c r="AB65" s="212">
        <v>7.6328832841851044</v>
      </c>
      <c r="AC65" s="212">
        <v>7.9128345315051165</v>
      </c>
      <c r="AD65" s="212">
        <v>8.0131046240544617</v>
      </c>
      <c r="AE65" s="212">
        <v>8.7292943182981606</v>
      </c>
      <c r="AF65" s="212">
        <v>8.7885937714115236</v>
      </c>
      <c r="AG65" s="212">
        <v>9.2193212656604455</v>
      </c>
    </row>
    <row r="66" spans="1:33" s="208" customFormat="1" x14ac:dyDescent="0.2">
      <c r="A66" s="208" t="s">
        <v>369</v>
      </c>
      <c r="B66" s="211" t="s">
        <v>187</v>
      </c>
      <c r="C66" s="211" t="s">
        <v>434</v>
      </c>
      <c r="D66" s="212">
        <v>2.6460105348560356E-3</v>
      </c>
      <c r="E66" s="212">
        <v>2.6230646916296251E-3</v>
      </c>
      <c r="F66" s="212">
        <v>2.2770029062708875E-3</v>
      </c>
      <c r="G66" s="212">
        <v>2.8666689119285979E-3</v>
      </c>
      <c r="H66" s="212">
        <v>2.6745425733530792E-3</v>
      </c>
      <c r="I66" s="212">
        <v>2.4925139463530545E-3</v>
      </c>
      <c r="J66" s="212">
        <v>2.5793726053924999E-3</v>
      </c>
      <c r="K66" s="212">
        <v>2.6719742642484063E-3</v>
      </c>
      <c r="L66" s="212">
        <v>2.8777627456417054E-3</v>
      </c>
      <c r="M66" s="212">
        <v>2.8493315665554975E-3</v>
      </c>
      <c r="N66" s="212">
        <v>3.3572062336644582E-3</v>
      </c>
      <c r="O66" s="212">
        <v>4.0851670535289944E-3</v>
      </c>
      <c r="P66" s="212">
        <v>4.3860907855239571E-3</v>
      </c>
      <c r="Q66" s="212">
        <v>4.4733749516291509E-3</v>
      </c>
      <c r="R66" s="212">
        <v>5.9280510067138692E-3</v>
      </c>
      <c r="S66" s="212">
        <v>4.4940823111448017E-3</v>
      </c>
      <c r="T66" s="212">
        <v>5.8546933487901645E-3</v>
      </c>
      <c r="U66" s="212">
        <v>8.1451973204083334E-3</v>
      </c>
      <c r="V66" s="212">
        <v>8.1490128260941069E-3</v>
      </c>
      <c r="W66" s="212">
        <v>7.2212028384551772E-3</v>
      </c>
      <c r="X66" s="212">
        <v>6.6106262028122727E-3</v>
      </c>
      <c r="Y66" s="212">
        <v>6.710747292169944E-3</v>
      </c>
      <c r="Z66" s="212">
        <v>6.5288368657168581E-3</v>
      </c>
      <c r="AA66" s="212">
        <v>6.7399548110534304E-3</v>
      </c>
      <c r="AB66" s="212">
        <v>6.7678247477173676E-3</v>
      </c>
      <c r="AC66" s="212">
        <v>7.4618169131029505E-3</v>
      </c>
      <c r="AD66" s="212">
        <v>6.988531593889756E-3</v>
      </c>
      <c r="AE66" s="212">
        <v>7.6479399114856893E-3</v>
      </c>
      <c r="AF66" s="212">
        <v>7.7613028065278969E-3</v>
      </c>
      <c r="AG66" s="212">
        <v>7.8165609134298233E-3</v>
      </c>
    </row>
    <row r="67" spans="1:33" x14ac:dyDescent="0.2">
      <c r="A67" t="s">
        <v>369</v>
      </c>
      <c r="B67" s="205" t="s">
        <v>187</v>
      </c>
      <c r="C67" s="205" t="s">
        <v>435</v>
      </c>
      <c r="D67" s="40">
        <v>0</v>
      </c>
      <c r="E67" s="40">
        <v>0</v>
      </c>
      <c r="F67" s="40">
        <v>0</v>
      </c>
      <c r="G67" s="40">
        <v>0</v>
      </c>
      <c r="H67" s="40">
        <v>0</v>
      </c>
      <c r="I67" s="40">
        <v>0</v>
      </c>
      <c r="J67" s="40">
        <v>0</v>
      </c>
      <c r="K67" s="40">
        <v>0</v>
      </c>
      <c r="L67" s="40">
        <v>0</v>
      </c>
      <c r="M67" s="40">
        <v>0</v>
      </c>
      <c r="N67" s="40">
        <v>0</v>
      </c>
      <c r="O67" s="40">
        <v>0</v>
      </c>
      <c r="P67" s="40">
        <v>0</v>
      </c>
      <c r="Q67" s="40">
        <v>0</v>
      </c>
      <c r="R67" s="40">
        <v>0</v>
      </c>
      <c r="S67" s="40">
        <v>0</v>
      </c>
      <c r="T67" s="40">
        <v>0</v>
      </c>
      <c r="U67" s="40">
        <v>0</v>
      </c>
      <c r="V67" s="40">
        <v>0</v>
      </c>
      <c r="W67" s="40">
        <v>0</v>
      </c>
      <c r="X67" s="40">
        <v>0</v>
      </c>
      <c r="Y67" s="40">
        <v>0</v>
      </c>
      <c r="Z67" s="40">
        <v>0</v>
      </c>
      <c r="AA67" s="40">
        <v>0</v>
      </c>
      <c r="AB67" s="40">
        <v>0</v>
      </c>
      <c r="AC67" s="40">
        <v>0</v>
      </c>
      <c r="AD67" s="40">
        <v>0</v>
      </c>
      <c r="AE67" s="40">
        <v>0</v>
      </c>
      <c r="AF67" s="40">
        <v>0</v>
      </c>
      <c r="AG67" s="40">
        <v>0</v>
      </c>
    </row>
    <row r="68" spans="1:33" x14ac:dyDescent="0.2">
      <c r="A68" t="s">
        <v>369</v>
      </c>
      <c r="B68" s="205" t="s">
        <v>187</v>
      </c>
      <c r="C68" s="205" t="s">
        <v>436</v>
      </c>
      <c r="D68" s="40">
        <v>0</v>
      </c>
      <c r="E68" s="40">
        <v>0</v>
      </c>
      <c r="F68" s="40">
        <v>0</v>
      </c>
      <c r="G68" s="40">
        <v>0</v>
      </c>
      <c r="H68" s="40">
        <v>0</v>
      </c>
      <c r="I68" s="40">
        <v>0</v>
      </c>
      <c r="J68" s="40">
        <v>0</v>
      </c>
      <c r="K68" s="40">
        <v>0</v>
      </c>
      <c r="L68" s="40">
        <v>0</v>
      </c>
      <c r="M68" s="40">
        <v>0</v>
      </c>
      <c r="N68" s="40">
        <v>0</v>
      </c>
      <c r="O68" s="40">
        <v>0</v>
      </c>
      <c r="P68" s="40">
        <v>0</v>
      </c>
      <c r="Q68" s="40">
        <v>0</v>
      </c>
      <c r="R68" s="40">
        <v>0</v>
      </c>
      <c r="S68" s="40">
        <v>0</v>
      </c>
      <c r="T68" s="40">
        <v>0</v>
      </c>
      <c r="U68" s="40">
        <v>0</v>
      </c>
      <c r="V68" s="40">
        <v>0</v>
      </c>
      <c r="W68" s="40">
        <v>0</v>
      </c>
      <c r="X68" s="40">
        <v>0</v>
      </c>
      <c r="Y68" s="40">
        <v>0</v>
      </c>
      <c r="Z68" s="40">
        <v>0</v>
      </c>
      <c r="AA68" s="40">
        <v>0</v>
      </c>
      <c r="AB68" s="40">
        <v>0</v>
      </c>
      <c r="AC68" s="40">
        <v>0</v>
      </c>
      <c r="AD68" s="40">
        <v>0</v>
      </c>
      <c r="AE68" s="40">
        <v>0</v>
      </c>
      <c r="AF68" s="40">
        <v>0</v>
      </c>
      <c r="AG68" s="40">
        <v>0</v>
      </c>
    </row>
    <row r="69" spans="1:33" x14ac:dyDescent="0.2">
      <c r="A69" t="s">
        <v>369</v>
      </c>
      <c r="B69" s="203" t="s">
        <v>220</v>
      </c>
      <c r="C69" s="203" t="s">
        <v>437</v>
      </c>
      <c r="D69">
        <v>0.59701054528909814</v>
      </c>
      <c r="E69">
        <v>0.62425278092025349</v>
      </c>
      <c r="F69">
        <v>0.63380552388053046</v>
      </c>
      <c r="G69">
        <v>0.6430989108936811</v>
      </c>
      <c r="H69">
        <v>0.53937447861162235</v>
      </c>
      <c r="I69">
        <v>0.56613589583249302</v>
      </c>
      <c r="J69">
        <v>0.58962209509737984</v>
      </c>
      <c r="K69">
        <v>0.61462400127672712</v>
      </c>
      <c r="L69">
        <v>0.6373343628021455</v>
      </c>
      <c r="M69">
        <v>0.65230037732688428</v>
      </c>
      <c r="N69">
        <v>0.6554345905708111</v>
      </c>
      <c r="O69">
        <v>0.76256939636535226</v>
      </c>
      <c r="P69">
        <v>0.85056714752677842</v>
      </c>
      <c r="Q69">
        <v>0.93269062842548556</v>
      </c>
      <c r="R69">
        <v>0.93422510923436342</v>
      </c>
      <c r="S69">
        <v>0.93771143449820327</v>
      </c>
      <c r="T69">
        <v>0.94361892636444789</v>
      </c>
      <c r="U69">
        <v>0.9337839135648538</v>
      </c>
      <c r="V69">
        <v>0.94129514891010191</v>
      </c>
      <c r="W69">
        <v>0.90560586806781351</v>
      </c>
      <c r="X69">
        <v>0.90599842689039223</v>
      </c>
      <c r="Y69">
        <v>0.90742968894452036</v>
      </c>
      <c r="Z69">
        <v>0.8306330553852288</v>
      </c>
      <c r="AA69">
        <v>0.83214494728122068</v>
      </c>
      <c r="AB69">
        <v>0.82765148686966561</v>
      </c>
      <c r="AC69">
        <v>0.82998740573108787</v>
      </c>
      <c r="AD69">
        <v>0.8328150993242317</v>
      </c>
      <c r="AE69">
        <v>0.83646442981721314</v>
      </c>
      <c r="AF69">
        <v>0.72631487331118327</v>
      </c>
      <c r="AG69">
        <v>0.70629196041021236</v>
      </c>
    </row>
    <row r="70" spans="1:33" x14ac:dyDescent="0.2">
      <c r="A70" t="s">
        <v>369</v>
      </c>
      <c r="B70" s="203" t="s">
        <v>220</v>
      </c>
      <c r="C70" s="203" t="s">
        <v>438</v>
      </c>
      <c r="D70">
        <v>5.7991581068941603E-2</v>
      </c>
      <c r="E70">
        <v>0.22595438281124647</v>
      </c>
      <c r="F70">
        <v>0.22174938037558259</v>
      </c>
      <c r="G70">
        <v>0.34904230311520468</v>
      </c>
      <c r="H70">
        <v>0.26895753480166362</v>
      </c>
      <c r="I70">
        <v>0.26293145966996734</v>
      </c>
      <c r="J70">
        <v>0.28108888770344598</v>
      </c>
      <c r="K70">
        <v>0.27684664891304389</v>
      </c>
      <c r="L70">
        <v>0.28770540986338528</v>
      </c>
      <c r="M70">
        <v>0.33841347644460451</v>
      </c>
      <c r="N70">
        <v>0.32329973204485174</v>
      </c>
      <c r="O70">
        <v>0.2470513854216565</v>
      </c>
      <c r="P70">
        <v>0.17600704313513835</v>
      </c>
      <c r="Q70">
        <v>0.20196543803786646</v>
      </c>
      <c r="R70">
        <v>0.23662398961100695</v>
      </c>
      <c r="S70">
        <v>0.26650870633670626</v>
      </c>
      <c r="T70">
        <v>0.28180835062279663</v>
      </c>
      <c r="U70">
        <v>0.45992315050880367</v>
      </c>
      <c r="V70">
        <v>0.68250227223460536</v>
      </c>
      <c r="W70">
        <v>0.42244431668474008</v>
      </c>
      <c r="X70">
        <v>0.4616568812486625</v>
      </c>
      <c r="Y70">
        <v>0.47234244333838854</v>
      </c>
      <c r="Z70">
        <v>0.47815054943168872</v>
      </c>
      <c r="AA70">
        <v>0.49248206745003364</v>
      </c>
      <c r="AB70">
        <v>0.50698700227766158</v>
      </c>
      <c r="AC70">
        <v>0.52121094812696089</v>
      </c>
      <c r="AD70">
        <v>0.53923230525813137</v>
      </c>
      <c r="AE70">
        <v>0.54422574624676989</v>
      </c>
      <c r="AF70">
        <v>0.57480754791995836</v>
      </c>
      <c r="AG70">
        <v>0.57480754791995836</v>
      </c>
    </row>
    <row r="71" spans="1:33" x14ac:dyDescent="0.2">
      <c r="A71" t="s">
        <v>369</v>
      </c>
      <c r="B71" s="203" t="s">
        <v>220</v>
      </c>
      <c r="C71" s="203" t="s">
        <v>439</v>
      </c>
      <c r="D71">
        <v>2.1086602096560057E-3</v>
      </c>
      <c r="E71">
        <v>7.3803107337960206E-3</v>
      </c>
      <c r="F71">
        <v>7.3803107337960206E-3</v>
      </c>
      <c r="G71">
        <v>1.081364210080003E-2</v>
      </c>
      <c r="H71">
        <v>8.3805726281200223E-3</v>
      </c>
      <c r="I71">
        <v>8.1102315756000215E-3</v>
      </c>
      <c r="J71">
        <v>8.0615701861464217E-3</v>
      </c>
      <c r="K71">
        <v>7.7554089441675203E-3</v>
      </c>
      <c r="L71">
        <v>7.9074757862100213E-3</v>
      </c>
      <c r="M71">
        <v>8.9131445015844229E-3</v>
      </c>
      <c r="N71">
        <v>8.149160687162902E-3</v>
      </c>
      <c r="O71">
        <v>6.0224921543560149E-3</v>
      </c>
      <c r="P71">
        <v>4.2081662927962111E-3</v>
      </c>
      <c r="Q71">
        <v>4.8119090033213428E-3</v>
      </c>
      <c r="R71">
        <v>5.455996006751087E-3</v>
      </c>
      <c r="S71">
        <v>5.8039655330533648E-3</v>
      </c>
      <c r="T71">
        <v>6.1519350593556409E-3</v>
      </c>
      <c r="U71">
        <v>1.0011354689942948E-2</v>
      </c>
      <c r="V71">
        <v>1.3870774320530256E-2</v>
      </c>
      <c r="W71">
        <v>8.6991481562925538E-3</v>
      </c>
      <c r="X71">
        <v>8.9406032039843E-3</v>
      </c>
      <c r="Y71">
        <v>8.9733670157654873E-3</v>
      </c>
      <c r="Z71">
        <v>8.9847631242111099E-3</v>
      </c>
      <c r="AA71">
        <v>9.0837668163325034E-3</v>
      </c>
      <c r="AB71">
        <v>9.2023575698448237E-3</v>
      </c>
      <c r="AC71">
        <v>9.3344812021363289E-3</v>
      </c>
      <c r="AD71">
        <v>9.548158235491858E-3</v>
      </c>
      <c r="AE71">
        <v>9.5677452968827795E-3</v>
      </c>
      <c r="AF71">
        <v>1.0411769578637124E-2</v>
      </c>
      <c r="AG71">
        <v>1.0411769578637124E-2</v>
      </c>
    </row>
    <row r="72" spans="1:33" x14ac:dyDescent="0.2">
      <c r="A72" t="s">
        <v>369</v>
      </c>
      <c r="B72" t="s">
        <v>187</v>
      </c>
      <c r="C72" t="s">
        <v>440</v>
      </c>
      <c r="D72" s="49">
        <v>5.5383299999999995E-5</v>
      </c>
      <c r="E72" s="49">
        <v>5.6026979999999989E-5</v>
      </c>
      <c r="F72" s="49">
        <v>1.4211023999999997E-4</v>
      </c>
      <c r="G72" s="49">
        <v>4.4485439999999989E-5</v>
      </c>
      <c r="H72" s="49">
        <v>4.5424139999999994E-5</v>
      </c>
      <c r="I72" s="49">
        <v>4.4190419999999998E-5</v>
      </c>
      <c r="J72" s="49">
        <v>4.8034620000000004E-5</v>
      </c>
      <c r="K72" s="49">
        <v>7.5087059999999985E-5</v>
      </c>
      <c r="L72" s="49">
        <v>1.8698009999999995E-4</v>
      </c>
      <c r="M72" s="49">
        <v>1.1242944000000001E-4</v>
      </c>
      <c r="N72" s="49">
        <v>1.482252E-4</v>
      </c>
      <c r="O72" s="49">
        <v>1.5011154000000001E-4</v>
      </c>
      <c r="P72" s="49">
        <v>1.5102342E-4</v>
      </c>
      <c r="Q72" s="49">
        <v>1.1573724E-4</v>
      </c>
      <c r="R72" s="49">
        <v>1.1735537999999998E-4</v>
      </c>
      <c r="S72" s="49">
        <v>3.1711669999999996E-4</v>
      </c>
      <c r="T72" s="49">
        <v>3.0151043999999998E-4</v>
      </c>
      <c r="U72" s="49">
        <v>2.9815495999999998E-4</v>
      </c>
      <c r="V72" s="49">
        <v>4.1678279999999993E-4</v>
      </c>
      <c r="W72" s="49">
        <v>5.6885219999999997E-4</v>
      </c>
      <c r="X72" s="49">
        <v>5.9427457999999996E-4</v>
      </c>
      <c r="Y72" s="49">
        <v>5.6965977999999995E-4</v>
      </c>
      <c r="Z72" s="49">
        <v>5.7402845999999987E-4</v>
      </c>
      <c r="AA72" s="49">
        <v>6.0489530000000004E-4</v>
      </c>
      <c r="AB72" s="49">
        <v>6.1033677999999998E-4</v>
      </c>
      <c r="AC72" s="49">
        <v>1.2157803999999997E-4</v>
      </c>
      <c r="AD72" s="49">
        <v>1.4989399999999997E-4</v>
      </c>
      <c r="AE72" s="49">
        <v>1.5508515999999997E-4</v>
      </c>
      <c r="AF72" s="49">
        <v>1.2263295999999997E-4</v>
      </c>
      <c r="AG72" s="49">
        <v>1.2924856000000001E-4</v>
      </c>
    </row>
    <row r="73" spans="1:33" x14ac:dyDescent="0.2">
      <c r="A73" t="s">
        <v>369</v>
      </c>
      <c r="B73" t="s">
        <v>187</v>
      </c>
      <c r="C73" t="s">
        <v>441</v>
      </c>
      <c r="D73" s="49">
        <v>1.2670324999999999E-4</v>
      </c>
      <c r="E73" s="49">
        <v>1.2630624999999997E-4</v>
      </c>
      <c r="F73" s="49">
        <v>2.4715300000000001E-4</v>
      </c>
      <c r="G73" s="49">
        <v>1.1037999999999998E-4</v>
      </c>
      <c r="H73" s="49">
        <v>1.1291274999999999E-4</v>
      </c>
      <c r="I73" s="49">
        <v>1.1069725E-4</v>
      </c>
      <c r="J73" s="49">
        <v>1.1364774999999998E-4</v>
      </c>
      <c r="K73" s="49">
        <v>1.4846374999999998E-4</v>
      </c>
      <c r="L73" s="49">
        <v>3.0782424999999998E-4</v>
      </c>
      <c r="M73" s="49">
        <v>2.0232299999999999E-4</v>
      </c>
      <c r="N73" s="49">
        <v>2.5312249999999995E-4</v>
      </c>
      <c r="O73" s="49">
        <v>2.5552174999999997E-4</v>
      </c>
      <c r="P73" s="49">
        <v>2.5793574999999997E-4</v>
      </c>
      <c r="Q73" s="49">
        <v>2.0776899999999998E-4</v>
      </c>
      <c r="R73" s="49">
        <v>2.0898075000000001E-4</v>
      </c>
      <c r="S73" s="49">
        <v>1.4563800000000002E-3</v>
      </c>
      <c r="T73" s="49">
        <v>1.329914E-3</v>
      </c>
      <c r="U73" s="49">
        <v>1.4126405000000001E-3</v>
      </c>
      <c r="V73" s="49">
        <v>1.6888944999999998E-3</v>
      </c>
      <c r="W73" s="49">
        <v>2.733044E-3</v>
      </c>
      <c r="X73" s="49">
        <v>2.906961E-3</v>
      </c>
      <c r="Y73" s="49">
        <v>2.8099642499999997E-3</v>
      </c>
      <c r="Z73" s="49">
        <v>2.4890180000000004E-3</v>
      </c>
      <c r="AA73" s="49">
        <v>3.0426267499999997E-3</v>
      </c>
      <c r="AB73" s="49">
        <v>3.0702807499999999E-3</v>
      </c>
      <c r="AC73" s="49">
        <v>2.9344549999999999E-4</v>
      </c>
      <c r="AD73" s="49">
        <v>3.1081300000000001E-4</v>
      </c>
      <c r="AE73" s="49">
        <v>4.3969899999999994E-4</v>
      </c>
      <c r="AF73" s="49">
        <v>3.4522775000000002E-4</v>
      </c>
      <c r="AG73" s="49">
        <v>3.5287274999999994E-4</v>
      </c>
    </row>
    <row r="74" spans="1:33" x14ac:dyDescent="0.2">
      <c r="A74" t="s">
        <v>369</v>
      </c>
      <c r="B74" t="s">
        <v>187</v>
      </c>
      <c r="C74" t="s">
        <v>442</v>
      </c>
      <c r="D74" s="49">
        <v>1.5826839599999999E-3</v>
      </c>
      <c r="E74" s="49">
        <v>8.2998959999999993E-4</v>
      </c>
      <c r="F74" s="49">
        <v>2.0124208200000002E-3</v>
      </c>
      <c r="G74" s="49">
        <v>5.8543590000000002E-4</v>
      </c>
      <c r="H74" s="49">
        <v>1.0087806599999999E-3</v>
      </c>
      <c r="I74" s="49">
        <v>5.4312287999999989E-4</v>
      </c>
      <c r="J74" s="49">
        <v>3.7174307999999996E-4</v>
      </c>
      <c r="K74" s="49">
        <v>5.7888288000000003E-4</v>
      </c>
      <c r="L74" s="49">
        <v>2.4775868999999998E-3</v>
      </c>
      <c r="M74" s="49">
        <v>4.9737689999999988E-4</v>
      </c>
      <c r="N74" s="49">
        <v>5.1657107999999975E-4</v>
      </c>
      <c r="O74" s="49">
        <v>4.2997823999999988E-4</v>
      </c>
      <c r="P74" s="49">
        <v>6.0603365999999993E-4</v>
      </c>
      <c r="Q74" s="49">
        <v>5.1976265999999997E-4</v>
      </c>
      <c r="R74" s="49">
        <v>6.3265697999999998E-4</v>
      </c>
      <c r="S74" s="49">
        <v>6.6962089999999988E-4</v>
      </c>
      <c r="T74" s="49">
        <v>6.7539315999999995E-4</v>
      </c>
      <c r="U74" s="49">
        <v>5.3853367999999989E-4</v>
      </c>
      <c r="V74" s="49">
        <v>5.9798170000000006E-4</v>
      </c>
      <c r="W74" s="49">
        <v>7.6603284000000005E-4</v>
      </c>
      <c r="X74" s="49">
        <v>7.5242615999999995E-4</v>
      </c>
      <c r="Y74" s="49">
        <v>8.5435705999999979E-4</v>
      </c>
      <c r="Z74" s="49">
        <v>7.6304389999999991E-4</v>
      </c>
      <c r="AA74" s="49">
        <v>7.8891327999999988E-4</v>
      </c>
      <c r="AB74" s="49">
        <v>8.9581183999999994E-4</v>
      </c>
      <c r="AC74" s="49">
        <v>9.5886267999999988E-4</v>
      </c>
      <c r="AD74" s="49">
        <v>9.0607198000000003E-4</v>
      </c>
      <c r="AE74" s="49">
        <v>1.0900988999999999E-3</v>
      </c>
      <c r="AF74" s="49">
        <v>1.0941308399999999E-3</v>
      </c>
      <c r="AG74" s="49">
        <v>1.2205692599999997E-3</v>
      </c>
    </row>
    <row r="75" spans="1:33" x14ac:dyDescent="0.2">
      <c r="A75" t="s">
        <v>369</v>
      </c>
      <c r="B75" t="s">
        <v>187</v>
      </c>
      <c r="C75" t="s">
        <v>443</v>
      </c>
      <c r="D75" s="49">
        <v>2.4103849999999997E-3</v>
      </c>
      <c r="E75" s="49">
        <v>1.3511469999999998E-3</v>
      </c>
      <c r="F75" s="49">
        <v>3.0061987499999999E-3</v>
      </c>
      <c r="G75" s="49">
        <v>1.0032492499999998E-3</v>
      </c>
      <c r="H75" s="49">
        <v>1.6010662499999998E-3</v>
      </c>
      <c r="I75" s="49">
        <v>9.4794599999999953E-4</v>
      </c>
      <c r="J75" s="49">
        <v>7.0378299999999993E-4</v>
      </c>
      <c r="K75" s="49">
        <v>9.5745849999999985E-4</v>
      </c>
      <c r="L75" s="49">
        <v>3.6208837500000001E-3</v>
      </c>
      <c r="M75" s="49">
        <v>8.4659625E-4</v>
      </c>
      <c r="N75" s="49">
        <v>8.7421799999999996E-4</v>
      </c>
      <c r="O75" s="49">
        <v>7.4949149999999998E-4</v>
      </c>
      <c r="P75" s="49">
        <v>9.9703925E-4</v>
      </c>
      <c r="Q75" s="49">
        <v>8.7698474999999985E-4</v>
      </c>
      <c r="R75" s="49">
        <v>1.0396962499999998E-3</v>
      </c>
      <c r="S75" s="49">
        <v>1.2477687499999998E-3</v>
      </c>
      <c r="T75" s="49">
        <v>1.2442169999999997E-3</v>
      </c>
      <c r="U75" s="49">
        <v>1.0640334999999998E-3</v>
      </c>
      <c r="V75" s="49">
        <v>1.1480665000000001E-3</v>
      </c>
      <c r="W75" s="49">
        <v>1.4868099999999999E-3</v>
      </c>
      <c r="X75" s="49">
        <v>1.4698574999999997E-3</v>
      </c>
      <c r="Y75" s="49">
        <v>1.6019987499999999E-3</v>
      </c>
      <c r="Z75" s="49">
        <v>1.44751325E-3</v>
      </c>
      <c r="AA75" s="49">
        <v>1.5183632499999999E-3</v>
      </c>
      <c r="AB75" s="49">
        <v>1.67660175E-3</v>
      </c>
      <c r="AC75" s="49">
        <v>1.5065655E-3</v>
      </c>
      <c r="AD75" s="49">
        <v>1.4703517499999998E-3</v>
      </c>
      <c r="AE75" s="49">
        <v>1.75404975E-3</v>
      </c>
      <c r="AF75" s="49">
        <v>1.7525902499999999E-3</v>
      </c>
      <c r="AG75" s="49">
        <v>1.9281889999999996E-3</v>
      </c>
    </row>
    <row r="76" spans="1:33" x14ac:dyDescent="0.2">
      <c r="A76" t="s">
        <v>369</v>
      </c>
      <c r="B76" t="s">
        <v>187</v>
      </c>
      <c r="C76" t="s">
        <v>444</v>
      </c>
      <c r="D76" s="49">
        <v>5.2975697964317966E-3</v>
      </c>
      <c r="E76" s="49">
        <v>5.0348582263973511E-3</v>
      </c>
      <c r="F76" s="49">
        <v>4.9312043416389782E-3</v>
      </c>
      <c r="G76" s="49">
        <v>4.4785694683243107E-3</v>
      </c>
      <c r="H76" s="49">
        <v>4.6947740834464438E-3</v>
      </c>
      <c r="I76" s="49">
        <v>4.9677798074728814E-3</v>
      </c>
      <c r="J76" s="49">
        <v>5.0517286937867443E-3</v>
      </c>
      <c r="K76" s="49">
        <v>5.0170630048514868E-3</v>
      </c>
      <c r="L76" s="49">
        <v>3.6500811921863744E-3</v>
      </c>
      <c r="M76" s="49">
        <v>3.1344634330248335E-3</v>
      </c>
      <c r="N76" s="49">
        <v>3.2134208842193777E-3</v>
      </c>
      <c r="O76" s="49">
        <v>3.2212512090745455E-3</v>
      </c>
      <c r="P76" s="49">
        <v>3.5813511987305368E-3</v>
      </c>
      <c r="Q76" s="49">
        <v>3.6877269024388482E-3</v>
      </c>
      <c r="R76" s="49">
        <v>3.6432694837005117E-3</v>
      </c>
      <c r="S76" s="49">
        <v>4.262836048020276E-3</v>
      </c>
      <c r="T76" s="49">
        <v>4.3314865831524316E-3</v>
      </c>
      <c r="U76" s="49">
        <v>3.9291129792139133E-3</v>
      </c>
      <c r="V76" s="49">
        <v>3.4614977548296255E-3</v>
      </c>
      <c r="W76" s="49">
        <v>3.3933443240104625E-3</v>
      </c>
      <c r="X76" s="49">
        <v>3.4072134494192341E-3</v>
      </c>
      <c r="Y76" s="49">
        <v>3.4799298811131921E-3</v>
      </c>
      <c r="Z76" s="49">
        <v>3.4387010029904778E-3</v>
      </c>
      <c r="AA76" s="49">
        <v>3.2544325802456287E-3</v>
      </c>
      <c r="AB76" s="49">
        <v>3.1271525470244793E-3</v>
      </c>
      <c r="AC76" s="49">
        <v>3.237686749968337E-3</v>
      </c>
      <c r="AD76" s="49">
        <v>3.3432937986610806E-3</v>
      </c>
      <c r="AE76" s="49">
        <v>3.7238918388274316E-3</v>
      </c>
      <c r="AF76" s="49">
        <v>3.1810078445769891E-3</v>
      </c>
      <c r="AG76" s="49">
        <v>3.2853660679264137E-3</v>
      </c>
    </row>
    <row r="77" spans="1:33" x14ac:dyDescent="0.2">
      <c r="A77" t="s">
        <v>369</v>
      </c>
      <c r="B77" t="s">
        <v>187</v>
      </c>
      <c r="C77" t="s">
        <v>445</v>
      </c>
      <c r="D77" s="49">
        <v>2.2618284316638288E-3</v>
      </c>
      <c r="E77" s="49">
        <v>2.1529129660872526E-3</v>
      </c>
      <c r="F77" s="49">
        <v>2.1085820576528702E-3</v>
      </c>
      <c r="G77" s="49">
        <v>1.9176142242248572E-3</v>
      </c>
      <c r="H77" s="49">
        <v>1.9921097124124439E-3</v>
      </c>
      <c r="I77" s="49">
        <v>2.1912268588973921E-3</v>
      </c>
      <c r="J77" s="49">
        <v>2.1837301293709936E-3</v>
      </c>
      <c r="K77" s="49">
        <v>2.1857431511308621E-3</v>
      </c>
      <c r="L77" s="49">
        <v>1.5716588924207079E-3</v>
      </c>
      <c r="M77" s="49">
        <v>1.3249828981545702E-3</v>
      </c>
      <c r="N77" s="49">
        <v>1.3590988740302308E-3</v>
      </c>
      <c r="O77" s="49">
        <v>1.3707315412853289E-3</v>
      </c>
      <c r="P77" s="49">
        <v>1.518446358263702E-3</v>
      </c>
      <c r="Q77" s="49">
        <v>1.5627761870595669E-3</v>
      </c>
      <c r="R77" s="49">
        <v>1.5445920254547384E-3</v>
      </c>
      <c r="S77" s="49">
        <v>1.8051945490851903E-3</v>
      </c>
      <c r="T77" s="49">
        <v>1.8336087095307018E-3</v>
      </c>
      <c r="U77" s="49">
        <v>1.6650873825425742E-3</v>
      </c>
      <c r="V77" s="49">
        <v>1.4671772495675279E-3</v>
      </c>
      <c r="W77" s="49">
        <v>1.4366642175435323E-3</v>
      </c>
      <c r="X77" s="49">
        <v>1.4457414742624875E-3</v>
      </c>
      <c r="Y77" s="49">
        <v>1.4743030702180039E-3</v>
      </c>
      <c r="Z77" s="49">
        <v>1.4568616460637225E-3</v>
      </c>
      <c r="AA77" s="49">
        <v>1.3795396274324427E-3</v>
      </c>
      <c r="AB77" s="49">
        <v>1.3261462233565445E-3</v>
      </c>
      <c r="AC77" s="49">
        <v>1.3731973986840986E-3</v>
      </c>
      <c r="AD77" s="49">
        <v>1.413438884425314E-3</v>
      </c>
      <c r="AE77" s="49">
        <v>1.5842376690404572E-3</v>
      </c>
      <c r="AF77" s="49">
        <v>1.3555641846022448E-3</v>
      </c>
      <c r="AG77" s="49">
        <v>1.3995103046872306E-3</v>
      </c>
    </row>
    <row r="78" spans="1:33" x14ac:dyDescent="0.2">
      <c r="A78" t="s">
        <v>369</v>
      </c>
      <c r="B78" t="s">
        <v>187</v>
      </c>
      <c r="C78" t="s">
        <v>446</v>
      </c>
      <c r="D78" s="49">
        <v>1.7462501999999998E-2</v>
      </c>
      <c r="E78" s="49">
        <v>1.4427550799999999E-2</v>
      </c>
      <c r="F78" s="49">
        <v>1.7901366599999993E-2</v>
      </c>
      <c r="G78" s="49">
        <v>1.9767055199999998E-2</v>
      </c>
      <c r="H78" s="49">
        <v>2.0344311E-2</v>
      </c>
      <c r="I78" s="49">
        <v>2.1399946199999995E-2</v>
      </c>
      <c r="J78" s="49">
        <v>2.2256576999999996E-2</v>
      </c>
      <c r="K78" s="49">
        <v>2.2117381199999998E-2</v>
      </c>
      <c r="L78" s="49">
        <v>2.1350776200000001E-2</v>
      </c>
      <c r="M78" s="49">
        <v>2.1613790999999997E-2</v>
      </c>
      <c r="N78" s="49">
        <v>2.2016537999999999E-2</v>
      </c>
      <c r="O78" s="49">
        <v>2.2057125599999994E-2</v>
      </c>
      <c r="P78" s="49">
        <v>2.3486005799999998E-2</v>
      </c>
      <c r="Q78" s="49">
        <v>2.1983281199999996E-2</v>
      </c>
      <c r="R78" s="49">
        <v>2.2643857799999997E-2</v>
      </c>
      <c r="S78" s="49">
        <v>2.2143039E-2</v>
      </c>
      <c r="T78" s="49">
        <v>2.1937597799999996E-2</v>
      </c>
      <c r="U78" s="49">
        <v>2.2080280199999996E-2</v>
      </c>
      <c r="V78" s="49">
        <v>2.1704353199999995E-2</v>
      </c>
      <c r="W78" s="49">
        <v>2.1083827799999996E-2</v>
      </c>
      <c r="X78" s="49">
        <v>2.0988080399999994E-2</v>
      </c>
      <c r="Y78" s="49">
        <v>2.0467325399999996E-2</v>
      </c>
      <c r="Z78" s="49">
        <v>1.98214104E-2</v>
      </c>
      <c r="AA78" s="49">
        <v>1.8736451999999997E-2</v>
      </c>
      <c r="AB78" s="49">
        <v>1.9067678999999994E-2</v>
      </c>
      <c r="AC78" s="49">
        <v>1.8509644199999998E-2</v>
      </c>
      <c r="AD78" s="49">
        <v>1.8831752399999995E-2</v>
      </c>
      <c r="AE78" s="49">
        <v>1.8273359999999999E-2</v>
      </c>
      <c r="AF78" s="49">
        <v>1.8079272599999998E-2</v>
      </c>
      <c r="AG78" s="49">
        <v>1.8142746599999995E-2</v>
      </c>
    </row>
    <row r="79" spans="1:33" x14ac:dyDescent="0.2">
      <c r="A79" t="s">
        <v>369</v>
      </c>
      <c r="B79" t="s">
        <v>187</v>
      </c>
      <c r="C79" t="s">
        <v>447</v>
      </c>
      <c r="D79" s="49">
        <v>7.3450499999999988E-3</v>
      </c>
      <c r="E79" s="49">
        <v>6.0485077500000003E-3</v>
      </c>
      <c r="F79" s="49">
        <v>6.6232654999999994E-3</v>
      </c>
      <c r="G79" s="49">
        <v>6.0742622500000003E-3</v>
      </c>
      <c r="H79" s="49">
        <v>6.2961637500000001E-3</v>
      </c>
      <c r="I79" s="49">
        <v>6.4298497500000001E-3</v>
      </c>
      <c r="J79" s="49">
        <v>6.6376874999999995E-3</v>
      </c>
      <c r="K79" s="49">
        <v>6.5714384999999986E-3</v>
      </c>
      <c r="L79" s="49">
        <v>6.5618409999999997E-3</v>
      </c>
      <c r="M79" s="49">
        <v>6.6496962500000008E-3</v>
      </c>
      <c r="N79" s="49">
        <v>6.7351874999999999E-3</v>
      </c>
      <c r="O79" s="49">
        <v>6.7170342500000001E-3</v>
      </c>
      <c r="P79" s="49">
        <v>7.2803864999999995E-3</v>
      </c>
      <c r="Q79" s="49">
        <v>6.5326185000000002E-3</v>
      </c>
      <c r="R79" s="49">
        <v>6.8120977500000001E-3</v>
      </c>
      <c r="S79" s="49">
        <v>6.8567762499999992E-3</v>
      </c>
      <c r="T79" s="49">
        <v>6.8730827499999996E-3</v>
      </c>
      <c r="U79" s="49">
        <v>6.7948022499999998E-3</v>
      </c>
      <c r="V79" s="49">
        <v>6.5597572500000001E-3</v>
      </c>
      <c r="W79" s="49">
        <v>6.4184990000000011E-3</v>
      </c>
      <c r="X79" s="49">
        <v>6.271681999999998E-3</v>
      </c>
      <c r="Y79" s="49">
        <v>6.2037332500000002E-3</v>
      </c>
      <c r="Z79" s="49">
        <v>5.8247194999999996E-3</v>
      </c>
      <c r="AA79" s="49">
        <v>5.6101800000000002E-3</v>
      </c>
      <c r="AB79" s="49">
        <v>5.4355649999999998E-3</v>
      </c>
      <c r="AC79" s="49">
        <v>5.4254959999999993E-3</v>
      </c>
      <c r="AD79" s="49">
        <v>5.2894557499999989E-3</v>
      </c>
      <c r="AE79" s="49">
        <v>5.2521574999999992E-3</v>
      </c>
      <c r="AF79" s="49">
        <v>5.2652492499999995E-3</v>
      </c>
      <c r="AG79" s="49">
        <v>5.3226305000000007E-3</v>
      </c>
    </row>
    <row r="80" spans="1:33" x14ac:dyDescent="0.2">
      <c r="A80" t="s">
        <v>369</v>
      </c>
      <c r="B80" t="s">
        <v>220</v>
      </c>
      <c r="C80" t="s">
        <v>448</v>
      </c>
      <c r="D80" s="40">
        <v>8.9096215528124981E-2</v>
      </c>
      <c r="E80" s="40">
        <v>9.0594280237500019E-2</v>
      </c>
      <c r="F80" s="40">
        <v>9.2076730931249975E-2</v>
      </c>
      <c r="G80" s="40">
        <v>9.3004123387499985E-2</v>
      </c>
      <c r="H80" s="40">
        <v>9.399661427812496E-2</v>
      </c>
      <c r="I80" s="40">
        <v>9.452404771874999E-2</v>
      </c>
      <c r="J80" s="40">
        <v>9.4839851193749977E-2</v>
      </c>
      <c r="K80" s="40">
        <v>9.5231242518749981E-2</v>
      </c>
      <c r="L80" s="40">
        <v>9.5323325174999973E-2</v>
      </c>
      <c r="M80" s="40">
        <v>9.4924967596874979E-2</v>
      </c>
      <c r="N80" s="40">
        <v>9.7005395053124985E-2</v>
      </c>
      <c r="O80" s="40">
        <v>9.7523940515624963E-2</v>
      </c>
      <c r="P80" s="40">
        <v>9.827949872812497E-2</v>
      </c>
      <c r="Q80" s="40">
        <v>9.9155645184374974E-2</v>
      </c>
      <c r="R80" s="40">
        <v>0.10021251386249998</v>
      </c>
      <c r="S80" s="40">
        <v>0.10124832363749998</v>
      </c>
      <c r="T80" s="40">
        <v>0.10213960367812498</v>
      </c>
      <c r="U80" s="40">
        <v>0.10223833229999997</v>
      </c>
      <c r="V80" s="40">
        <v>0.10309101769687498</v>
      </c>
      <c r="W80" s="40">
        <v>0.10370733091874997</v>
      </c>
      <c r="X80" s="40">
        <v>0.109215074840625</v>
      </c>
      <c r="Y80" s="40">
        <v>0.11044545927187499</v>
      </c>
      <c r="Z80" s="40">
        <v>0.11168457153749997</v>
      </c>
      <c r="AA80" s="40">
        <v>0.11276065746562497</v>
      </c>
      <c r="AB80" s="40">
        <v>0.11326470991874997</v>
      </c>
      <c r="AC80" s="40">
        <v>0.11386636998749998</v>
      </c>
      <c r="AD80" s="40">
        <v>0.11430732580312497</v>
      </c>
      <c r="AE80" s="40">
        <v>0.11405381824687497</v>
      </c>
      <c r="AF80" s="40">
        <v>0.11374954512187496</v>
      </c>
      <c r="AG80" s="40">
        <v>0.11337152579999997</v>
      </c>
    </row>
    <row r="81" spans="1:33" x14ac:dyDescent="0.2">
      <c r="A81" t="s">
        <v>369</v>
      </c>
      <c r="B81" t="s">
        <v>220</v>
      </c>
      <c r="C81" t="s">
        <v>449</v>
      </c>
      <c r="D81" s="40">
        <v>3.2514815953658273E-2</v>
      </c>
      <c r="E81" s="40">
        <v>3.3332445954243922E-2</v>
      </c>
      <c r="F81" s="40">
        <v>3.4153244415542544E-2</v>
      </c>
      <c r="G81" s="40">
        <v>3.4497234269516487E-2</v>
      </c>
      <c r="H81" s="40">
        <v>3.5427571230505071E-2</v>
      </c>
      <c r="I81" s="40">
        <v>3.5343684625605394E-2</v>
      </c>
      <c r="J81" s="40">
        <v>3.574538944259624E-2</v>
      </c>
      <c r="K81" s="40">
        <v>3.5608113314212105E-2</v>
      </c>
      <c r="L81" s="40">
        <v>3.5927612058169911E-2</v>
      </c>
      <c r="M81" s="40">
        <v>3.6345223283031518E-2</v>
      </c>
      <c r="N81" s="40">
        <v>3.7141785055300643E-2</v>
      </c>
      <c r="O81" s="40">
        <v>3.6757029769963798E-2</v>
      </c>
      <c r="P81" s="40">
        <v>3.7335710119499654E-2</v>
      </c>
      <c r="Q81" s="40">
        <v>3.7965080792061276E-2</v>
      </c>
      <c r="R81" s="40">
        <v>3.8669427811659912E-2</v>
      </c>
      <c r="S81" s="40">
        <v>3.8463546419505674E-2</v>
      </c>
      <c r="T81" s="40">
        <v>3.910758987547984E-2</v>
      </c>
      <c r="U81" s="40">
        <v>3.8839643946632321E-2</v>
      </c>
      <c r="V81" s="40">
        <v>3.8546978310243264E-2</v>
      </c>
      <c r="W81" s="40">
        <v>3.846728467365168E-2</v>
      </c>
      <c r="X81" s="40">
        <v>4.0510225625611275E-2</v>
      </c>
      <c r="Y81" s="40">
        <v>4.0143130847932765E-2</v>
      </c>
      <c r="Z81" s="40">
        <v>4.0976508039285466E-2</v>
      </c>
      <c r="AA81" s="40">
        <v>4.1342134204608513E-2</v>
      </c>
      <c r="AB81" s="40">
        <v>4.2054604661146182E-2</v>
      </c>
      <c r="AC81" s="40">
        <v>4.2720055916680218E-2</v>
      </c>
      <c r="AD81" s="40">
        <v>4.3181339023687731E-2</v>
      </c>
      <c r="AE81" s="40">
        <v>4.3340174439803883E-2</v>
      </c>
      <c r="AF81" s="40">
        <v>4.2704277523562074E-2</v>
      </c>
      <c r="AG81" s="40">
        <v>4.2564493352444929E-2</v>
      </c>
    </row>
    <row r="82" spans="1:33" x14ac:dyDescent="0.2">
      <c r="A82" t="s">
        <v>369</v>
      </c>
      <c r="B82" t="s">
        <v>220</v>
      </c>
      <c r="C82" t="s">
        <v>450</v>
      </c>
      <c r="D82" s="40">
        <v>0</v>
      </c>
      <c r="E82" s="40">
        <v>0</v>
      </c>
      <c r="F82" s="40">
        <v>0</v>
      </c>
      <c r="G82" s="40">
        <v>0</v>
      </c>
      <c r="H82" s="40">
        <v>0</v>
      </c>
      <c r="I82" s="40">
        <v>0</v>
      </c>
      <c r="J82" s="40">
        <v>0</v>
      </c>
      <c r="K82" s="40">
        <v>0</v>
      </c>
      <c r="L82" s="40">
        <v>0</v>
      </c>
      <c r="M82" s="40">
        <v>0</v>
      </c>
      <c r="N82" s="40">
        <v>0</v>
      </c>
      <c r="O82" s="40">
        <v>0</v>
      </c>
      <c r="P82" s="40">
        <v>0</v>
      </c>
      <c r="Q82" s="40">
        <v>0</v>
      </c>
      <c r="R82" s="40">
        <v>0</v>
      </c>
      <c r="S82" s="40">
        <v>0</v>
      </c>
      <c r="T82" s="40">
        <v>0</v>
      </c>
      <c r="U82" s="40">
        <v>0</v>
      </c>
      <c r="V82" s="40">
        <v>0</v>
      </c>
      <c r="W82" s="40">
        <v>0</v>
      </c>
      <c r="X82" s="40">
        <v>0</v>
      </c>
      <c r="Y82" s="40">
        <v>0</v>
      </c>
      <c r="Z82" s="40">
        <v>0</v>
      </c>
      <c r="AA82" s="40">
        <v>0</v>
      </c>
      <c r="AB82" s="40">
        <v>0</v>
      </c>
      <c r="AC82" s="40">
        <v>0</v>
      </c>
      <c r="AD82" s="40">
        <v>0</v>
      </c>
      <c r="AE82" s="40">
        <v>0</v>
      </c>
      <c r="AF82" s="40">
        <v>0</v>
      </c>
      <c r="AG82" s="40">
        <v>0</v>
      </c>
    </row>
    <row r="83" spans="1:33" x14ac:dyDescent="0.2">
      <c r="A83" t="s">
        <v>369</v>
      </c>
      <c r="B83" t="s">
        <v>220</v>
      </c>
      <c r="C83" t="s">
        <v>451</v>
      </c>
      <c r="D83" s="40">
        <v>1.1727053761500001E-3</v>
      </c>
      <c r="E83" s="40">
        <v>1.0454350252500002E-3</v>
      </c>
      <c r="F83" s="40">
        <v>8.8180171695E-4</v>
      </c>
      <c r="G83" s="40">
        <v>5.272628822999999E-4</v>
      </c>
      <c r="H83" s="40">
        <v>4.8180918554999999E-4</v>
      </c>
      <c r="I83" s="40">
        <v>4.3938573524999997E-4</v>
      </c>
      <c r="J83" s="40">
        <v>4.7271844620000008E-4</v>
      </c>
      <c r="K83" s="40">
        <v>5.0302091070000019E-4</v>
      </c>
      <c r="L83" s="40">
        <v>4.636277068499999E-4</v>
      </c>
      <c r="M83" s="40">
        <v>4.3938573524999997E-4</v>
      </c>
      <c r="N83" s="40">
        <v>4.3332524235000002E-4</v>
      </c>
      <c r="O83" s="40">
        <v>3.7272031335000002E-4</v>
      </c>
      <c r="P83" s="40">
        <v>3.5453883464999994E-4</v>
      </c>
      <c r="Q83" s="40">
        <v>3.2423637014999994E-4</v>
      </c>
      <c r="R83" s="40">
        <v>3.1817587724999999E-4</v>
      </c>
      <c r="S83" s="40">
        <v>2.7878267339999992E-4</v>
      </c>
      <c r="T83" s="40">
        <v>3.0605489145000002E-4</v>
      </c>
      <c r="U83" s="40">
        <v>3.0302464499999996E-4</v>
      </c>
      <c r="V83" s="40">
        <v>3.2726661660000006E-4</v>
      </c>
      <c r="W83" s="40">
        <v>3.0908513789999997E-4</v>
      </c>
      <c r="X83" s="40">
        <v>3.2423637014999994E-4</v>
      </c>
      <c r="Y83" s="40">
        <v>3.2120612369999994E-4</v>
      </c>
      <c r="Z83" s="40">
        <v>3.0605489145000002E-4</v>
      </c>
      <c r="AA83" s="40">
        <v>2.7878267339999992E-4</v>
      </c>
      <c r="AB83" s="40">
        <v>2.7878267339999992E-4</v>
      </c>
      <c r="AC83" s="40">
        <v>2.6363144114999995E-4</v>
      </c>
      <c r="AD83" s="40">
        <v>2.5454070179999999E-4</v>
      </c>
      <c r="AE83" s="40">
        <v>2.6363144114999995E-4</v>
      </c>
      <c r="AF83" s="40">
        <v>2.4544996244999997E-4</v>
      </c>
      <c r="AG83" s="40">
        <v>2.7878267339999992E-4</v>
      </c>
    </row>
    <row r="84" spans="1:33" x14ac:dyDescent="0.2">
      <c r="A84" t="s">
        <v>369</v>
      </c>
      <c r="B84" t="s">
        <v>220</v>
      </c>
      <c r="C84" t="s">
        <v>452</v>
      </c>
      <c r="D84" s="40">
        <v>0</v>
      </c>
      <c r="E84" s="40">
        <v>0</v>
      </c>
      <c r="F84" s="40">
        <v>0</v>
      </c>
      <c r="G84" s="40">
        <v>0</v>
      </c>
      <c r="H84" s="40">
        <v>0</v>
      </c>
      <c r="I84" s="40">
        <v>0</v>
      </c>
      <c r="J84" s="40">
        <v>0</v>
      </c>
      <c r="K84" s="40">
        <v>0</v>
      </c>
      <c r="L84" s="40">
        <v>0</v>
      </c>
      <c r="M84" s="40">
        <v>0</v>
      </c>
      <c r="N84" s="40">
        <v>0</v>
      </c>
      <c r="O84" s="40">
        <v>0</v>
      </c>
      <c r="P84" s="40">
        <v>0</v>
      </c>
      <c r="Q84" s="40">
        <v>0</v>
      </c>
      <c r="R84" s="40">
        <v>0</v>
      </c>
      <c r="S84" s="40">
        <v>0</v>
      </c>
      <c r="T84" s="40">
        <v>0</v>
      </c>
      <c r="U84" s="40">
        <v>0</v>
      </c>
      <c r="V84" s="40">
        <v>0</v>
      </c>
      <c r="W84" s="40">
        <v>0</v>
      </c>
      <c r="X84" s="40">
        <v>0</v>
      </c>
      <c r="Y84" s="40">
        <v>0</v>
      </c>
      <c r="Z84" s="40">
        <v>0</v>
      </c>
      <c r="AA84" s="40">
        <v>0</v>
      </c>
      <c r="AB84" s="40">
        <v>0</v>
      </c>
      <c r="AC84" s="40">
        <v>0</v>
      </c>
      <c r="AD84" s="40">
        <v>0</v>
      </c>
      <c r="AE84" s="40">
        <v>0</v>
      </c>
      <c r="AF84" s="40">
        <v>0</v>
      </c>
      <c r="AG84" s="40">
        <v>0</v>
      </c>
    </row>
    <row r="85" spans="1:33" x14ac:dyDescent="0.2">
      <c r="A85" t="s">
        <v>369</v>
      </c>
      <c r="B85" t="s">
        <v>220</v>
      </c>
      <c r="C85" t="s">
        <v>453</v>
      </c>
      <c r="D85" s="40">
        <v>0</v>
      </c>
      <c r="E85" s="40">
        <v>0</v>
      </c>
      <c r="F85" s="40">
        <v>0</v>
      </c>
      <c r="G85" s="40">
        <v>0</v>
      </c>
      <c r="H85" s="40">
        <v>0</v>
      </c>
      <c r="I85" s="40">
        <v>0</v>
      </c>
      <c r="J85" s="40">
        <v>0</v>
      </c>
      <c r="K85" s="40">
        <v>0</v>
      </c>
      <c r="L85" s="40">
        <v>0</v>
      </c>
      <c r="M85" s="40">
        <v>0</v>
      </c>
      <c r="N85" s="40">
        <v>0</v>
      </c>
      <c r="O85" s="40">
        <v>0</v>
      </c>
      <c r="P85" s="40">
        <v>0</v>
      </c>
      <c r="Q85" s="40">
        <v>0</v>
      </c>
      <c r="R85" s="40">
        <v>0</v>
      </c>
      <c r="S85" s="40">
        <v>0</v>
      </c>
      <c r="T85" s="40">
        <v>0</v>
      </c>
      <c r="U85" s="40">
        <v>0</v>
      </c>
      <c r="V85" s="40">
        <v>0</v>
      </c>
      <c r="W85" s="40">
        <v>0</v>
      </c>
      <c r="X85" s="40">
        <v>0</v>
      </c>
      <c r="Y85" s="40">
        <v>0</v>
      </c>
      <c r="Z85" s="40">
        <v>0</v>
      </c>
      <c r="AA85" s="40">
        <v>0</v>
      </c>
      <c r="AB85" s="40">
        <v>0</v>
      </c>
      <c r="AC85" s="40">
        <v>0</v>
      </c>
      <c r="AD85" s="40">
        <v>0</v>
      </c>
      <c r="AE85" s="40">
        <v>0</v>
      </c>
      <c r="AF85" s="40">
        <v>0</v>
      </c>
      <c r="AG85" s="40">
        <v>0</v>
      </c>
    </row>
  </sheetData>
  <autoFilter ref="A1:AG85" xr:uid="{E7A2F008-3003-4164-A297-B4259CCB267D}"/>
  <pageMargins left="0.7" right="0.7" top="0.75" bottom="0.75" header="0.3" footer="0.3"/>
  <pageSetup orientation="portrait" horizontalDpi="1200" verticalDpi="12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6" tint="0.79998168889431442"/>
  </sheetPr>
  <dimension ref="A1:N55"/>
  <sheetViews>
    <sheetView workbookViewId="0">
      <selection activeCell="F21" sqref="F21"/>
    </sheetView>
  </sheetViews>
  <sheetFormatPr defaultRowHeight="14.25" x14ac:dyDescent="0.2"/>
  <cols>
    <col min="1" max="1" width="7.75" customWidth="1"/>
    <col min="2" max="2" width="45" customWidth="1"/>
    <col min="3" max="9" width="10.125" customWidth="1"/>
  </cols>
  <sheetData>
    <row r="1" spans="1:14" s="61" customFormat="1" ht="16.5" x14ac:dyDescent="0.25">
      <c r="A1" s="62" t="s">
        <v>454</v>
      </c>
    </row>
    <row r="2" spans="1:14" x14ac:dyDescent="0.2">
      <c r="A2" t="s">
        <v>455</v>
      </c>
      <c r="E2" s="379"/>
    </row>
    <row r="3" spans="1:14" x14ac:dyDescent="0.2">
      <c r="I3" s="157"/>
    </row>
    <row r="4" spans="1:14" ht="21.6" customHeight="1" x14ac:dyDescent="0.2">
      <c r="B4" s="2" t="s">
        <v>181</v>
      </c>
      <c r="C4" s="9">
        <v>1990</v>
      </c>
      <c r="D4" s="9">
        <v>2005</v>
      </c>
      <c r="E4" s="9">
        <v>2007</v>
      </c>
      <c r="F4" s="9">
        <v>2010</v>
      </c>
      <c r="G4" s="9">
        <v>2015</v>
      </c>
      <c r="H4" s="9">
        <v>2016</v>
      </c>
      <c r="I4" s="9">
        <v>2017</v>
      </c>
      <c r="J4" s="9">
        <v>2018</v>
      </c>
      <c r="K4" s="9">
        <v>2019</v>
      </c>
      <c r="L4" s="9">
        <v>2020</v>
      </c>
      <c r="M4" s="9">
        <v>2021</v>
      </c>
      <c r="N4" s="376">
        <v>2022</v>
      </c>
    </row>
    <row r="5" spans="1:14" ht="15" x14ac:dyDescent="0.2">
      <c r="B5" s="3" t="s">
        <v>187</v>
      </c>
      <c r="C5" s="4">
        <f>[10]Summary!C7</f>
        <v>20.251257599779994</v>
      </c>
      <c r="D5" s="4">
        <f>[10]Summary!D7</f>
        <v>22.715306490739916</v>
      </c>
      <c r="E5" s="4">
        <f>[10]Summary!E7</f>
        <v>24.343858321951469</v>
      </c>
      <c r="F5" s="4">
        <f>[10]Summary!F7</f>
        <v>19.375280697967483</v>
      </c>
      <c r="G5" s="4">
        <f>[10]Summary!G7</f>
        <v>18.499404414473062</v>
      </c>
      <c r="H5" s="4">
        <f>[10]Summary!H7</f>
        <v>18.51935409634239</v>
      </c>
      <c r="I5" s="4">
        <f>[10]Summary!I7</f>
        <v>18.973897898104948</v>
      </c>
      <c r="J5" s="4">
        <f>[10]Summary!J7</f>
        <v>19.232441794513395</v>
      </c>
      <c r="K5" s="4">
        <f>[10]Summary!K7</f>
        <v>19.454666446589403</v>
      </c>
      <c r="L5" s="4">
        <f>[10]Summary!L7</f>
        <v>14.655612270109017</v>
      </c>
      <c r="M5" s="4">
        <f>[10]Summary!M7</f>
        <v>17.468579213118193</v>
      </c>
      <c r="N5" s="4">
        <f>[10]Summary!N7</f>
        <v>17.954076093811533</v>
      </c>
    </row>
    <row r="6" spans="1:14" ht="15" x14ac:dyDescent="0.2">
      <c r="B6" s="5" t="s">
        <v>189</v>
      </c>
      <c r="C6" s="403">
        <f>[10]Summary!C8</f>
        <v>8.472128060368501</v>
      </c>
      <c r="D6" s="403">
        <f>[10]Summary!D8</f>
        <v>9.5603755141311666</v>
      </c>
      <c r="E6" s="403">
        <f>[10]Summary!E8</f>
        <v>9.3675882667940424</v>
      </c>
      <c r="F6" s="403">
        <f>[10]Summary!F8</f>
        <v>8.8867120868758249</v>
      </c>
      <c r="G6" s="403">
        <f>[10]Summary!G8</f>
        <v>8.1591309014046427</v>
      </c>
      <c r="H6" s="403">
        <f>[10]Summary!H8</f>
        <v>7.955210154378916</v>
      </c>
      <c r="I6" s="403">
        <f>[10]Summary!I8</f>
        <v>8.0863735586886243</v>
      </c>
      <c r="J6" s="403">
        <f>[10]Summary!J8</f>
        <v>8.1582887273987943</v>
      </c>
      <c r="K6" s="403">
        <f>[10]Summary!K8</f>
        <v>8.3238999969011243</v>
      </c>
      <c r="L6" s="403">
        <f>[10]Summary!L8</f>
        <v>7.2872033288295404</v>
      </c>
      <c r="M6" s="403">
        <f>[10]Summary!M8</f>
        <v>7.4373625145819</v>
      </c>
      <c r="N6" s="403">
        <f>[10]Summary!N8</f>
        <v>7.438371127677466</v>
      </c>
    </row>
    <row r="7" spans="1:14" ht="15" x14ac:dyDescent="0.2">
      <c r="B7" s="6" t="s">
        <v>456</v>
      </c>
      <c r="C7" s="403">
        <f>[10]Summary!C9</f>
        <v>6.3808324374043757</v>
      </c>
      <c r="D7" s="403">
        <f>[10]Summary!D9</f>
        <v>8.3289956095381328</v>
      </c>
      <c r="E7" s="403">
        <f>[10]Summary!E9</f>
        <v>8.3103906677543442</v>
      </c>
      <c r="F7" s="403">
        <f>[10]Summary!F9</f>
        <v>7.8598545627031351</v>
      </c>
      <c r="G7" s="403">
        <f>[10]Summary!G9</f>
        <v>7.1124087783676408</v>
      </c>
      <c r="H7" s="403">
        <f>[10]Summary!H9</f>
        <v>7.011943052124102</v>
      </c>
      <c r="I7" s="403">
        <f>[10]Summary!I9</f>
        <v>6.9988246728835817</v>
      </c>
      <c r="J7" s="403">
        <f>[10]Summary!J9</f>
        <v>7.1141462460497102</v>
      </c>
      <c r="K7" s="403">
        <f>[10]Summary!K9</f>
        <v>7.2092013074145429</v>
      </c>
      <c r="L7" s="403">
        <f>[10]Summary!L9</f>
        <v>6.4784023686245238</v>
      </c>
      <c r="M7" s="403">
        <f>[10]Summary!M9</f>
        <v>6.3788080147116792</v>
      </c>
      <c r="N7" s="403">
        <f>[10]Summary!N9</f>
        <v>6.3721053726191599</v>
      </c>
    </row>
    <row r="8" spans="1:14" ht="15" x14ac:dyDescent="0.2">
      <c r="B8" s="6" t="s">
        <v>344</v>
      </c>
      <c r="C8" s="403">
        <f>[10]Summary!C10</f>
        <v>4.6041948145032832E-2</v>
      </c>
      <c r="D8" s="403">
        <f>[10]Summary!D10</f>
        <v>6.7077369170951029E-2</v>
      </c>
      <c r="E8" s="403">
        <f>[10]Summary!E10</f>
        <v>6.1428642177176196E-2</v>
      </c>
      <c r="F8" s="403">
        <f>[10]Summary!F10</f>
        <v>8.9734491418404089E-2</v>
      </c>
      <c r="G8" s="403">
        <f>[10]Summary!G10</f>
        <v>6.2076204244895725E-2</v>
      </c>
      <c r="H8" s="403">
        <f>[10]Summary!H10</f>
        <v>7.3563925724040968E-2</v>
      </c>
      <c r="I8" s="403">
        <f>[10]Summary!I10</f>
        <v>6.6700667007841358E-2</v>
      </c>
      <c r="J8" s="403">
        <f>[10]Summary!J10</f>
        <v>5.9132178063566299E-2</v>
      </c>
      <c r="K8" s="403">
        <f>[10]Summary!K10</f>
        <v>5.9625137394030782E-2</v>
      </c>
      <c r="L8" s="403">
        <f>[10]Summary!L10</f>
        <v>5.9398898766507981E-2</v>
      </c>
      <c r="M8" s="403">
        <f>[10]Summary!M10</f>
        <v>6.6823561930683825E-2</v>
      </c>
      <c r="N8" s="403">
        <f>[10]Summary!N10</f>
        <v>6.4701683324033157E-2</v>
      </c>
    </row>
    <row r="9" spans="1:14" ht="15" x14ac:dyDescent="0.2">
      <c r="B9" s="6" t="s">
        <v>345</v>
      </c>
      <c r="C9" s="403">
        <f>[10]Summary!C11</f>
        <v>0.75959856980507368</v>
      </c>
      <c r="D9" s="403">
        <f>[10]Summary!D11</f>
        <v>0.35659142564562646</v>
      </c>
      <c r="E9" s="403">
        <f>[10]Summary!E11</f>
        <v>0.30285635487283386</v>
      </c>
      <c r="F9" s="403">
        <f>[10]Summary!F11</f>
        <v>0.3723246068609416</v>
      </c>
      <c r="G9" s="403">
        <f>[10]Summary!G11</f>
        <v>0.47489342817396824</v>
      </c>
      <c r="H9" s="403">
        <f>[10]Summary!H11</f>
        <v>0.4771365864310676</v>
      </c>
      <c r="I9" s="403">
        <f>[10]Summary!I11</f>
        <v>0.54447415220636541</v>
      </c>
      <c r="J9" s="403">
        <f>[10]Summary!J11</f>
        <v>0.55665547392706716</v>
      </c>
      <c r="K9" s="403">
        <f>[10]Summary!K11</f>
        <v>0.6022890906358076</v>
      </c>
      <c r="L9" s="403">
        <f>[10]Summary!L11</f>
        <v>0.49913337076268716</v>
      </c>
      <c r="M9" s="403">
        <f>[10]Summary!M11</f>
        <v>0.55618353734531434</v>
      </c>
      <c r="N9" s="403">
        <f>[10]Summary!N11</f>
        <v>0.55245745535287794</v>
      </c>
    </row>
    <row r="10" spans="1:14" ht="15" x14ac:dyDescent="0.2">
      <c r="B10" s="6" t="s">
        <v>346</v>
      </c>
      <c r="C10" s="403">
        <f>[10]Summary!C12</f>
        <v>1.2856551050140195</v>
      </c>
      <c r="D10" s="403">
        <f>[10]Summary!D12</f>
        <v>0.80771110977645444</v>
      </c>
      <c r="E10" s="403">
        <f>[10]Summary!E12</f>
        <v>0.6929126019896894</v>
      </c>
      <c r="F10" s="403">
        <f>[10]Summary!F12</f>
        <v>0.56479842589334484</v>
      </c>
      <c r="G10" s="403">
        <f>[10]Summary!G12</f>
        <v>0.50975249061813832</v>
      </c>
      <c r="H10" s="403">
        <f>[10]Summary!H12</f>
        <v>0.39256659009970529</v>
      </c>
      <c r="I10" s="403">
        <f>[10]Summary!I12</f>
        <v>0.47637406659083659</v>
      </c>
      <c r="J10" s="403">
        <f>[10]Summary!J12</f>
        <v>0.42835482935845076</v>
      </c>
      <c r="K10" s="403">
        <f>[10]Summary!K12</f>
        <v>0.45278446145674223</v>
      </c>
      <c r="L10" s="403">
        <f>[10]Summary!L12</f>
        <v>0.25026869067582169</v>
      </c>
      <c r="M10" s="403">
        <f>[10]Summary!M12</f>
        <v>0.43554740059422342</v>
      </c>
      <c r="N10" s="403">
        <f>[10]Summary!N12</f>
        <v>0.44910661638139443</v>
      </c>
    </row>
    <row r="11" spans="1:14" ht="15" x14ac:dyDescent="0.2">
      <c r="B11" s="5" t="s">
        <v>188</v>
      </c>
      <c r="C11" s="403">
        <f>[10]Summary!C13</f>
        <v>11.131238136174881</v>
      </c>
      <c r="D11" s="403">
        <f>[10]Summary!D13</f>
        <v>12.582644182902651</v>
      </c>
      <c r="E11" s="403">
        <f>[10]Summary!E13</f>
        <v>14.395817531452312</v>
      </c>
      <c r="F11" s="403">
        <f>[10]Summary!F13</f>
        <v>9.9223252375804503</v>
      </c>
      <c r="G11" s="403">
        <f>[10]Summary!G13</f>
        <v>9.7180375277747899</v>
      </c>
      <c r="H11" s="403">
        <f>[10]Summary!H13</f>
        <v>9.961377757216006</v>
      </c>
      <c r="I11" s="403">
        <f>[10]Summary!I13</f>
        <v>10.306043756397624</v>
      </c>
      <c r="J11" s="403">
        <f>[10]Summary!J13</f>
        <v>10.458506070069575</v>
      </c>
      <c r="K11" s="403">
        <f>[10]Summary!K13</f>
        <v>10.688505111188405</v>
      </c>
      <c r="L11" s="403">
        <f>[10]Summary!L13</f>
        <v>6.9572018089674517</v>
      </c>
      <c r="M11" s="403">
        <f>[10]Summary!M13</f>
        <v>9.5932102045807248</v>
      </c>
      <c r="N11" s="403">
        <f>[10]Summary!N13</f>
        <v>10.117115196159775</v>
      </c>
    </row>
    <row r="12" spans="1:14" ht="15" x14ac:dyDescent="0.2">
      <c r="B12" s="6" t="s">
        <v>457</v>
      </c>
      <c r="C12" s="403">
        <f>[10]Summary!C14</f>
        <v>3.7139022605821248</v>
      </c>
      <c r="D12" s="403">
        <f>[10]Summary!D14</f>
        <v>5.0390169316626583</v>
      </c>
      <c r="E12" s="403">
        <f>[10]Summary!E14</f>
        <v>5.1414139977324931</v>
      </c>
      <c r="F12" s="403">
        <f>[10]Summary!F14</f>
        <v>4.1952429774580944</v>
      </c>
      <c r="G12" s="403">
        <f>[10]Summary!G14</f>
        <v>4.2899948852499667</v>
      </c>
      <c r="H12" s="403">
        <f>[10]Summary!H14</f>
        <v>4.2185612705421898</v>
      </c>
      <c r="I12" s="403">
        <f>[10]Summary!I14</f>
        <v>4.1606506398211458</v>
      </c>
      <c r="J12" s="403">
        <f>[10]Summary!J14</f>
        <v>4.10292565740348</v>
      </c>
      <c r="K12" s="403">
        <f>[10]Summary!K14</f>
        <v>4.053322015590644</v>
      </c>
      <c r="L12" s="403">
        <f>[10]Summary!L14</f>
        <v>3.1280491944981468</v>
      </c>
      <c r="M12" s="403">
        <f>[10]Summary!M14</f>
        <v>3.4990862695470137</v>
      </c>
      <c r="N12" s="403">
        <f>[10]Summary!N14</f>
        <v>3.4740862458147377</v>
      </c>
    </row>
    <row r="13" spans="1:14" ht="15" x14ac:dyDescent="0.2">
      <c r="B13" s="6" t="s">
        <v>458</v>
      </c>
      <c r="C13" s="403">
        <f>[10]Summary!C15</f>
        <v>1.5346350211857034</v>
      </c>
      <c r="D13" s="403">
        <f>[10]Summary!D15</f>
        <v>0.36958144129258774</v>
      </c>
      <c r="E13" s="403">
        <f>[10]Summary!E15</f>
        <v>2.8050885317633072</v>
      </c>
      <c r="F13" s="403">
        <f>[10]Summary!F15</f>
        <v>0.57762174818711465</v>
      </c>
      <c r="G13" s="403">
        <f>[10]Summary!G15</f>
        <v>0.28417290124766537</v>
      </c>
      <c r="H13" s="403">
        <f>[10]Summary!H15</f>
        <v>0.401977854217412</v>
      </c>
      <c r="I13" s="403">
        <f>[10]Summary!I15</f>
        <v>0.48689947463149219</v>
      </c>
      <c r="J13" s="403">
        <f>[10]Summary!J15</f>
        <v>0.40163759759973561</v>
      </c>
      <c r="K13" s="403">
        <f>[10]Summary!K15</f>
        <v>0.63135926145659205</v>
      </c>
      <c r="L13" s="403">
        <f>[10]Summary!L15</f>
        <v>0.33561493679554516</v>
      </c>
      <c r="M13" s="403">
        <f>[10]Summary!M15</f>
        <v>0.5237073884066622</v>
      </c>
      <c r="N13" s="403">
        <f>[10]Summary!N15</f>
        <v>0.648260831636565</v>
      </c>
    </row>
    <row r="14" spans="1:14" ht="15" x14ac:dyDescent="0.2">
      <c r="B14" s="6" t="s">
        <v>459</v>
      </c>
      <c r="C14" s="403">
        <f>[10]Summary!C16</f>
        <v>3.6931008432374504</v>
      </c>
      <c r="D14" s="403">
        <f>[10]Summary!D16</f>
        <v>6.1315306722254679</v>
      </c>
      <c r="E14" s="403">
        <f>[10]Summary!E16</f>
        <v>4.862400461000095</v>
      </c>
      <c r="F14" s="403">
        <f>[10]Summary!F16</f>
        <v>3.9770991793023249</v>
      </c>
      <c r="G14" s="403">
        <f>[10]Summary!G16</f>
        <v>4.289232815624259</v>
      </c>
      <c r="H14" s="403">
        <f>[10]Summary!H16</f>
        <v>4.3773605588531481</v>
      </c>
      <c r="I14" s="403">
        <f>[10]Summary!I16</f>
        <v>4.6102661746024545</v>
      </c>
      <c r="J14" s="403">
        <f>[10]Summary!J16</f>
        <v>4.7751015760577076</v>
      </c>
      <c r="K14" s="403">
        <f>[10]Summary!K16</f>
        <v>4.9585236928503562</v>
      </c>
      <c r="L14" s="403">
        <f>[10]Summary!L16</f>
        <v>2.7254067635379013</v>
      </c>
      <c r="M14" s="403">
        <f>[10]Summary!M16</f>
        <v>4.5836396259451453</v>
      </c>
      <c r="N14" s="403">
        <f>[10]Summary!N16</f>
        <v>4.9045219794058745</v>
      </c>
    </row>
    <row r="15" spans="1:14" ht="15" x14ac:dyDescent="0.2">
      <c r="B15" s="6" t="s">
        <v>460</v>
      </c>
      <c r="C15" s="403">
        <f>[10]Summary!C17</f>
        <v>1.416911857746882</v>
      </c>
      <c r="D15" s="403">
        <f>[10]Summary!D17</f>
        <v>1.0269414309124087</v>
      </c>
      <c r="E15" s="403">
        <f>[10]Summary!E17</f>
        <v>0.80013838864671949</v>
      </c>
      <c r="F15" s="403">
        <f>[10]Summary!F17</f>
        <v>0.6640788530764592</v>
      </c>
      <c r="G15" s="403">
        <f>[10]Summary!G17</f>
        <v>0.80419831448886636</v>
      </c>
      <c r="H15" s="403">
        <f>[10]Summary!H17</f>
        <v>0.79755546716491255</v>
      </c>
      <c r="I15" s="403">
        <f>[10]Summary!I17</f>
        <v>0.84988934682889505</v>
      </c>
      <c r="J15" s="403">
        <f>[10]Summary!J17</f>
        <v>0.86230613573243176</v>
      </c>
      <c r="K15" s="403">
        <f>[10]Summary!K17</f>
        <v>0.88087641639582692</v>
      </c>
      <c r="L15" s="403">
        <f>[10]Summary!L17</f>
        <v>0.44736456425330223</v>
      </c>
      <c r="M15" s="403">
        <f>[10]Summary!M17</f>
        <v>0.66601331312315604</v>
      </c>
      <c r="N15" s="403">
        <f>[10]Summary!N17</f>
        <v>0.76931857995618558</v>
      </c>
    </row>
    <row r="16" spans="1:14" ht="15" x14ac:dyDescent="0.2">
      <c r="B16" s="6" t="s">
        <v>461</v>
      </c>
      <c r="C16" s="403">
        <f>[10]Summary!C18</f>
        <v>0.77268815342272001</v>
      </c>
      <c r="D16" s="403">
        <f>[10]Summary!D18</f>
        <v>1.5573706809531636E-2</v>
      </c>
      <c r="E16" s="403">
        <f>[10]Summary!E18</f>
        <v>0.78677615230969888</v>
      </c>
      <c r="F16" s="403">
        <f>[10]Summary!F18</f>
        <v>0.50828247955645811</v>
      </c>
      <c r="G16" s="403">
        <f>[10]Summary!G18</f>
        <v>5.0438611164035599E-2</v>
      </c>
      <c r="H16" s="403">
        <f>[10]Summary!H18</f>
        <v>0.1659226064383422</v>
      </c>
      <c r="I16" s="403">
        <f>[10]Summary!I18</f>
        <v>0.19833812051363667</v>
      </c>
      <c r="J16" s="403">
        <f>[10]Summary!J18</f>
        <v>0.3165351032762207</v>
      </c>
      <c r="K16" s="403">
        <f>[10]Summary!K18</f>
        <v>0.16442372489498533</v>
      </c>
      <c r="L16" s="403">
        <f>[10]Summary!L18</f>
        <v>0.32076634988255565</v>
      </c>
      <c r="M16" s="403">
        <f>[10]Summary!M18</f>
        <v>0.32076360755874761</v>
      </c>
      <c r="N16" s="403">
        <f>[10]Summary!N18</f>
        <v>0.32092755934641165</v>
      </c>
    </row>
    <row r="17" spans="2:14" ht="15" x14ac:dyDescent="0.2">
      <c r="B17" s="5" t="s">
        <v>190</v>
      </c>
      <c r="C17" s="403">
        <f>[10]Summary!C19</f>
        <v>0.1752110975563925</v>
      </c>
      <c r="D17" s="403">
        <f>[10]Summary!D19</f>
        <v>0.14558665189042641</v>
      </c>
      <c r="E17" s="403">
        <f>[10]Summary!E19</f>
        <v>0.15206271381801792</v>
      </c>
      <c r="F17" s="403">
        <f>[10]Summary!F19</f>
        <v>0.19077893000000001</v>
      </c>
      <c r="G17" s="403">
        <f>[10]Summary!G19</f>
        <v>0.26894360499999997</v>
      </c>
      <c r="H17" s="403">
        <f>[10]Summary!H19</f>
        <v>0.26821798499999999</v>
      </c>
      <c r="I17" s="403">
        <f>[10]Summary!I19</f>
        <v>0.22528147999999998</v>
      </c>
      <c r="J17" s="403">
        <f>[10]Summary!J19</f>
        <v>0.26458955000000001</v>
      </c>
      <c r="K17" s="403">
        <f>[10]Summary!K19</f>
        <v>0.28419578000000001</v>
      </c>
      <c r="L17" s="403">
        <f>[10]Summary!L19</f>
        <v>0.27886960999999999</v>
      </c>
      <c r="M17" s="403">
        <f>[10]Summary!M19</f>
        <v>0.29644514</v>
      </c>
      <c r="N17" s="403">
        <f>[10]Summary!N19</f>
        <v>0.26217053499999998</v>
      </c>
    </row>
    <row r="18" spans="2:14" ht="15" x14ac:dyDescent="0.2">
      <c r="B18" s="5" t="s">
        <v>191</v>
      </c>
      <c r="C18" s="403">
        <f>[10]Summary!C20</f>
        <v>0.43054102983301645</v>
      </c>
      <c r="D18" s="403">
        <f>[10]Summary!D20</f>
        <v>0.38723567464622682</v>
      </c>
      <c r="E18" s="403">
        <f>[10]Summary!E20</f>
        <v>0.38690023020267894</v>
      </c>
      <c r="F18" s="403">
        <f>[10]Summary!F20</f>
        <v>0.32407211397177793</v>
      </c>
      <c r="G18" s="403">
        <f>[10]Summary!G20</f>
        <v>0.30765014802101248</v>
      </c>
      <c r="H18" s="403">
        <f>[10]Summary!H20</f>
        <v>0.29344403783766754</v>
      </c>
      <c r="I18" s="403">
        <f>[10]Summary!I20</f>
        <v>0.30771372391050372</v>
      </c>
      <c r="J18" s="403">
        <f>[10]Summary!J20</f>
        <v>0.30159846129341705</v>
      </c>
      <c r="K18" s="403">
        <f>[10]Summary!K20</f>
        <v>0.1154716185649888</v>
      </c>
      <c r="L18" s="403">
        <f>[10]Summary!L20</f>
        <v>9.6545583088134379E-2</v>
      </c>
      <c r="M18" s="403">
        <f>[10]Summary!M20</f>
        <v>0.10282526646764538</v>
      </c>
      <c r="N18" s="403">
        <f>[10]Summary!N20</f>
        <v>9.7245172693818466E-2</v>
      </c>
    </row>
    <row r="19" spans="2:14" ht="15" x14ac:dyDescent="0.2">
      <c r="B19" s="5" t="s">
        <v>194</v>
      </c>
      <c r="C19" s="403">
        <f>[10]Summary!C21</f>
        <v>4.2139275847201313E-2</v>
      </c>
      <c r="D19" s="403">
        <f>[10]Summary!D21</f>
        <v>3.9464467169444649E-2</v>
      </c>
      <c r="E19" s="403">
        <f>[10]Summary!E21</f>
        <v>4.148957968441816E-2</v>
      </c>
      <c r="F19" s="403">
        <f>[10]Summary!F21</f>
        <v>5.1392329539430043E-2</v>
      </c>
      <c r="G19" s="403">
        <f>[10]Summary!G21</f>
        <v>4.5642232272615456E-2</v>
      </c>
      <c r="H19" s="403">
        <f>[10]Summary!H21</f>
        <v>4.1104161909800201E-2</v>
      </c>
      <c r="I19" s="403">
        <f>[10]Summary!I21</f>
        <v>4.8485379108198015E-2</v>
      </c>
      <c r="J19" s="403">
        <f>[10]Summary!J21</f>
        <v>4.9458985751609286E-2</v>
      </c>
      <c r="K19" s="403">
        <f>[10]Summary!K21</f>
        <v>4.2593939934881704E-2</v>
      </c>
      <c r="L19" s="403">
        <f>[10]Summary!L21</f>
        <v>3.5791939223891019E-2</v>
      </c>
      <c r="M19" s="403">
        <f>[10]Summary!M21</f>
        <v>3.8736087487927368E-2</v>
      </c>
      <c r="N19" s="403">
        <f>[10]Summary!N21</f>
        <v>3.9174062280477033E-2</v>
      </c>
    </row>
    <row r="20" spans="2:14" ht="15" x14ac:dyDescent="0.2">
      <c r="B20" s="7" t="s">
        <v>348</v>
      </c>
      <c r="C20" s="403">
        <f>[10]Summary!C22</f>
        <v>1.5602412167848689</v>
      </c>
      <c r="D20" s="403">
        <f>[10]Summary!D22</f>
        <v>2.2275661794675741</v>
      </c>
      <c r="E20" s="403">
        <f>[10]Summary!E22</f>
        <v>1.0872230631135229</v>
      </c>
      <c r="F20" s="403">
        <f>[10]Summary!F22</f>
        <v>1.3130262466377913</v>
      </c>
      <c r="G20" s="403">
        <f>[10]Summary!G22</f>
        <v>1.5591697447379775</v>
      </c>
      <c r="H20" s="403">
        <f>[10]Summary!H22</f>
        <v>1.5491703481264461</v>
      </c>
      <c r="I20" s="403">
        <f>[10]Summary!I22</f>
        <v>1.7628932351359841</v>
      </c>
      <c r="J20" s="403">
        <f>[10]Summary!J22</f>
        <v>1.7750379458810353</v>
      </c>
      <c r="K20" s="403">
        <f>[10]Summary!K22</f>
        <v>1.6452847347560382</v>
      </c>
      <c r="L20" s="403">
        <f>[10]Summary!L22</f>
        <v>0.68614902746052653</v>
      </c>
      <c r="M20" s="403">
        <f>[10]Summary!M22</f>
        <v>0.39764301632216609</v>
      </c>
      <c r="N20" s="403">
        <f>[10]Summary!N22</f>
        <v>0.83455676352263108</v>
      </c>
    </row>
    <row r="21" spans="2:14" ht="15" x14ac:dyDescent="0.2">
      <c r="B21" s="7" t="s">
        <v>462</v>
      </c>
      <c r="C21" s="403">
        <f>[10]Summary!C23</f>
        <v>2.4334858800000001</v>
      </c>
      <c r="D21" s="403">
        <f>[10]Summary!D23</f>
        <v>1.0377156106488969</v>
      </c>
      <c r="E21" s="403">
        <f>[10]Summary!E23</f>
        <v>0.88242288460899565</v>
      </c>
      <c r="F21" s="403">
        <f>[10]Summary!F23</f>
        <v>1.2439717383448818</v>
      </c>
      <c r="G21" s="403">
        <f>[10]Summary!G23</f>
        <v>1.4064523258631698</v>
      </c>
      <c r="H21" s="403">
        <f>[10]Summary!H23</f>
        <v>1.5050271866022022</v>
      </c>
      <c r="I21" s="403">
        <f>[10]Summary!I23</f>
        <v>1.2799754220166253</v>
      </c>
      <c r="J21" s="403">
        <f>[10]Summary!J23</f>
        <v>1.2996172424471735</v>
      </c>
      <c r="K21" s="403">
        <f>[10]Summary!K23</f>
        <v>1.2477173178633367</v>
      </c>
      <c r="L21" s="403">
        <f>[10]Summary!L23</f>
        <v>1.1568550530998527</v>
      </c>
      <c r="M21" s="403">
        <f>[10]Summary!M23</f>
        <v>1.1814597728024561</v>
      </c>
      <c r="N21" s="403">
        <f>[10]Summary!N23</f>
        <v>1.1932446122764324</v>
      </c>
    </row>
    <row r="22" spans="2:14" ht="15" x14ac:dyDescent="0.2">
      <c r="B22" s="3" t="s">
        <v>196</v>
      </c>
      <c r="C22" s="4">
        <f>[10]Summary!C24</f>
        <v>0.1784310288701379</v>
      </c>
      <c r="D22" s="4">
        <f>[10]Summary!D24</f>
        <v>0.49607151333986138</v>
      </c>
      <c r="E22" s="4">
        <f>[10]Summary!E24</f>
        <v>0.55153559617907688</v>
      </c>
      <c r="F22" s="4">
        <f>[10]Summary!F24</f>
        <v>0.66627127361184513</v>
      </c>
      <c r="G22" s="4">
        <f>[10]Summary!G24</f>
        <v>0.78628331328252699</v>
      </c>
      <c r="H22" s="4">
        <f>[10]Summary!H24</f>
        <v>0.79268744787572876</v>
      </c>
      <c r="I22" s="4">
        <f>[10]Summary!I24</f>
        <v>0.79508686459472289</v>
      </c>
      <c r="J22" s="4">
        <f>[10]Summary!J24</f>
        <v>0.80176392239191707</v>
      </c>
      <c r="K22" s="4">
        <f>[10]Summary!K24</f>
        <v>0.81970154664644956</v>
      </c>
      <c r="L22" s="4">
        <f>[10]Summary!L24</f>
        <v>0.76354237197288033</v>
      </c>
      <c r="M22" s="4">
        <f>[10]Summary!M24</f>
        <v>0.82254099319616092</v>
      </c>
      <c r="N22" s="4">
        <f>[10]Summary!N24</f>
        <v>0.85362438612636726</v>
      </c>
    </row>
    <row r="23" spans="2:14" ht="15" x14ac:dyDescent="0.2">
      <c r="B23" s="5" t="s">
        <v>200</v>
      </c>
      <c r="C23" s="403">
        <f>[10]Summary!C25</f>
        <v>0.10146173274</v>
      </c>
      <c r="D23" s="403">
        <f>[10]Summary!D25</f>
        <v>0</v>
      </c>
      <c r="E23" s="403">
        <f>[10]Summary!E25</f>
        <v>0</v>
      </c>
      <c r="F23" s="403">
        <f>[10]Summary!F25</f>
        <v>0</v>
      </c>
      <c r="G23" s="403">
        <f>[10]Summary!G25</f>
        <v>0</v>
      </c>
      <c r="H23" s="403">
        <f>[10]Summary!H25</f>
        <v>0</v>
      </c>
      <c r="I23" s="403">
        <f>[10]Summary!I25</f>
        <v>0</v>
      </c>
      <c r="J23" s="403">
        <f>[10]Summary!J25</f>
        <v>0</v>
      </c>
      <c r="K23" s="403">
        <f>[10]Summary!K25</f>
        <v>0</v>
      </c>
      <c r="L23" s="403">
        <f>[10]Summary!L25</f>
        <v>0</v>
      </c>
      <c r="M23" s="403">
        <f>[10]Summary!M25</f>
        <v>0</v>
      </c>
      <c r="N23" s="403">
        <f>[10]Summary!N25</f>
        <v>0</v>
      </c>
    </row>
    <row r="24" spans="2:14" ht="15" x14ac:dyDescent="0.2">
      <c r="B24" s="5" t="s">
        <v>197</v>
      </c>
      <c r="C24" s="403">
        <f>[10]Summary!C26</f>
        <v>1.2951478637102558E-3</v>
      </c>
      <c r="D24" s="403">
        <f>[10]Summary!D26</f>
        <v>0.46181603711610286</v>
      </c>
      <c r="E24" s="403">
        <f>[10]Summary!E26</f>
        <v>0.52285565538432743</v>
      </c>
      <c r="F24" s="403">
        <f>[10]Summary!F26</f>
        <v>0.64547087176434959</v>
      </c>
      <c r="G24" s="403">
        <f>[10]Summary!G26</f>
        <v>0.77304586812249565</v>
      </c>
      <c r="H24" s="403">
        <f>[10]Summary!H26</f>
        <v>0.7793621591247043</v>
      </c>
      <c r="I24" s="403">
        <f>[10]Summary!I26</f>
        <v>0.78208292023898507</v>
      </c>
      <c r="J24" s="403">
        <f>[10]Summary!J26</f>
        <v>0.78992219245559414</v>
      </c>
      <c r="K24" s="403">
        <f>[10]Summary!K26</f>
        <v>0.80497522367442997</v>
      </c>
      <c r="L24" s="403">
        <f>[10]Summary!L26</f>
        <v>0.74999641597544886</v>
      </c>
      <c r="M24" s="403">
        <f>[10]Summary!M26</f>
        <v>0.80883125144920998</v>
      </c>
      <c r="N24" s="403">
        <f>[10]Summary!N26</f>
        <v>0.8421778373758072</v>
      </c>
    </row>
    <row r="25" spans="2:14" ht="15" x14ac:dyDescent="0.2">
      <c r="B25" s="5" t="s">
        <v>198</v>
      </c>
      <c r="C25" s="403">
        <f>[10]Summary!C27</f>
        <v>7.567414826642764E-2</v>
      </c>
      <c r="D25" s="403">
        <f>[10]Summary!D27</f>
        <v>3.4255476223758498E-2</v>
      </c>
      <c r="E25" s="403">
        <f>[10]Summary!E27</f>
        <v>2.8679940794749489E-2</v>
      </c>
      <c r="F25" s="403">
        <f>[10]Summary!F27</f>
        <v>2.080040184749557E-2</v>
      </c>
      <c r="G25" s="403">
        <f>[10]Summary!G27</f>
        <v>1.3237445160031301E-2</v>
      </c>
      <c r="H25" s="403">
        <f>[10]Summary!H27</f>
        <v>1.3325288751024419E-2</v>
      </c>
      <c r="I25" s="403">
        <f>[10]Summary!I27</f>
        <v>1.3003944355737818E-2</v>
      </c>
      <c r="J25" s="403">
        <f>[10]Summary!J27</f>
        <v>1.184172993632295E-2</v>
      </c>
      <c r="K25" s="403">
        <f>[10]Summary!K27</f>
        <v>1.4726322972019588E-2</v>
      </c>
      <c r="L25" s="403">
        <f>[10]Summary!L27</f>
        <v>1.3545955997431502E-2</v>
      </c>
      <c r="M25" s="403">
        <f>[10]Summary!M27</f>
        <v>1.3709741746950988E-2</v>
      </c>
      <c r="N25" s="403">
        <f>[10]Summary!N27</f>
        <v>1.1446548750560042E-2</v>
      </c>
    </row>
    <row r="26" spans="2:14" ht="15" x14ac:dyDescent="0.2">
      <c r="B26" s="3" t="s">
        <v>257</v>
      </c>
      <c r="C26" s="403">
        <f>[10]Summary!C28</f>
        <v>1.465883213785462</v>
      </c>
      <c r="D26" s="403">
        <f>[10]Summary!D28</f>
        <v>1.09593545677245</v>
      </c>
      <c r="E26" s="403">
        <f>[10]Summary!E28</f>
        <v>1.1798889046581953</v>
      </c>
      <c r="F26" s="403">
        <f>[10]Summary!F28</f>
        <v>1.0765883314495419</v>
      </c>
      <c r="G26" s="403">
        <f>[10]Summary!G28</f>
        <v>1.0907652390736438</v>
      </c>
      <c r="H26" s="403">
        <f>[10]Summary!H28</f>
        <v>1.0769083880996695</v>
      </c>
      <c r="I26" s="403">
        <f>[10]Summary!I28</f>
        <v>1.006189803046021</v>
      </c>
      <c r="J26" s="403">
        <f>[10]Summary!J28</f>
        <v>1.2486369918423792</v>
      </c>
      <c r="K26" s="403">
        <f>[10]Summary!K28</f>
        <v>1.0560903639858534</v>
      </c>
      <c r="L26" s="403">
        <f>[10]Summary!L28</f>
        <v>1.1040296867177117</v>
      </c>
      <c r="M26" s="403">
        <f>[10]Summary!M28</f>
        <v>1.2188125660352511</v>
      </c>
      <c r="N26" s="403">
        <f>[10]Summary!N28</f>
        <v>1.1135646045413246</v>
      </c>
    </row>
    <row r="27" spans="2:14" ht="15" x14ac:dyDescent="0.2">
      <c r="B27" s="5" t="s">
        <v>208</v>
      </c>
      <c r="C27" s="403">
        <f>[10]Summary!C29</f>
        <v>0.34690839966999681</v>
      </c>
      <c r="D27" s="403">
        <f>[10]Summary!D29</f>
        <v>0.31459709689434667</v>
      </c>
      <c r="E27" s="403">
        <f>[10]Summary!E29</f>
        <v>0.32282219790846511</v>
      </c>
      <c r="F27" s="403">
        <f>[10]Summary!F29</f>
        <v>0.29984182333062753</v>
      </c>
      <c r="G27" s="403">
        <f>[10]Summary!G29</f>
        <v>0.26322146658682949</v>
      </c>
      <c r="H27" s="403">
        <f>[10]Summary!H29</f>
        <v>0.2763101598348528</v>
      </c>
      <c r="I27" s="403">
        <f>[10]Summary!I29</f>
        <v>0.28244201727303575</v>
      </c>
      <c r="J27" s="403">
        <f>[10]Summary!J29</f>
        <v>0.28420171241992087</v>
      </c>
      <c r="K27" s="403">
        <f>[10]Summary!K29</f>
        <v>0.28531619411418696</v>
      </c>
      <c r="L27" s="403">
        <f>[10]Summary!L29</f>
        <v>0.2790545068103521</v>
      </c>
      <c r="M27" s="403">
        <f>[10]Summary!M29</f>
        <v>0.27115162436356888</v>
      </c>
      <c r="N27" s="403">
        <f>[10]Summary!N29</f>
        <v>0.2916672218564843</v>
      </c>
    </row>
    <row r="28" spans="2:14" ht="15" x14ac:dyDescent="0.2">
      <c r="B28" s="5" t="s">
        <v>212</v>
      </c>
      <c r="C28" s="403">
        <f>[10]Summary!C30</f>
        <v>0.13955804024661386</v>
      </c>
      <c r="D28" s="403">
        <f>[10]Summary!D30</f>
        <v>5.0222207742855449E-2</v>
      </c>
      <c r="E28" s="403">
        <f>[10]Summary!E30</f>
        <v>3.6358359856461769E-2</v>
      </c>
      <c r="F28" s="403">
        <f>[10]Summary!F30</f>
        <v>2.4402809393351821E-2</v>
      </c>
      <c r="G28" s="403">
        <f>[10]Summary!G30</f>
        <v>2.3329505123837496E-2</v>
      </c>
      <c r="H28" s="403">
        <f>[10]Summary!H30</f>
        <v>2.3237448148766569E-2</v>
      </c>
      <c r="I28" s="403">
        <f>[10]Summary!I30</f>
        <v>2.4079502759393214E-2</v>
      </c>
      <c r="J28" s="403">
        <f>[10]Summary!J30</f>
        <v>2.2782478770727803E-2</v>
      </c>
      <c r="K28" s="403">
        <f>[10]Summary!K30</f>
        <v>1.6760888145179485E-2</v>
      </c>
      <c r="L28" s="403">
        <f>[10]Summary!L30</f>
        <v>1.4171436968455079E-2</v>
      </c>
      <c r="M28" s="403">
        <f>[10]Summary!M30</f>
        <v>1.3579763713116182E-2</v>
      </c>
      <c r="N28" s="403">
        <f>[10]Summary!N30</f>
        <v>7.7301492922150199E-3</v>
      </c>
    </row>
    <row r="29" spans="2:14" ht="15" x14ac:dyDescent="0.2">
      <c r="B29" s="5" t="s">
        <v>209</v>
      </c>
      <c r="C29" s="403">
        <f>[10]Summary!C31</f>
        <v>0.16215090745067623</v>
      </c>
      <c r="D29" s="403">
        <f>[10]Summary!D31</f>
        <v>0.14226724954521022</v>
      </c>
      <c r="E29" s="403">
        <f>[10]Summary!E31</f>
        <v>0.14899312012465304</v>
      </c>
      <c r="F29" s="403">
        <f>[10]Summary!F31</f>
        <v>0.14532612319413438</v>
      </c>
      <c r="G29" s="403">
        <f>[10]Summary!G31</f>
        <v>0.13943093592551012</v>
      </c>
      <c r="H29" s="403">
        <f>[10]Summary!H31</f>
        <v>0.14381763384363461</v>
      </c>
      <c r="I29" s="403">
        <f>[10]Summary!I31</f>
        <v>0.14479283526146369</v>
      </c>
      <c r="J29" s="403">
        <f>[10]Summary!J31</f>
        <v>0.14462135855437139</v>
      </c>
      <c r="K29" s="403">
        <f>[10]Summary!K31</f>
        <v>0.14497794061738678</v>
      </c>
      <c r="L29" s="403">
        <f>[10]Summary!L31</f>
        <v>0.14363083928024345</v>
      </c>
      <c r="M29" s="403">
        <f>[10]Summary!M31</f>
        <v>0.1416240952983657</v>
      </c>
      <c r="N29" s="403">
        <f>[10]Summary!N31</f>
        <v>0.14519028261112199</v>
      </c>
    </row>
    <row r="30" spans="2:14" ht="15" x14ac:dyDescent="0.2">
      <c r="B30" s="5" t="s">
        <v>213</v>
      </c>
      <c r="C30" s="403">
        <f>[10]Summary!C32</f>
        <v>3.316441464398439E-2</v>
      </c>
      <c r="D30" s="403">
        <f>[10]Summary!D32</f>
        <v>2.970999947534669E-2</v>
      </c>
      <c r="E30" s="403">
        <f>[10]Summary!E32</f>
        <v>7.5733360451925224E-3</v>
      </c>
      <c r="F30" s="403">
        <f>[10]Summary!F32</f>
        <v>6.0617123737475333E-3</v>
      </c>
      <c r="G30" s="403">
        <f>[10]Summary!G32</f>
        <v>5.7776488650196156E-3</v>
      </c>
      <c r="H30" s="403">
        <f>[10]Summary!H32</f>
        <v>6.7769437082231838E-3</v>
      </c>
      <c r="I30" s="403">
        <f>[10]Summary!I32</f>
        <v>2.2065647552972183E-6</v>
      </c>
      <c r="J30" s="403">
        <f>[10]Summary!J32</f>
        <v>0</v>
      </c>
      <c r="K30" s="403">
        <f>[10]Summary!K32</f>
        <v>0</v>
      </c>
      <c r="L30" s="403">
        <f>[10]Summary!L32</f>
        <v>0</v>
      </c>
      <c r="M30" s="403">
        <f>[10]Summary!M32</f>
        <v>0</v>
      </c>
      <c r="N30" s="403">
        <f>[10]Summary!N32</f>
        <v>0</v>
      </c>
    </row>
    <row r="31" spans="2:14" ht="15" x14ac:dyDescent="0.2">
      <c r="B31" s="5" t="s">
        <v>217</v>
      </c>
      <c r="C31" s="403">
        <f>[10]Summary!C33</f>
        <v>1.7488468472053333E-3</v>
      </c>
      <c r="D31" s="403">
        <f>[10]Summary!D33</f>
        <v>1.3558107493333331E-3</v>
      </c>
      <c r="E31" s="403">
        <f>[10]Summary!E33</f>
        <v>1.3558107493333331E-3</v>
      </c>
      <c r="F31" s="403">
        <f>[10]Summary!F33</f>
        <v>1.3535275587093333E-3</v>
      </c>
      <c r="G31" s="403">
        <f>[10]Summary!G33</f>
        <v>1.4178573859119999E-3</v>
      </c>
      <c r="H31" s="403">
        <f>[10]Summary!H33</f>
        <v>1.4212771158314678E-3</v>
      </c>
      <c r="I31" s="403">
        <f>[10]Summary!I33</f>
        <v>1.4003468040202699E-3</v>
      </c>
      <c r="J31" s="403">
        <f>[10]Summary!J33</f>
        <v>1.3878398157536013E-3</v>
      </c>
      <c r="K31" s="403">
        <f>[10]Summary!K33</f>
        <v>1.3753328274869342E-3</v>
      </c>
      <c r="L31" s="403">
        <f>[10]Summary!L33</f>
        <v>1.3628258392202688E-3</v>
      </c>
      <c r="M31" s="403">
        <f>[10]Summary!M33</f>
        <v>1.3503188509536022E-3</v>
      </c>
      <c r="N31" s="403">
        <f>[10]Summary!N33</f>
        <v>1.3378118626869364E-3</v>
      </c>
    </row>
    <row r="32" spans="2:14" ht="15" x14ac:dyDescent="0.2">
      <c r="B32" s="5" t="s">
        <v>207</v>
      </c>
      <c r="C32" s="403">
        <f>[10]Summary!C34</f>
        <v>0.76142738280856825</v>
      </c>
      <c r="D32" s="403">
        <f>[10]Summary!D34</f>
        <v>0.49834337670523932</v>
      </c>
      <c r="E32" s="403">
        <f>[10]Summary!E34</f>
        <v>0.50407669111872011</v>
      </c>
      <c r="F32" s="403">
        <f>[10]Summary!F34</f>
        <v>0.57426856067558052</v>
      </c>
      <c r="G32" s="403">
        <f>[10]Summary!G34</f>
        <v>0.57055111930274038</v>
      </c>
      <c r="H32" s="403">
        <f>[10]Summary!H34</f>
        <v>0.59672886127240987</v>
      </c>
      <c r="I32" s="403">
        <f>[10]Summary!I34</f>
        <v>0.54360912213083001</v>
      </c>
      <c r="J32" s="403">
        <f>[10]Summary!J34</f>
        <v>0.57921097859368076</v>
      </c>
      <c r="K32" s="403">
        <f>[10]Summary!K34</f>
        <v>0.5591141415598222</v>
      </c>
      <c r="L32" s="403">
        <f>[10]Summary!L34</f>
        <v>0.57667309470308714</v>
      </c>
      <c r="M32" s="403">
        <f>[10]Summary!M34</f>
        <v>0.58365075441678382</v>
      </c>
      <c r="N32" s="403">
        <f>[10]Summary!N34</f>
        <v>0.5837982833155384</v>
      </c>
    </row>
    <row r="33" spans="2:14" ht="15" x14ac:dyDescent="0.2">
      <c r="B33" s="5" t="s">
        <v>210</v>
      </c>
      <c r="C33" s="403">
        <f>[10]Summary!C35</f>
        <v>2.0925222118417047E-2</v>
      </c>
      <c r="D33" s="403">
        <f>[10]Summary!D35</f>
        <v>5.9439715660118402E-2</v>
      </c>
      <c r="E33" s="403">
        <f>[10]Summary!E35</f>
        <v>0.1587093888553695</v>
      </c>
      <c r="F33" s="403">
        <f>[10]Summary!F35</f>
        <v>2.5333774923390943E-2</v>
      </c>
      <c r="G33" s="403">
        <f>[10]Summary!G35</f>
        <v>8.7036705883794641E-2</v>
      </c>
      <c r="H33" s="403">
        <f>[10]Summary!H35</f>
        <v>2.8616064175951028E-2</v>
      </c>
      <c r="I33" s="403">
        <f>[10]Summary!I35</f>
        <v>9.8637722525228792E-3</v>
      </c>
      <c r="J33" s="403">
        <f>[10]Summary!J35</f>
        <v>0.2164326236879249</v>
      </c>
      <c r="K33" s="403">
        <f>[10]Summary!K35</f>
        <v>4.854586672179112E-2</v>
      </c>
      <c r="L33" s="403">
        <f>[10]Summary!L35</f>
        <v>8.9136983116353832E-2</v>
      </c>
      <c r="M33" s="403">
        <f>[10]Summary!M35</f>
        <v>0.20745600939246289</v>
      </c>
      <c r="N33" s="403">
        <f>[10]Summary!N35</f>
        <v>8.3840855603277933E-2</v>
      </c>
    </row>
    <row r="34" spans="2:14" ht="15" x14ac:dyDescent="0.2">
      <c r="B34" s="3" t="s">
        <v>264</v>
      </c>
      <c r="C34" s="4">
        <f>[10]Summary!C36</f>
        <v>-2.3963974474901351</v>
      </c>
      <c r="D34" s="4">
        <f>[10]Summary!D36</f>
        <v>-2.5049826482350559</v>
      </c>
      <c r="E34" s="4">
        <f>[10]Summary!E36</f>
        <v>-2.5439422163684178</v>
      </c>
      <c r="F34" s="4">
        <f>[10]Summary!F36</f>
        <v>-2.6216904711936855</v>
      </c>
      <c r="G34" s="4">
        <f>[10]Summary!G36</f>
        <v>-2.7252921330338955</v>
      </c>
      <c r="H34" s="4">
        <f>[10]Summary!H36</f>
        <v>-2.6913321509959429</v>
      </c>
      <c r="I34" s="4">
        <f>[10]Summary!I36</f>
        <v>-2.658129347872241</v>
      </c>
      <c r="J34" s="4">
        <f>[10]Summary!J36</f>
        <v>-2.5553566078969245</v>
      </c>
      <c r="K34" s="4">
        <f>[10]Summary!K36</f>
        <v>-2.5426933798452529</v>
      </c>
      <c r="L34" s="4">
        <f>[10]Summary!L36</f>
        <v>-2.4262457205662695</v>
      </c>
      <c r="M34" s="4">
        <f>[10]Summary!M36</f>
        <v>-2.4158860226756715</v>
      </c>
      <c r="N34" s="4">
        <f>[10]Summary!N36</f>
        <v>-2.4829139090463328</v>
      </c>
    </row>
    <row r="35" spans="2:14" ht="15" x14ac:dyDescent="0.2">
      <c r="B35" s="5" t="s">
        <v>214</v>
      </c>
      <c r="C35" s="403">
        <f>[10]Summary!C37</f>
        <v>-0.12308202701856774</v>
      </c>
      <c r="D35" s="403">
        <f>[10]Summary!D37</f>
        <v>-4.807578227707443E-2</v>
      </c>
      <c r="E35" s="403">
        <f>[10]Summary!E37</f>
        <v>-4.5311448289517109E-2</v>
      </c>
      <c r="F35" s="403">
        <f>[10]Summary!F37</f>
        <v>-5.3196593088539759E-2</v>
      </c>
      <c r="G35" s="403">
        <f>[10]Summary!G37</f>
        <v>-5.2133707580858953E-2</v>
      </c>
      <c r="H35" s="403">
        <f>[10]Summary!H37</f>
        <v>-4.7854220870378446E-2</v>
      </c>
      <c r="I35" s="403">
        <f>[10]Summary!I37</f>
        <v>-4.4049041377826698E-2</v>
      </c>
      <c r="J35" s="403">
        <f>[10]Summary!J37</f>
        <v>-6.0170342725010664E-2</v>
      </c>
      <c r="K35" s="403">
        <f>[10]Summary!K37</f>
        <v>-4.9654612944517049E-2</v>
      </c>
      <c r="L35" s="403">
        <f>[10]Summary!L37</f>
        <v>-4.4125458063111571E-2</v>
      </c>
      <c r="M35" s="403">
        <f>[10]Summary!M37</f>
        <v>-4.6189128654131453E-2</v>
      </c>
      <c r="N35" s="403">
        <f>[10]Summary!N37</f>
        <v>-4.6609343076999252E-2</v>
      </c>
    </row>
    <row r="36" spans="2:14" ht="15" x14ac:dyDescent="0.2">
      <c r="B36" s="5" t="s">
        <v>215</v>
      </c>
      <c r="C36" s="403">
        <f>[10]Summary!C38</f>
        <v>-0.48029897029787694</v>
      </c>
      <c r="D36" s="403">
        <f>[10]Summary!D38</f>
        <v>-0.60039265107253414</v>
      </c>
      <c r="E36" s="403">
        <f>[10]Summary!E38</f>
        <v>-0.60969450546642556</v>
      </c>
      <c r="F36" s="403">
        <f>[10]Summary!F38</f>
        <v>-0.62316248438309885</v>
      </c>
      <c r="G36" s="403">
        <f>[10]Summary!G38</f>
        <v>-0.60450856584819945</v>
      </c>
      <c r="H36" s="403">
        <f>[10]Summary!H38</f>
        <v>-0.60093727642852635</v>
      </c>
      <c r="I36" s="403">
        <f>[10]Summary!I38</f>
        <v>-0.59734584207298735</v>
      </c>
      <c r="J36" s="403">
        <f>[10]Summary!J38</f>
        <v>-0.59394526685494187</v>
      </c>
      <c r="K36" s="403">
        <f>[10]Summary!K38</f>
        <v>-0.59050103736660398</v>
      </c>
      <c r="L36" s="403">
        <f>[10]Summary!L38</f>
        <v>-0.58267631268534681</v>
      </c>
      <c r="M36" s="403">
        <f>[10]Summary!M38</f>
        <v>-0.58930792025645318</v>
      </c>
      <c r="N36" s="403">
        <f>[10]Summary!N38</f>
        <v>-0.60493896461232666</v>
      </c>
    </row>
    <row r="37" spans="2:14" ht="15" x14ac:dyDescent="0.2">
      <c r="B37" s="5" t="s">
        <v>216</v>
      </c>
      <c r="C37" s="403">
        <f>[10]Summary!C39</f>
        <v>-1.7930164501736905</v>
      </c>
      <c r="D37" s="403">
        <f>[10]Summary!D39</f>
        <v>-1.8565142148854474</v>
      </c>
      <c r="E37" s="403">
        <f>[10]Summary!E39</f>
        <v>-1.8889362626124748</v>
      </c>
      <c r="F37" s="403">
        <f>[10]Summary!F39</f>
        <v>-1.9453313937220469</v>
      </c>
      <c r="G37" s="403">
        <f>[10]Summary!G39</f>
        <v>-2.0686498596048368</v>
      </c>
      <c r="H37" s="403">
        <f>[10]Summary!H39</f>
        <v>-2.0425406536970381</v>
      </c>
      <c r="I37" s="403">
        <f>[10]Summary!I39</f>
        <v>-2.0167344644214267</v>
      </c>
      <c r="J37" s="403">
        <f>[10]Summary!J39</f>
        <v>-1.9012409983169722</v>
      </c>
      <c r="K37" s="403">
        <f>[10]Summary!K39</f>
        <v>-1.9025377295341317</v>
      </c>
      <c r="L37" s="403">
        <f>[10]Summary!L39</f>
        <v>-1.7994439498178114</v>
      </c>
      <c r="M37" s="403">
        <f>[10]Summary!M39</f>
        <v>-1.7803889737650866</v>
      </c>
      <c r="N37" s="403">
        <f>[10]Summary!N39</f>
        <v>-1.831365601357007</v>
      </c>
    </row>
    <row r="38" spans="2:14" ht="15" x14ac:dyDescent="0.2">
      <c r="B38" s="3" t="s">
        <v>220</v>
      </c>
      <c r="C38" s="4">
        <f>[10]Summary!C40</f>
        <v>1.0061310088880475</v>
      </c>
      <c r="D38" s="4">
        <f>[10]Summary!D40</f>
        <v>0.978352503911465</v>
      </c>
      <c r="E38" s="4">
        <f>[10]Summary!E40</f>
        <v>0.87633001164032054</v>
      </c>
      <c r="F38" s="4">
        <f>[10]Summary!F40</f>
        <v>0.59604130763580521</v>
      </c>
      <c r="G38" s="4">
        <f>[10]Summary!G40</f>
        <v>0.50501798850753543</v>
      </c>
      <c r="H38" s="4">
        <f>[10]Summary!H40</f>
        <v>0.46273156437363538</v>
      </c>
      <c r="I38" s="4">
        <f>[10]Summary!I40</f>
        <v>0.42245930227234457</v>
      </c>
      <c r="J38" s="4">
        <f>[10]Summary!J40</f>
        <v>0.41095695330182047</v>
      </c>
      <c r="K38" s="4">
        <f>[10]Summary!K40</f>
        <v>0.44050027466544628</v>
      </c>
      <c r="L38" s="4">
        <f>[10]Summary!L40</f>
        <v>0.40616758100255101</v>
      </c>
      <c r="M38" s="4">
        <f>[10]Summary!M40</f>
        <v>0.40865782292546587</v>
      </c>
      <c r="N38" s="4">
        <f>[10]Summary!N40</f>
        <v>0.39578719440833687</v>
      </c>
    </row>
    <row r="39" spans="2:14" ht="15" x14ac:dyDescent="0.2">
      <c r="B39" s="5" t="s">
        <v>221</v>
      </c>
      <c r="C39" s="403">
        <f>[10]Summary!C41</f>
        <v>0.8895316646987147</v>
      </c>
      <c r="D39" s="403">
        <f>[10]Summary!D41</f>
        <v>0.84409505205382263</v>
      </c>
      <c r="E39" s="403">
        <f>[10]Summary!E41</f>
        <v>0.73957497660224325</v>
      </c>
      <c r="F39" s="403">
        <f>[10]Summary!F41</f>
        <v>0.5013218779106845</v>
      </c>
      <c r="G39" s="403">
        <f>[10]Summary!G41</f>
        <v>0.40843491342298505</v>
      </c>
      <c r="H39" s="403">
        <f>[10]Summary!H41</f>
        <v>0.35850151870178254</v>
      </c>
      <c r="I39" s="403">
        <f>[10]Summary!I41</f>
        <v>0.31964791585247787</v>
      </c>
      <c r="J39" s="403">
        <f>[10]Summary!J41</f>
        <v>0.3103139376809273</v>
      </c>
      <c r="K39" s="403">
        <f>[10]Summary!K41</f>
        <v>0.33997646378957147</v>
      </c>
      <c r="L39" s="403">
        <f>[10]Summary!L41</f>
        <v>0.31599906999954308</v>
      </c>
      <c r="M39" s="403">
        <f>[10]Summary!M41</f>
        <v>0.33237130134031639</v>
      </c>
      <c r="N39" s="403">
        <f>[10]Summary!N41</f>
        <v>0.31566971609702199</v>
      </c>
    </row>
    <row r="40" spans="2:14" ht="15" x14ac:dyDescent="0.2">
      <c r="B40" s="5" t="s">
        <v>223</v>
      </c>
      <c r="C40" s="403">
        <f>[10]Summary!C42</f>
        <v>2.3358593218223461E-2</v>
      </c>
      <c r="D40" s="403">
        <f>[10]Summary!D42</f>
        <v>2.7956042227118783E-2</v>
      </c>
      <c r="E40" s="403">
        <f>[10]Summary!E42</f>
        <v>2.8945349366059525E-2</v>
      </c>
      <c r="F40" s="403">
        <f>[10]Summary!F42</f>
        <v>3.1857926609663759E-2</v>
      </c>
      <c r="G40" s="403">
        <f>[10]Summary!G42</f>
        <v>3.0025138953462156E-2</v>
      </c>
      <c r="H40" s="403">
        <f>[10]Summary!H42</f>
        <v>3.738739306103056E-2</v>
      </c>
      <c r="I40" s="403">
        <f>[10]Summary!I42</f>
        <v>3.5499157572588397E-2</v>
      </c>
      <c r="J40" s="403">
        <f>[10]Summary!J42</f>
        <v>3.4929867461054948E-2</v>
      </c>
      <c r="K40" s="403">
        <f>[10]Summary!K42</f>
        <v>3.478593440200272E-2</v>
      </c>
      <c r="L40" s="403">
        <f>[10]Summary!L42</f>
        <v>3.5874616832979753E-2</v>
      </c>
      <c r="M40" s="403">
        <f>[10]Summary!M42</f>
        <v>1.9639240813472E-2</v>
      </c>
      <c r="N40" s="403">
        <f>[10]Summary!N42</f>
        <v>2.6544930840271999E-2</v>
      </c>
    </row>
    <row r="41" spans="2:14" ht="15" x14ac:dyDescent="0.2">
      <c r="B41" s="5" t="s">
        <v>222</v>
      </c>
      <c r="C41" s="403">
        <f>[10]Summary!C43</f>
        <v>9.3240750971109343E-2</v>
      </c>
      <c r="D41" s="403">
        <f>[10]Summary!D43</f>
        <v>0.10630140963052359</v>
      </c>
      <c r="E41" s="403">
        <f>[10]Summary!E43</f>
        <v>0.10780968567201774</v>
      </c>
      <c r="F41" s="403">
        <f>[10]Summary!F43</f>
        <v>6.2861503115456879E-2</v>
      </c>
      <c r="G41" s="403">
        <f>[10]Summary!G43</f>
        <v>6.6557936131088194E-2</v>
      </c>
      <c r="H41" s="403">
        <f>[10]Summary!H43</f>
        <v>6.6842652610822256E-2</v>
      </c>
      <c r="I41" s="403">
        <f>[10]Summary!I43</f>
        <v>6.7312228847278333E-2</v>
      </c>
      <c r="J41" s="403">
        <f>[10]Summary!J43</f>
        <v>6.5713148159838197E-2</v>
      </c>
      <c r="K41" s="403">
        <f>[10]Summary!K43</f>
        <v>6.5737876473872095E-2</v>
      </c>
      <c r="L41" s="403">
        <f>[10]Summary!L43</f>
        <v>5.4293894170028167E-2</v>
      </c>
      <c r="M41" s="403">
        <f>[10]Summary!M43</f>
        <v>5.6647280771677445E-2</v>
      </c>
      <c r="N41" s="403">
        <f>[10]Summary!N43</f>
        <v>5.3572547471042911E-2</v>
      </c>
    </row>
    <row r="42" spans="2:14" ht="15" x14ac:dyDescent="0.2">
      <c r="B42" s="8" t="s">
        <v>224</v>
      </c>
      <c r="C42" s="404">
        <f>[10]Summary!C44</f>
        <v>22.901702851323641</v>
      </c>
      <c r="D42" s="404">
        <f>[10]Summary!D44</f>
        <v>25.285665964763695</v>
      </c>
      <c r="E42" s="404">
        <f>[10]Summary!E44</f>
        <v>26.95161283442906</v>
      </c>
      <c r="F42" s="404">
        <f>[10]Summary!F44</f>
        <v>21.714181610664674</v>
      </c>
      <c r="G42" s="404">
        <f>[10]Summary!G44</f>
        <v>20.88147095533677</v>
      </c>
      <c r="H42" s="404">
        <f>[10]Summary!H44</f>
        <v>20.851681496691423</v>
      </c>
      <c r="I42" s="404">
        <f>[10]Summary!I44</f>
        <v>21.197633868018034</v>
      </c>
      <c r="J42" s="404">
        <f>[10]Summary!J44</f>
        <v>21.693799662049511</v>
      </c>
      <c r="K42" s="404">
        <f>[10]Summary!K44</f>
        <v>21.770958631887151</v>
      </c>
      <c r="L42" s="404">
        <f>[10]Summary!L44</f>
        <v>16.929351909802161</v>
      </c>
      <c r="M42" s="404">
        <f>[10]Summary!M44</f>
        <v>19.91859059527507</v>
      </c>
      <c r="N42" s="404">
        <f>[10]Summary!N44</f>
        <v>20.317052278887559</v>
      </c>
    </row>
    <row r="43" spans="2:14" ht="15" x14ac:dyDescent="0.2">
      <c r="B43" s="8" t="s">
        <v>225</v>
      </c>
      <c r="C43" s="404">
        <f>[10]Summary!C45</f>
        <v>20.505305403833507</v>
      </c>
      <c r="D43" s="404">
        <f>[10]Summary!D45</f>
        <v>22.780683316528638</v>
      </c>
      <c r="E43" s="404">
        <f>[10]Summary!E45</f>
        <v>24.407670618060642</v>
      </c>
      <c r="F43" s="404">
        <f>[10]Summary!F45</f>
        <v>19.09249113947099</v>
      </c>
      <c r="G43" s="404">
        <f>[10]Summary!G45</f>
        <v>18.156178822302873</v>
      </c>
      <c r="H43" s="404">
        <f>[10]Summary!H45</f>
        <v>18.160349345695479</v>
      </c>
      <c r="I43" s="404">
        <f>[10]Summary!I45</f>
        <v>18.539504520145794</v>
      </c>
      <c r="J43" s="404">
        <f>[10]Summary!J45</f>
        <v>19.138443054152585</v>
      </c>
      <c r="K43" s="404">
        <f>[10]Summary!K45</f>
        <v>19.228265252041897</v>
      </c>
      <c r="L43" s="404">
        <f>[10]Summary!L45</f>
        <v>14.50310618923589</v>
      </c>
      <c r="M43" s="404">
        <f>[10]Summary!M45</f>
        <v>17.502704572599399</v>
      </c>
      <c r="N43" s="404">
        <f>[10]Summary!N45</f>
        <v>17.834138369841227</v>
      </c>
    </row>
    <row r="44" spans="2:14" ht="15" x14ac:dyDescent="0.2">
      <c r="B44" s="377" t="s">
        <v>463</v>
      </c>
      <c r="C44" s="378">
        <f>[10]Summary!C46</f>
        <v>5.1100127009843321</v>
      </c>
      <c r="D44" s="378">
        <f>[10]Summary!D46</f>
        <v>7.1584721031378766</v>
      </c>
      <c r="E44" s="378">
        <f>[10]Summary!E46</f>
        <v>5.6625388496468148</v>
      </c>
      <c r="F44" s="378">
        <f>[10]Summary!F46</f>
        <v>4.6411780323787841</v>
      </c>
      <c r="G44" s="378">
        <f>[10]Summary!G46</f>
        <v>5.0934311301131254</v>
      </c>
      <c r="H44" s="378">
        <f>[10]Summary!H46</f>
        <v>5.1749160260180602</v>
      </c>
      <c r="I44" s="378">
        <f>[10]Summary!I46</f>
        <v>5.46015552143135</v>
      </c>
      <c r="J44" s="378">
        <f>[10]Summary!J46</f>
        <v>5.6374077117901393</v>
      </c>
      <c r="K44" s="378">
        <f>[10]Summary!K46</f>
        <v>5.8394001092461831</v>
      </c>
      <c r="L44" s="378">
        <f>[10]Summary!L46</f>
        <v>3.1727713277912035</v>
      </c>
      <c r="M44" s="378">
        <f>[10]Summary!M46</f>
        <v>5.2496529390683015</v>
      </c>
      <c r="N44" s="378">
        <f>[10]Summary!N46</f>
        <v>5.67384055936206</v>
      </c>
    </row>
    <row r="45" spans="2:14" ht="15" x14ac:dyDescent="0.2">
      <c r="B45" s="8" t="s">
        <v>464</v>
      </c>
      <c r="C45" s="404">
        <f>[10]Summary!C47</f>
        <v>15.395292702849176</v>
      </c>
      <c r="D45" s="404">
        <f>[10]Summary!D47</f>
        <v>15.622211213390763</v>
      </c>
      <c r="E45" s="404">
        <f>[10]Summary!E47</f>
        <v>18.745131768413827</v>
      </c>
      <c r="F45" s="404">
        <f>[10]Summary!F47</f>
        <v>14.451313107092206</v>
      </c>
      <c r="G45" s="404">
        <f>[10]Summary!G47</f>
        <v>13.062747692189747</v>
      </c>
      <c r="H45" s="404">
        <f>[10]Summary!H47</f>
        <v>12.985433319677419</v>
      </c>
      <c r="I45" s="404">
        <f>[10]Summary!I47</f>
        <v>13.079348998714444</v>
      </c>
      <c r="J45" s="404">
        <f>[10]Summary!J47</f>
        <v>13.501035342362446</v>
      </c>
      <c r="K45" s="404">
        <f>[10]Summary!K47</f>
        <v>13.388865142795714</v>
      </c>
      <c r="L45" s="404">
        <f>[10]Summary!L47</f>
        <v>11.330334861444687</v>
      </c>
      <c r="M45" s="404">
        <f>[10]Summary!M47</f>
        <v>12.253051633531097</v>
      </c>
      <c r="N45" s="404">
        <f>[10]Summary!N47</f>
        <v>12.160297810479166</v>
      </c>
    </row>
    <row r="46" spans="2:14" s="53" customFormat="1" ht="13.15" customHeight="1" x14ac:dyDescent="0.2">
      <c r="B46" s="220" t="s">
        <v>465</v>
      </c>
      <c r="C46" s="221">
        <f>D42-SUM(D38,D26,D22,D5)</f>
        <v>0</v>
      </c>
      <c r="D46" s="221">
        <f>E42-SUM(E38,E26,E22,E5)</f>
        <v>0</v>
      </c>
      <c r="E46" s="221">
        <f t="shared" ref="E46:K46" si="0">E42-SUM(E38,E26,E22,E5)</f>
        <v>0</v>
      </c>
      <c r="F46" s="221">
        <f t="shared" si="0"/>
        <v>0</v>
      </c>
      <c r="G46" s="221">
        <f t="shared" si="0"/>
        <v>0</v>
      </c>
      <c r="H46" s="221">
        <f t="shared" si="0"/>
        <v>0</v>
      </c>
      <c r="I46" s="221">
        <f t="shared" si="0"/>
        <v>0</v>
      </c>
      <c r="J46" s="221">
        <f t="shared" si="0"/>
        <v>0</v>
      </c>
      <c r="K46" s="221">
        <f t="shared" si="0"/>
        <v>0</v>
      </c>
      <c r="L46" s="221">
        <f>L42-SUM(L38,L26,L22,L5)</f>
        <v>0</v>
      </c>
      <c r="M46" s="221">
        <f>M42-SUM(M38,M26,M22,M5)</f>
        <v>0</v>
      </c>
      <c r="N46" s="221">
        <f>N42-SUM(N38,N26,N22,N5)</f>
        <v>0</v>
      </c>
    </row>
    <row r="47" spans="2:14" s="53" customFormat="1" ht="13.15" customHeight="1" x14ac:dyDescent="0.2">
      <c r="B47" s="222"/>
      <c r="C47" s="221">
        <f>D43-SUM(D38,D34,D26,D22,D5)</f>
        <v>0</v>
      </c>
      <c r="D47" s="221">
        <f>E43-SUM(E38,E34,E26,E22,E5)</f>
        <v>0</v>
      </c>
      <c r="E47" s="221">
        <f t="shared" ref="E47:I47" si="1">E43-SUM(E38,E34,E26,E22,E5)</f>
        <v>0</v>
      </c>
      <c r="F47" s="221">
        <f t="shared" si="1"/>
        <v>0</v>
      </c>
      <c r="G47" s="221">
        <f t="shared" si="1"/>
        <v>0</v>
      </c>
      <c r="H47" s="221">
        <f t="shared" si="1"/>
        <v>0</v>
      </c>
      <c r="I47" s="221">
        <f t="shared" si="1"/>
        <v>0</v>
      </c>
      <c r="J47" s="221">
        <f t="shared" ref="J47:K47" si="2">J43-SUM(J38,J34,J26,J22,J5)</f>
        <v>0</v>
      </c>
      <c r="K47" s="221">
        <f t="shared" si="2"/>
        <v>0</v>
      </c>
      <c r="L47" s="221">
        <f>L43-SUM(L38,L34,L26,L22,L5)</f>
        <v>0</v>
      </c>
      <c r="M47" s="221">
        <f>M43-SUM(M38,M34,M26,M22,M5)</f>
        <v>0</v>
      </c>
      <c r="N47" s="221">
        <f>N43-SUM(N38,N34,N26,N22,N5)</f>
        <v>0</v>
      </c>
    </row>
    <row r="48" spans="2:14" s="53" customFormat="1" ht="13.15" customHeight="1" x14ac:dyDescent="0.2">
      <c r="B48" s="222"/>
      <c r="C48" s="221">
        <f>D5-SUM(D6,D11,D17,D18,D19)</f>
        <v>0</v>
      </c>
      <c r="D48" s="221">
        <f>E5-SUM(E6,E11,E17,E18,E19)</f>
        <v>0</v>
      </c>
      <c r="E48" s="221">
        <f t="shared" ref="E48:I48" si="3">E5-SUM(E6,E11,E17,E18,E19)</f>
        <v>0</v>
      </c>
      <c r="F48" s="221">
        <f t="shared" si="3"/>
        <v>0</v>
      </c>
      <c r="G48" s="221">
        <f t="shared" si="3"/>
        <v>0</v>
      </c>
      <c r="H48" s="221">
        <f t="shared" si="3"/>
        <v>0</v>
      </c>
      <c r="I48" s="221">
        <f t="shared" si="3"/>
        <v>0</v>
      </c>
      <c r="J48" s="221">
        <f t="shared" ref="J48:K48" si="4">J5-SUM(J6,J11,J17,J18,J19)</f>
        <v>0</v>
      </c>
      <c r="K48" s="221">
        <f t="shared" si="4"/>
        <v>0</v>
      </c>
      <c r="L48" s="221">
        <f>L5-SUM(L6,L11,L17,L18,L19)</f>
        <v>0</v>
      </c>
      <c r="M48" s="221">
        <f>M5-SUM(M6,M11,M17,M18,M19)</f>
        <v>0</v>
      </c>
      <c r="N48" s="221">
        <f>N5-SUM(N6,N11,N17,N18,N19)</f>
        <v>0</v>
      </c>
    </row>
    <row r="49" spans="2:14" s="53" customFormat="1" ht="13.15" customHeight="1" x14ac:dyDescent="0.2">
      <c r="B49" s="222"/>
      <c r="C49" s="221">
        <f>D6-SUM(D7:D10)</f>
        <v>0</v>
      </c>
      <c r="D49" s="221">
        <f>E6-SUM(E7:E10)</f>
        <v>0</v>
      </c>
      <c r="E49" s="221">
        <f t="shared" ref="E49:I49" si="5">E6-SUM(E7:E10)</f>
        <v>0</v>
      </c>
      <c r="F49" s="221">
        <f t="shared" si="5"/>
        <v>0</v>
      </c>
      <c r="G49" s="221">
        <f t="shared" si="5"/>
        <v>0</v>
      </c>
      <c r="H49" s="221">
        <f t="shared" si="5"/>
        <v>0</v>
      </c>
      <c r="I49" s="221">
        <f t="shared" si="5"/>
        <v>0</v>
      </c>
      <c r="J49" s="221">
        <f t="shared" ref="J49:K49" si="6">J6-SUM(J7:J10)</f>
        <v>0</v>
      </c>
      <c r="K49" s="221">
        <f t="shared" si="6"/>
        <v>0</v>
      </c>
      <c r="L49" s="221">
        <f>L6-SUM(L7:L10)</f>
        <v>0</v>
      </c>
      <c r="M49" s="221">
        <f>M6-SUM(M7:M10)</f>
        <v>0</v>
      </c>
      <c r="N49" s="221">
        <f>N6-SUM(N7:N10)</f>
        <v>0</v>
      </c>
    </row>
    <row r="50" spans="2:14" s="53" customFormat="1" ht="13.15" customHeight="1" x14ac:dyDescent="0.2">
      <c r="B50" s="222"/>
      <c r="C50" s="221">
        <f>D11-SUM(D12:D16)</f>
        <v>0</v>
      </c>
      <c r="D50" s="221">
        <f>E11-SUM(E12:E16)</f>
        <v>0</v>
      </c>
      <c r="E50" s="221">
        <f t="shared" ref="E50:I50" si="7">E11-SUM(E12:E16)</f>
        <v>0</v>
      </c>
      <c r="F50" s="221">
        <f t="shared" si="7"/>
        <v>0</v>
      </c>
      <c r="G50" s="221">
        <f t="shared" si="7"/>
        <v>0</v>
      </c>
      <c r="H50" s="221">
        <f t="shared" si="7"/>
        <v>0</v>
      </c>
      <c r="I50" s="221">
        <f t="shared" si="7"/>
        <v>0</v>
      </c>
      <c r="J50" s="221">
        <f t="shared" ref="J50:K50" si="8">J11-SUM(J12:J16)</f>
        <v>0</v>
      </c>
      <c r="K50" s="221">
        <f t="shared" si="8"/>
        <v>0</v>
      </c>
      <c r="L50" s="221">
        <f>L11-SUM(L12:L16)</f>
        <v>0</v>
      </c>
      <c r="M50" s="221">
        <f>M11-SUM(M12:M16)</f>
        <v>0</v>
      </c>
      <c r="N50" s="221">
        <f>N11-SUM(N12:N16)</f>
        <v>0</v>
      </c>
    </row>
    <row r="51" spans="2:14" s="53" customFormat="1" ht="13.15" customHeight="1" x14ac:dyDescent="0.2">
      <c r="B51" s="222"/>
      <c r="C51" s="221">
        <f>D22-SUM(D23:D25)</f>
        <v>0</v>
      </c>
      <c r="D51" s="221">
        <f>E22-SUM(E23:E25)</f>
        <v>0</v>
      </c>
      <c r="E51" s="221">
        <f t="shared" ref="E51:G51" si="9">E22-SUM(E23:E25)</f>
        <v>0</v>
      </c>
      <c r="F51" s="221">
        <f t="shared" si="9"/>
        <v>0</v>
      </c>
      <c r="G51" s="221">
        <f t="shared" si="9"/>
        <v>0</v>
      </c>
      <c r="H51" s="221">
        <f t="shared" ref="H51" si="10">H22-SUM(H23:H25)</f>
        <v>0</v>
      </c>
      <c r="I51" s="221">
        <f t="shared" ref="I51:N51" si="11">I22-SUM(I23:I25)</f>
        <v>0</v>
      </c>
      <c r="J51" s="221">
        <f t="shared" si="11"/>
        <v>0</v>
      </c>
      <c r="K51" s="221">
        <f t="shared" si="11"/>
        <v>0</v>
      </c>
      <c r="L51" s="221">
        <f t="shared" si="11"/>
        <v>0</v>
      </c>
      <c r="M51" s="221">
        <f t="shared" si="11"/>
        <v>0</v>
      </c>
      <c r="N51" s="221">
        <f t="shared" si="11"/>
        <v>0</v>
      </c>
    </row>
    <row r="52" spans="2:14" s="53" customFormat="1" ht="13.15" customHeight="1" x14ac:dyDescent="0.2">
      <c r="B52" s="222"/>
      <c r="C52" s="221">
        <f>D26-SUM(D27:D33)</f>
        <v>0</v>
      </c>
      <c r="D52" s="221">
        <f>E26-SUM(E27:E33)</f>
        <v>0</v>
      </c>
      <c r="E52" s="221">
        <f t="shared" ref="E52:G52" si="12">E26-SUM(E27:E33)</f>
        <v>0</v>
      </c>
      <c r="F52" s="221">
        <f t="shared" si="12"/>
        <v>0</v>
      </c>
      <c r="G52" s="221">
        <f t="shared" si="12"/>
        <v>0</v>
      </c>
      <c r="H52" s="221">
        <f t="shared" ref="H52" si="13">H26-SUM(H27:H33)</f>
        <v>0</v>
      </c>
      <c r="I52" s="221">
        <f t="shared" ref="I52:N52" si="14">I26-SUM(I27:I33)</f>
        <v>0</v>
      </c>
      <c r="J52" s="221">
        <f t="shared" si="14"/>
        <v>0</v>
      </c>
      <c r="K52" s="221">
        <f t="shared" si="14"/>
        <v>0</v>
      </c>
      <c r="L52" s="221">
        <f t="shared" si="14"/>
        <v>0</v>
      </c>
      <c r="M52" s="221">
        <f t="shared" si="14"/>
        <v>0</v>
      </c>
      <c r="N52" s="221">
        <f t="shared" si="14"/>
        <v>0</v>
      </c>
    </row>
    <row r="53" spans="2:14" s="53" customFormat="1" ht="13.15" customHeight="1" x14ac:dyDescent="0.2">
      <c r="B53" s="222"/>
      <c r="C53" s="221">
        <f>D34-SUM(D35:D37)</f>
        <v>0</v>
      </c>
      <c r="D53" s="221">
        <f>E34-SUM(E35:E37)</f>
        <v>0</v>
      </c>
      <c r="E53" s="221">
        <f t="shared" ref="E53:G53" si="15">E34-SUM(E35:E37)</f>
        <v>0</v>
      </c>
      <c r="F53" s="221">
        <f t="shared" si="15"/>
        <v>0</v>
      </c>
      <c r="G53" s="221">
        <f t="shared" si="15"/>
        <v>0</v>
      </c>
      <c r="H53" s="221">
        <f t="shared" ref="H53" si="16">H34-SUM(H35:H37)</f>
        <v>0</v>
      </c>
      <c r="I53" s="221">
        <f t="shared" ref="I53:N53" si="17">I34-SUM(I35:I37)</f>
        <v>0</v>
      </c>
      <c r="J53" s="221">
        <f t="shared" si="17"/>
        <v>0</v>
      </c>
      <c r="K53" s="221">
        <f t="shared" si="17"/>
        <v>0</v>
      </c>
      <c r="L53" s="221">
        <f t="shared" si="17"/>
        <v>0</v>
      </c>
      <c r="M53" s="221">
        <f t="shared" si="17"/>
        <v>0</v>
      </c>
      <c r="N53" s="221">
        <f t="shared" si="17"/>
        <v>0</v>
      </c>
    </row>
    <row r="54" spans="2:14" s="53" customFormat="1" ht="13.15" customHeight="1" x14ac:dyDescent="0.2">
      <c r="B54" s="222"/>
      <c r="C54" s="221">
        <f>D38-SUM(D39:D41)</f>
        <v>0</v>
      </c>
      <c r="D54" s="221">
        <f>E38-SUM(E39:E41)</f>
        <v>0</v>
      </c>
      <c r="E54" s="221">
        <f t="shared" ref="E54:G54" si="18">E38-SUM(E39:E41)</f>
        <v>0</v>
      </c>
      <c r="F54" s="221">
        <f t="shared" si="18"/>
        <v>0</v>
      </c>
      <c r="G54" s="221">
        <f t="shared" si="18"/>
        <v>0</v>
      </c>
      <c r="H54" s="221">
        <f t="shared" ref="H54" si="19">H38-SUM(H39:H41)</f>
        <v>0</v>
      </c>
      <c r="I54" s="221">
        <f t="shared" ref="I54:N54" si="20">I38-SUM(I39:I41)</f>
        <v>0</v>
      </c>
      <c r="J54" s="221">
        <f t="shared" si="20"/>
        <v>0</v>
      </c>
      <c r="K54" s="221">
        <f t="shared" si="20"/>
        <v>0</v>
      </c>
      <c r="L54" s="221">
        <f t="shared" si="20"/>
        <v>0</v>
      </c>
      <c r="M54" s="221">
        <f t="shared" si="20"/>
        <v>0</v>
      </c>
      <c r="N54" s="221">
        <f t="shared" si="20"/>
        <v>0</v>
      </c>
    </row>
    <row r="55" spans="2:14" s="53" customFormat="1" ht="13.15" customHeight="1" x14ac:dyDescent="0.2">
      <c r="B55" s="222"/>
      <c r="C55" s="223">
        <f>C43-C45-SUM(C14:C15)</f>
        <v>0</v>
      </c>
      <c r="D55" s="223">
        <f>D43-D45-SUM(D14:D15)</f>
        <v>0</v>
      </c>
      <c r="E55" s="223">
        <f t="shared" ref="E55:I55" si="21">E43-E45-SUM(E14:E15)</f>
        <v>0</v>
      </c>
      <c r="F55" s="223">
        <f t="shared" si="21"/>
        <v>0</v>
      </c>
      <c r="G55" s="223">
        <f t="shared" si="21"/>
        <v>0</v>
      </c>
      <c r="H55" s="223">
        <f t="shared" si="21"/>
        <v>0</v>
      </c>
      <c r="I55" s="223">
        <f t="shared" si="21"/>
        <v>0</v>
      </c>
      <c r="J55" s="223">
        <f t="shared" ref="J55:K55" si="22">J43-J45-SUM(J14:J15)</f>
        <v>0</v>
      </c>
      <c r="K55" s="223">
        <f t="shared" si="22"/>
        <v>0</v>
      </c>
      <c r="L55" s="221">
        <f>L43-L45-SUM(L14:L15)</f>
        <v>0</v>
      </c>
      <c r="M55" s="221">
        <f>M43-M45-SUM(M14:M15)</f>
        <v>0</v>
      </c>
      <c r="N55" s="221">
        <f>N43-N45-SUM(N14:N15)</f>
        <v>0</v>
      </c>
    </row>
  </sheetData>
  <pageMargins left="0.7" right="0.7" top="0.75" bottom="0.75" header="0.3" footer="0.3"/>
  <pageSetup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2CE4E-753B-4F03-9BE0-DA22EBC80492}">
  <sheetPr codeName="Sheet51">
    <tabColor theme="6" tint="0.79998168889431442"/>
  </sheetPr>
  <dimension ref="A1:BG88"/>
  <sheetViews>
    <sheetView topLeftCell="D1" workbookViewId="0">
      <selection activeCell="M25" sqref="M25"/>
    </sheetView>
  </sheetViews>
  <sheetFormatPr defaultColWidth="8.625" defaultRowHeight="12.75" x14ac:dyDescent="0.2"/>
  <cols>
    <col min="1" max="1" width="5.125" style="238" customWidth="1"/>
    <col min="2" max="2" width="38.5" style="238" customWidth="1"/>
    <col min="3" max="11" width="6.875" style="237" customWidth="1"/>
    <col min="12" max="19" width="7.375" style="238" customWidth="1"/>
    <col min="20" max="54" width="6.875" style="238" customWidth="1"/>
    <col min="55" max="16384" width="8.625" style="238"/>
  </cols>
  <sheetData>
    <row r="1" spans="2:55" s="235" customFormat="1" ht="18" x14ac:dyDescent="0.25">
      <c r="B1" s="232" t="s">
        <v>466</v>
      </c>
      <c r="C1" s="233"/>
      <c r="D1" s="233"/>
      <c r="E1" s="234"/>
      <c r="F1" s="234"/>
      <c r="G1" s="234"/>
      <c r="H1" s="234"/>
      <c r="I1" s="234"/>
      <c r="J1" s="234"/>
      <c r="K1" s="234"/>
    </row>
    <row r="2" spans="2:55" x14ac:dyDescent="0.2">
      <c r="B2" s="236"/>
    </row>
    <row r="3" spans="2:55" x14ac:dyDescent="0.2">
      <c r="B3" s="236" t="s">
        <v>467</v>
      </c>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c r="AP3" s="264"/>
      <c r="AQ3" s="264"/>
      <c r="AR3" s="264"/>
      <c r="AS3" s="264"/>
      <c r="AT3" s="264"/>
      <c r="AU3" s="264"/>
      <c r="AV3" s="264"/>
      <c r="AW3" s="264"/>
      <c r="AX3" s="264"/>
      <c r="AY3" s="264"/>
      <c r="AZ3" s="264"/>
      <c r="BA3" s="264"/>
      <c r="BB3" s="264"/>
    </row>
    <row r="4" spans="2:55" ht="45.75" customHeight="1" x14ac:dyDescent="0.2">
      <c r="B4" s="413" t="s">
        <v>181</v>
      </c>
      <c r="C4" s="240">
        <v>1990</v>
      </c>
      <c r="D4" s="240">
        <v>2005</v>
      </c>
      <c r="E4" s="240">
        <v>2007</v>
      </c>
      <c r="F4" s="240">
        <v>2010</v>
      </c>
      <c r="G4" s="240">
        <v>2015</v>
      </c>
      <c r="H4" s="240">
        <v>2016</v>
      </c>
      <c r="I4" s="240">
        <v>2017</v>
      </c>
      <c r="J4" s="240">
        <v>2018</v>
      </c>
      <c r="K4" s="346">
        <v>2019</v>
      </c>
      <c r="L4" s="347">
        <v>2020</v>
      </c>
      <c r="M4" s="347">
        <v>2021</v>
      </c>
      <c r="N4" s="376">
        <v>2022</v>
      </c>
      <c r="O4" s="345">
        <v>2025</v>
      </c>
      <c r="P4" s="241">
        <v>2030</v>
      </c>
      <c r="Q4" s="241">
        <v>2035</v>
      </c>
      <c r="R4" s="241">
        <v>2040</v>
      </c>
      <c r="S4" s="241">
        <v>2045</v>
      </c>
      <c r="T4" s="241">
        <v>2025</v>
      </c>
      <c r="U4" s="241">
        <v>2030</v>
      </c>
      <c r="V4" s="241">
        <v>2035</v>
      </c>
      <c r="W4" s="241">
        <v>2040</v>
      </c>
      <c r="X4" s="241">
        <v>2045</v>
      </c>
      <c r="Y4" s="241">
        <v>2025</v>
      </c>
      <c r="Z4" s="241">
        <v>2030</v>
      </c>
      <c r="AA4" s="241">
        <v>2035</v>
      </c>
      <c r="AB4" s="241">
        <v>2040</v>
      </c>
      <c r="AC4" s="241">
        <v>2045</v>
      </c>
      <c r="AD4" s="241">
        <v>2025</v>
      </c>
      <c r="AE4" s="241">
        <v>2030</v>
      </c>
      <c r="AF4" s="241">
        <v>2035</v>
      </c>
      <c r="AG4" s="241">
        <v>2040</v>
      </c>
      <c r="AH4" s="241">
        <v>2045</v>
      </c>
      <c r="AI4" s="241">
        <v>2025</v>
      </c>
      <c r="AJ4" s="241">
        <v>2030</v>
      </c>
      <c r="AK4" s="241">
        <v>2035</v>
      </c>
      <c r="AL4" s="241">
        <v>2040</v>
      </c>
      <c r="AM4" s="241">
        <v>2045</v>
      </c>
      <c r="AN4" s="241">
        <v>2025</v>
      </c>
      <c r="AO4" s="241">
        <v>2030</v>
      </c>
      <c r="AP4" s="241">
        <v>2035</v>
      </c>
      <c r="AQ4" s="241">
        <v>2040</v>
      </c>
      <c r="AR4" s="241">
        <v>2045</v>
      </c>
      <c r="AS4" s="241">
        <v>2025</v>
      </c>
      <c r="AT4" s="241">
        <v>2030</v>
      </c>
      <c r="AU4" s="241">
        <v>2035</v>
      </c>
      <c r="AV4" s="241">
        <v>2040</v>
      </c>
      <c r="AW4" s="241">
        <v>2045</v>
      </c>
      <c r="AX4" s="241">
        <v>2025</v>
      </c>
      <c r="AY4" s="241">
        <v>2030</v>
      </c>
      <c r="AZ4" s="241">
        <v>2035</v>
      </c>
      <c r="BA4" s="241">
        <v>2040</v>
      </c>
      <c r="BB4" s="241">
        <v>2045</v>
      </c>
    </row>
    <row r="5" spans="2:55" ht="15" customHeight="1" x14ac:dyDescent="0.2">
      <c r="B5" s="414"/>
      <c r="C5" s="421"/>
      <c r="D5" s="422"/>
      <c r="E5" s="422"/>
      <c r="F5" s="422"/>
      <c r="G5" s="422"/>
      <c r="H5" s="422"/>
      <c r="I5" s="422"/>
      <c r="J5" s="422"/>
      <c r="K5" s="422"/>
      <c r="L5" s="422"/>
      <c r="M5" s="422"/>
      <c r="N5" s="423"/>
      <c r="O5" s="417" t="s">
        <v>468</v>
      </c>
      <c r="P5" s="415"/>
      <c r="Q5" s="415"/>
      <c r="R5" s="415"/>
      <c r="S5" s="416"/>
      <c r="T5" s="415"/>
      <c r="U5" s="415"/>
      <c r="V5" s="415"/>
      <c r="W5" s="415"/>
      <c r="X5" s="416"/>
      <c r="Y5" s="415"/>
      <c r="Z5" s="415"/>
      <c r="AA5" s="415"/>
      <c r="AB5" s="415"/>
      <c r="AC5" s="416"/>
      <c r="AD5" s="415"/>
      <c r="AE5" s="415"/>
      <c r="AF5" s="415"/>
      <c r="AG5" s="415"/>
      <c r="AH5" s="416"/>
      <c r="AI5" s="415"/>
      <c r="AJ5" s="415"/>
      <c r="AK5" s="415"/>
      <c r="AL5" s="415"/>
      <c r="AM5" s="416"/>
      <c r="AN5" s="420"/>
      <c r="AO5" s="420"/>
      <c r="AP5" s="420"/>
      <c r="AQ5" s="420"/>
      <c r="AR5" s="420"/>
      <c r="AS5" s="420"/>
      <c r="AT5" s="420"/>
      <c r="AU5" s="420"/>
      <c r="AV5" s="420"/>
      <c r="AW5" s="420"/>
      <c r="AX5" s="420"/>
      <c r="AY5" s="420"/>
      <c r="AZ5" s="420"/>
      <c r="BA5" s="420"/>
      <c r="BB5" s="420"/>
    </row>
    <row r="6" spans="2:55" ht="14.25" customHeight="1" x14ac:dyDescent="0.2">
      <c r="B6" s="245" t="s">
        <v>187</v>
      </c>
      <c r="C6" s="246">
        <f>[10]Projections!C33</f>
        <v>20.251257599779994</v>
      </c>
      <c r="D6" s="246">
        <f>[10]Projections!D33</f>
        <v>22.715306490739916</v>
      </c>
      <c r="E6" s="246">
        <f>[10]Projections!E33</f>
        <v>24.343858321951469</v>
      </c>
      <c r="F6" s="246">
        <f>[10]Projections!F33</f>
        <v>19.375280697967483</v>
      </c>
      <c r="G6" s="246">
        <f>[10]Projections!G33</f>
        <v>18.499404414473062</v>
      </c>
      <c r="H6" s="246">
        <f>[10]Projections!H33</f>
        <v>18.51935409634239</v>
      </c>
      <c r="I6" s="246">
        <f>[10]Projections!I33</f>
        <v>18.973897898104948</v>
      </c>
      <c r="J6" s="246">
        <f>[10]Projections!J33</f>
        <v>19.232441794513395</v>
      </c>
      <c r="K6" s="246">
        <f>[10]Projections!K33</f>
        <v>19.454666446589403</v>
      </c>
      <c r="L6" s="246">
        <f>[10]Projections!L33</f>
        <v>14.655612270109017</v>
      </c>
      <c r="M6" s="246">
        <f>[10]Projections!M33</f>
        <v>17.468579213118193</v>
      </c>
      <c r="N6" s="246">
        <f>[10]Projections!N33</f>
        <v>17.954076093811533</v>
      </c>
      <c r="O6" s="246">
        <f>[6]Projections!M6</f>
        <v>16.027811502938793</v>
      </c>
      <c r="P6" s="246">
        <f>[6]Projections!N6</f>
        <v>15.297530264605211</v>
      </c>
      <c r="Q6" s="246">
        <f>[6]Projections!O6</f>
        <v>14.586842854517252</v>
      </c>
      <c r="R6" s="246">
        <f>[6]Projections!P6</f>
        <v>12.853454013406889</v>
      </c>
      <c r="S6" s="246">
        <f>[6]Projections!Q6</f>
        <v>12.158164331620341</v>
      </c>
      <c r="T6" s="246">
        <f>[10]Projections!T33</f>
        <v>16.744706992914907</v>
      </c>
      <c r="U6" s="246">
        <f>[10]Projections!U33</f>
        <v>14.364339865677291</v>
      </c>
      <c r="V6" s="246">
        <f>[10]Projections!V33</f>
        <v>12.365791021072072</v>
      </c>
      <c r="W6" s="246">
        <f>[10]Projections!W33</f>
        <v>11.798096221786336</v>
      </c>
      <c r="X6" s="246">
        <f>[10]Projections!X33</f>
        <v>10.166825277827831</v>
      </c>
      <c r="Y6" s="246">
        <f>[10]Projections!Y33</f>
        <v>18.537788396131639</v>
      </c>
      <c r="Z6" s="246">
        <f>[10]Projections!Z33</f>
        <v>16.80504750494169</v>
      </c>
      <c r="AA6" s="246">
        <f>[10]Projections!AA33</f>
        <v>15.037063910335789</v>
      </c>
      <c r="AB6" s="246">
        <f>[10]Projections!AB33</f>
        <v>14.240432048370305</v>
      </c>
      <c r="AC6" s="246">
        <f>[10]Projections!AC33</f>
        <v>12.434660740949916</v>
      </c>
      <c r="AD6" s="246">
        <f>[10]Projections!AD33</f>
        <v>17.690514060165992</v>
      </c>
      <c r="AE6" s="246">
        <f>[10]Projections!AE33</f>
        <v>15.500866800606754</v>
      </c>
      <c r="AF6" s="246">
        <f>[10]Projections!AF33</f>
        <v>13.605375856660952</v>
      </c>
      <c r="AG6" s="246">
        <f>[10]Projections!AG33</f>
        <v>12.797303753437934</v>
      </c>
      <c r="AH6" s="246">
        <f>[10]Projections!AH33</f>
        <v>10.801850073276128</v>
      </c>
      <c r="AI6" s="246">
        <f>[10]Projections!AI33</f>
        <v>17.690514060949521</v>
      </c>
      <c r="AJ6" s="246">
        <f>[10]Projections!AJ33</f>
        <v>16.464605406319517</v>
      </c>
      <c r="AK6" s="246">
        <f>[10]Projections!AK33</f>
        <v>14.702042553038172</v>
      </c>
      <c r="AL6" s="246">
        <f>[10]Projections!AL33</f>
        <v>13.913530282539547</v>
      </c>
      <c r="AM6" s="246">
        <f>[10]Projections!AM33</f>
        <v>12.169112427227383</v>
      </c>
      <c r="AN6" s="246">
        <f>[10]Projections!AN33</f>
        <v>17.689970205089011</v>
      </c>
      <c r="AO6" s="246">
        <f>[10]Projections!AO33</f>
        <v>15.835007430177253</v>
      </c>
      <c r="AP6" s="246">
        <f>[10]Projections!AP33</f>
        <v>13.737184053588482</v>
      </c>
      <c r="AQ6" s="246">
        <f>[10]Projections!AQ33</f>
        <v>12.770255306571384</v>
      </c>
      <c r="AR6" s="246">
        <f>[10]Projections!AR33</f>
        <v>11.011315386721858</v>
      </c>
      <c r="AS6" s="246">
        <f>[10]Projections!AS33</f>
        <v>17.690514060949521</v>
      </c>
      <c r="AT6" s="246">
        <f>[10]Projections!AT33</f>
        <v>15.928958639824668</v>
      </c>
      <c r="AU6" s="246">
        <f>[10]Projections!AU33</f>
        <v>14.132249175600188</v>
      </c>
      <c r="AV6" s="246">
        <f>[10]Projections!AV33</f>
        <v>13.556068064048281</v>
      </c>
      <c r="AW6" s="246">
        <f>[10]Projections!AW33</f>
        <v>12.266051651921792</v>
      </c>
      <c r="AX6" s="246">
        <f>[10]Projections!AX33</f>
        <v>17.194237143316183</v>
      </c>
      <c r="AY6" s="246">
        <f>[10]Projections!AY33</f>
        <v>14.650658956751652</v>
      </c>
      <c r="AZ6" s="246">
        <f>[10]Projections!AZ33</f>
        <v>11.100089462087306</v>
      </c>
      <c r="BA6" s="246">
        <f>[10]Projections!BA33</f>
        <v>9.5808579561459144</v>
      </c>
      <c r="BB6" s="246">
        <f>[10]Projections!BB33</f>
        <v>7.1740829272338082</v>
      </c>
      <c r="BC6" s="247"/>
    </row>
    <row r="7" spans="2:55" ht="14.25" customHeight="1" x14ac:dyDescent="0.2">
      <c r="B7" s="249" t="s">
        <v>189</v>
      </c>
      <c r="C7" s="250">
        <f>[10]Projections!C34</f>
        <v>8.472128060368501</v>
      </c>
      <c r="D7" s="250">
        <f>[10]Projections!D34</f>
        <v>9.5603755141311666</v>
      </c>
      <c r="E7" s="250">
        <f>[10]Projections!E34</f>
        <v>9.3675882667940424</v>
      </c>
      <c r="F7" s="250">
        <f>[10]Projections!F34</f>
        <v>8.8867120868758249</v>
      </c>
      <c r="G7" s="250">
        <f>[10]Projections!G34</f>
        <v>8.1591309014046427</v>
      </c>
      <c r="H7" s="250">
        <f>[10]Projections!H34</f>
        <v>7.955210154378916</v>
      </c>
      <c r="I7" s="250">
        <f>[10]Projections!I34</f>
        <v>8.0863735586886243</v>
      </c>
      <c r="J7" s="250">
        <f>[10]Projections!J34</f>
        <v>8.1582887273987943</v>
      </c>
      <c r="K7" s="250">
        <f>[10]Projections!K34</f>
        <v>8.3238999969011243</v>
      </c>
      <c r="L7" s="250">
        <f>[10]Projections!L34</f>
        <v>7.2872033288295404</v>
      </c>
      <c r="M7" s="250">
        <f>[10]Projections!M34</f>
        <v>7.4373625145819</v>
      </c>
      <c r="N7" s="250">
        <f>[10]Projections!N34</f>
        <v>7.438371127677466</v>
      </c>
      <c r="O7" s="250">
        <f>[6]Projections!M7</f>
        <v>5.5234175172351314</v>
      </c>
      <c r="P7" s="250">
        <f>[6]Projections!N7</f>
        <v>4.9475889138528757</v>
      </c>
      <c r="Q7" s="250">
        <f>[6]Projections!O7</f>
        <v>4.6147247794351394</v>
      </c>
      <c r="R7" s="250">
        <f>[6]Projections!P7</f>
        <v>3.2833422068200084</v>
      </c>
      <c r="S7" s="250">
        <f>[6]Projections!Q7</f>
        <v>3.0044568786128338</v>
      </c>
      <c r="T7" s="250">
        <f>[10]Projections!T34</f>
        <v>6.7790644834032516</v>
      </c>
      <c r="U7" s="250">
        <f>[10]Projections!U34</f>
        <v>5.0191597618647377</v>
      </c>
      <c r="V7" s="250">
        <f>[10]Projections!V34</f>
        <v>3.5842690308952347</v>
      </c>
      <c r="W7" s="250">
        <f>[10]Projections!W34</f>
        <v>3.3343897452204105</v>
      </c>
      <c r="X7" s="250">
        <f>[10]Projections!X34</f>
        <v>2.2016723180995252</v>
      </c>
      <c r="Y7" s="250">
        <f>[10]Projections!Y34</f>
        <v>7.0045807829019324</v>
      </c>
      <c r="Z7" s="250">
        <f>[10]Projections!Z34</f>
        <v>5.2407765373116106</v>
      </c>
      <c r="AA7" s="250">
        <f>[10]Projections!AA34</f>
        <v>3.7946079122054539</v>
      </c>
      <c r="AB7" s="250">
        <f>[10]Projections!AB34</f>
        <v>3.5225021857597598</v>
      </c>
      <c r="AC7" s="250">
        <f>[10]Projections!AC34</f>
        <v>2.327599701656299</v>
      </c>
      <c r="AD7" s="250">
        <f>[10]Projections!AD34</f>
        <v>6.9013742030651377</v>
      </c>
      <c r="AE7" s="250">
        <f>[10]Projections!AE34</f>
        <v>4.7385748311723024</v>
      </c>
      <c r="AF7" s="250">
        <f>[10]Projections!AF34</f>
        <v>3.2463959046784407</v>
      </c>
      <c r="AG7" s="250">
        <f>[10]Projections!AG34</f>
        <v>3.0003446831309253</v>
      </c>
      <c r="AH7" s="250">
        <f>[10]Projections!AH34</f>
        <v>1.5603240496172557</v>
      </c>
      <c r="AI7" s="250">
        <f>[10]Projections!AI34</f>
        <v>6.9013742038486665</v>
      </c>
      <c r="AJ7" s="250">
        <f>[10]Projections!AJ34</f>
        <v>5.7023134368850696</v>
      </c>
      <c r="AK7" s="250">
        <f>[10]Projections!AK34</f>
        <v>4.343062601055661</v>
      </c>
      <c r="AL7" s="250">
        <f>[10]Projections!AL34</f>
        <v>4.1165712122325404</v>
      </c>
      <c r="AM7" s="250">
        <f>[10]Projections!AM34</f>
        <v>2.9275864035685109</v>
      </c>
      <c r="AN7" s="250">
        <f>[10]Projections!AN34</f>
        <v>6.9054075440490221</v>
      </c>
      <c r="AO7" s="250">
        <f>[10]Projections!AO34</f>
        <v>5.2451423280420899</v>
      </c>
      <c r="AP7" s="250">
        <f>[10]Projections!AP34</f>
        <v>3.8399563707117279</v>
      </c>
      <c r="AQ7" s="250">
        <f>[10]Projections!AQ34</f>
        <v>3.5661604133296247</v>
      </c>
      <c r="AR7" s="250">
        <f>[10]Projections!AR34</f>
        <v>2.3193208643413694</v>
      </c>
      <c r="AS7" s="250">
        <f>[10]Projections!AS34</f>
        <v>6.9013742038486665</v>
      </c>
      <c r="AT7" s="250">
        <f>[10]Projections!AT34</f>
        <v>5.1552185126655852</v>
      </c>
      <c r="AU7" s="250">
        <f>[10]Projections!AU34</f>
        <v>3.7017359210918386</v>
      </c>
      <c r="AV7" s="250">
        <f>[10]Projections!AV34</f>
        <v>3.3866005670733674</v>
      </c>
      <c r="AW7" s="250">
        <f>[10]Projections!AW34</f>
        <v>2.2316794594535869</v>
      </c>
      <c r="AX7" s="250">
        <f>[10]Projections!AX34</f>
        <v>6.9013742038486665</v>
      </c>
      <c r="AY7" s="250">
        <f>[10]Projections!AY34</f>
        <v>5.1607384599608297</v>
      </c>
      <c r="AZ7" s="250">
        <f>[10]Projections!AZ34</f>
        <v>3.7197320917162613</v>
      </c>
      <c r="BA7" s="250">
        <f>[10]Projections!BA34</f>
        <v>3.4504190621343733</v>
      </c>
      <c r="BB7" s="250">
        <f>[10]Projections!BB34</f>
        <v>2.278794702759205</v>
      </c>
      <c r="BC7" s="242"/>
    </row>
    <row r="8" spans="2:55" ht="14.25" customHeight="1" x14ac:dyDescent="0.2">
      <c r="B8" s="251" t="s">
        <v>456</v>
      </c>
      <c r="C8" s="250">
        <f>[10]Projections!C35</f>
        <v>6.3808324374043757</v>
      </c>
      <c r="D8" s="250">
        <f>[10]Projections!D35</f>
        <v>8.3289956095381328</v>
      </c>
      <c r="E8" s="250">
        <f>[10]Projections!E35</f>
        <v>8.3103906677543442</v>
      </c>
      <c r="F8" s="250">
        <f>[10]Projections!F35</f>
        <v>7.8598545627031351</v>
      </c>
      <c r="G8" s="250">
        <f>[10]Projections!G35</f>
        <v>7.1124087783676408</v>
      </c>
      <c r="H8" s="250">
        <f>[10]Projections!H35</f>
        <v>7.011943052124102</v>
      </c>
      <c r="I8" s="250">
        <f>[10]Projections!I35</f>
        <v>6.9988246728835817</v>
      </c>
      <c r="J8" s="250">
        <f>[10]Projections!J35</f>
        <v>7.1141462460497102</v>
      </c>
      <c r="K8" s="250">
        <f>[10]Projections!K35</f>
        <v>7.2092013074145429</v>
      </c>
      <c r="L8" s="250">
        <f>[10]Projections!L35</f>
        <v>6.4784023686245238</v>
      </c>
      <c r="M8" s="250">
        <f>[10]Projections!M35</f>
        <v>6.3788080147116792</v>
      </c>
      <c r="N8" s="250">
        <f>[10]Projections!N35</f>
        <v>6.3721053726191599</v>
      </c>
      <c r="O8" s="250">
        <f>[6]Projections!M8</f>
        <v>4.4545747834073799</v>
      </c>
      <c r="P8" s="250">
        <f>[6]Projections!N8</f>
        <v>3.8148211239224565</v>
      </c>
      <c r="Q8" s="250">
        <f>[6]Projections!O8</f>
        <v>3.4193111727220238</v>
      </c>
      <c r="R8" s="250">
        <f>[6]Projections!P8</f>
        <v>2.0190920990550478</v>
      </c>
      <c r="S8" s="250">
        <f>[6]Projections!Q8</f>
        <v>1.6651706623707494</v>
      </c>
      <c r="T8" s="250">
        <f>[10]Projections!T35</f>
        <v>5.6990372567002145</v>
      </c>
      <c r="U8" s="250">
        <f>[10]Projections!U35</f>
        <v>3.8988337146234278</v>
      </c>
      <c r="V8" s="250">
        <f>[10]Projections!V35</f>
        <v>2.4288066122627012</v>
      </c>
      <c r="W8" s="250">
        <f>[10]Projections!W35</f>
        <v>2.14125842348925</v>
      </c>
      <c r="X8" s="250">
        <f>[10]Projections!X35</f>
        <v>0.96620572845157304</v>
      </c>
      <c r="Y8" s="250">
        <f>[10]Projections!Y35</f>
        <v>5.9245535561988945</v>
      </c>
      <c r="Z8" s="250">
        <f>[10]Projections!Z35</f>
        <v>4.1204504900702998</v>
      </c>
      <c r="AA8" s="250">
        <f>[10]Projections!AA35</f>
        <v>2.6391454935729208</v>
      </c>
      <c r="AB8" s="250">
        <f>[10]Projections!AB35</f>
        <v>2.3293708640285993</v>
      </c>
      <c r="AC8" s="250">
        <f>[10]Projections!AC35</f>
        <v>1.0921331120083468</v>
      </c>
      <c r="AD8" s="250">
        <f>[10]Projections!AD35</f>
        <v>5.8213469763620997</v>
      </c>
      <c r="AE8" s="250">
        <f>[10]Projections!AE35</f>
        <v>3.6182487839309925</v>
      </c>
      <c r="AF8" s="250">
        <f>[10]Projections!AF35</f>
        <v>2.0909334860459077</v>
      </c>
      <c r="AG8" s="250">
        <f>[10]Projections!AG35</f>
        <v>1.8072133613997645</v>
      </c>
      <c r="AH8" s="250">
        <f>[10]Projections!AH35</f>
        <v>0.32485745996930382</v>
      </c>
      <c r="AI8" s="250">
        <f>[10]Projections!AI35</f>
        <v>5.8213469771456277</v>
      </c>
      <c r="AJ8" s="250">
        <f>[10]Projections!AJ35</f>
        <v>4.5819873896437588</v>
      </c>
      <c r="AK8" s="250">
        <f>[10]Projections!AK35</f>
        <v>3.1876001824231279</v>
      </c>
      <c r="AL8" s="250">
        <f>[10]Projections!AL35</f>
        <v>2.9234398905013803</v>
      </c>
      <c r="AM8" s="250">
        <f>[10]Projections!AM35</f>
        <v>1.6921198139205584</v>
      </c>
      <c r="AN8" s="250">
        <f>[10]Projections!AN35</f>
        <v>5.8253803173459833</v>
      </c>
      <c r="AO8" s="250">
        <f>[10]Projections!AO35</f>
        <v>4.1248162808007791</v>
      </c>
      <c r="AP8" s="250">
        <f>[10]Projections!AP35</f>
        <v>2.6844939520791944</v>
      </c>
      <c r="AQ8" s="250">
        <f>[10]Projections!AQ35</f>
        <v>2.3730290915984642</v>
      </c>
      <c r="AR8" s="250">
        <f>[10]Projections!AR35</f>
        <v>1.0838542746934177</v>
      </c>
      <c r="AS8" s="250">
        <f>[10]Projections!AS35</f>
        <v>5.8213469771456277</v>
      </c>
      <c r="AT8" s="250">
        <f>[10]Projections!AT35</f>
        <v>4.0348924654242744</v>
      </c>
      <c r="AU8" s="250">
        <f>[10]Projections!AU35</f>
        <v>2.5462735024593055</v>
      </c>
      <c r="AV8" s="250">
        <f>[10]Projections!AV35</f>
        <v>2.1934692453422069</v>
      </c>
      <c r="AW8" s="250">
        <f>[10]Projections!AW35</f>
        <v>0.99621286980563473</v>
      </c>
      <c r="AX8" s="250">
        <f>[10]Projections!AX35</f>
        <v>5.8213469771456277</v>
      </c>
      <c r="AY8" s="250">
        <f>[10]Projections!AY35</f>
        <v>4.0404124127195189</v>
      </c>
      <c r="AZ8" s="250">
        <f>[10]Projections!AZ35</f>
        <v>2.5642696730837282</v>
      </c>
      <c r="BA8" s="250">
        <f>[10]Projections!BA35</f>
        <v>2.2572877404032128</v>
      </c>
      <c r="BB8" s="250">
        <f>[10]Projections!BB35</f>
        <v>1.0433281131112531</v>
      </c>
      <c r="BC8" s="242"/>
    </row>
    <row r="9" spans="2:55" ht="14.25" customHeight="1" x14ac:dyDescent="0.2">
      <c r="B9" s="251" t="s">
        <v>344</v>
      </c>
      <c r="C9" s="250">
        <f>[10]Projections!C36</f>
        <v>4.6041948145032832E-2</v>
      </c>
      <c r="D9" s="250">
        <f>[10]Projections!D36</f>
        <v>6.7077369170951029E-2</v>
      </c>
      <c r="E9" s="250">
        <f>[10]Projections!E36</f>
        <v>6.1428642177176196E-2</v>
      </c>
      <c r="F9" s="250">
        <f>[10]Projections!F36</f>
        <v>8.9734491418404089E-2</v>
      </c>
      <c r="G9" s="250">
        <f>[10]Projections!G36</f>
        <v>6.2076204244895725E-2</v>
      </c>
      <c r="H9" s="250">
        <f>[10]Projections!H36</f>
        <v>7.3563925724040968E-2</v>
      </c>
      <c r="I9" s="250">
        <f>[10]Projections!I36</f>
        <v>6.6700667007841358E-2</v>
      </c>
      <c r="J9" s="250">
        <f>[10]Projections!J36</f>
        <v>5.9132178063566299E-2</v>
      </c>
      <c r="K9" s="250">
        <f>[10]Projections!K36</f>
        <v>5.9625137394030782E-2</v>
      </c>
      <c r="L9" s="250">
        <f>[10]Projections!L36</f>
        <v>5.9398898766507981E-2</v>
      </c>
      <c r="M9" s="250">
        <f>[10]Projections!M36</f>
        <v>6.6823561930683825E-2</v>
      </c>
      <c r="N9" s="250">
        <f>[10]Projections!N36</f>
        <v>6.4701683324033157E-2</v>
      </c>
      <c r="O9" s="250">
        <f>[6]Projections!M9</f>
        <v>5.5564950130563784E-2</v>
      </c>
      <c r="P9" s="250">
        <f>[6]Projections!N9</f>
        <v>5.4670456553783539E-2</v>
      </c>
      <c r="Q9" s="250">
        <f>[6]Projections!O9</f>
        <v>5.3701054860023655E-2</v>
      </c>
      <c r="R9" s="250">
        <f>[6]Projections!P9</f>
        <v>5.3270946498095745E-2</v>
      </c>
      <c r="S9" s="250">
        <f>[6]Projections!Q9</f>
        <v>5.2953703859394317E-2</v>
      </c>
      <c r="T9" s="250">
        <f>[10]Projections!T36</f>
        <v>6.1396354819788376E-2</v>
      </c>
      <c r="U9" s="250">
        <f>[10]Projections!U36</f>
        <v>6.2709026115129268E-2</v>
      </c>
      <c r="V9" s="250">
        <f>[10]Projections!V36</f>
        <v>6.0708066860359247E-2</v>
      </c>
      <c r="W9" s="250">
        <f>[10]Projections!W36</f>
        <v>5.9645942362615223E-2</v>
      </c>
      <c r="X9" s="250">
        <f>[10]Projections!X36</f>
        <v>5.8747568212877778E-2</v>
      </c>
      <c r="Y9" s="250">
        <f>[10]Projections!Y36</f>
        <v>6.1396354819788376E-2</v>
      </c>
      <c r="Z9" s="250">
        <f>[10]Projections!Z36</f>
        <v>6.2709026115129268E-2</v>
      </c>
      <c r="AA9" s="250">
        <f>[10]Projections!AA36</f>
        <v>6.0708066860359247E-2</v>
      </c>
      <c r="AB9" s="250">
        <f>[10]Projections!AB36</f>
        <v>5.9645942362615223E-2</v>
      </c>
      <c r="AC9" s="250">
        <f>[10]Projections!AC36</f>
        <v>5.8747568212877778E-2</v>
      </c>
      <c r="AD9" s="250">
        <f>[10]Projections!AD36</f>
        <v>6.1396354819788376E-2</v>
      </c>
      <c r="AE9" s="250">
        <f>[10]Projections!AE36</f>
        <v>6.2709026115129268E-2</v>
      </c>
      <c r="AF9" s="250">
        <f>[10]Projections!AF36</f>
        <v>6.0708066860359247E-2</v>
      </c>
      <c r="AG9" s="250">
        <f>[10]Projections!AG36</f>
        <v>5.9645942362615223E-2</v>
      </c>
      <c r="AH9" s="250">
        <f>[10]Projections!AH36</f>
        <v>5.8747568212877778E-2</v>
      </c>
      <c r="AI9" s="250">
        <f>[10]Projections!AI36</f>
        <v>6.1396354819788376E-2</v>
      </c>
      <c r="AJ9" s="250">
        <f>[10]Projections!AJ36</f>
        <v>6.2709026115129268E-2</v>
      </c>
      <c r="AK9" s="250">
        <f>[10]Projections!AK36</f>
        <v>6.0708066860359247E-2</v>
      </c>
      <c r="AL9" s="250">
        <f>[10]Projections!AL36</f>
        <v>5.9645942362615223E-2</v>
      </c>
      <c r="AM9" s="250">
        <f>[10]Projections!AM36</f>
        <v>5.8747568212877778E-2</v>
      </c>
      <c r="AN9" s="250">
        <f>[10]Projections!AN36</f>
        <v>6.1396354819788376E-2</v>
      </c>
      <c r="AO9" s="250">
        <f>[10]Projections!AO36</f>
        <v>6.2709026115129268E-2</v>
      </c>
      <c r="AP9" s="250">
        <f>[10]Projections!AP36</f>
        <v>6.0708066860359247E-2</v>
      </c>
      <c r="AQ9" s="250">
        <f>[10]Projections!AQ36</f>
        <v>5.9645942362615223E-2</v>
      </c>
      <c r="AR9" s="250">
        <f>[10]Projections!AR36</f>
        <v>5.8747568212877778E-2</v>
      </c>
      <c r="AS9" s="250">
        <f>[10]Projections!AS36</f>
        <v>6.1396354819788376E-2</v>
      </c>
      <c r="AT9" s="250">
        <f>[10]Projections!AT36</f>
        <v>6.2709026115129268E-2</v>
      </c>
      <c r="AU9" s="250">
        <f>[10]Projections!AU36</f>
        <v>6.0708066860359247E-2</v>
      </c>
      <c r="AV9" s="250">
        <f>[10]Projections!AV36</f>
        <v>5.9645942362615223E-2</v>
      </c>
      <c r="AW9" s="250">
        <f>[10]Projections!AW36</f>
        <v>5.8747568212877778E-2</v>
      </c>
      <c r="AX9" s="250">
        <f>[10]Projections!AX36</f>
        <v>6.1396354819788376E-2</v>
      </c>
      <c r="AY9" s="250">
        <f>[10]Projections!AY36</f>
        <v>6.2709026115129268E-2</v>
      </c>
      <c r="AZ9" s="250">
        <f>[10]Projections!AZ36</f>
        <v>6.0708066860359247E-2</v>
      </c>
      <c r="BA9" s="250">
        <f>[10]Projections!BA36</f>
        <v>5.9645942362615223E-2</v>
      </c>
      <c r="BB9" s="250">
        <f>[10]Projections!BB36</f>
        <v>5.8747568212877778E-2</v>
      </c>
      <c r="BC9" s="242"/>
    </row>
    <row r="10" spans="2:55" ht="14.25" customHeight="1" x14ac:dyDescent="0.2">
      <c r="B10" s="251" t="s">
        <v>345</v>
      </c>
      <c r="C10" s="250">
        <f>[10]Projections!C37</f>
        <v>0.75959856980507368</v>
      </c>
      <c r="D10" s="250">
        <f>[10]Projections!D37</f>
        <v>0.35659142564562646</v>
      </c>
      <c r="E10" s="250">
        <f>[10]Projections!E37</f>
        <v>0.30285635487283386</v>
      </c>
      <c r="F10" s="250">
        <f>[10]Projections!F37</f>
        <v>0.3723246068609416</v>
      </c>
      <c r="G10" s="250">
        <f>[10]Projections!G37</f>
        <v>0.47489342817396824</v>
      </c>
      <c r="H10" s="250">
        <f>[10]Projections!H37</f>
        <v>0.4771365864310676</v>
      </c>
      <c r="I10" s="250">
        <f>[10]Projections!I37</f>
        <v>0.54447415220636541</v>
      </c>
      <c r="J10" s="250">
        <f>[10]Projections!J37</f>
        <v>0.55665547392706716</v>
      </c>
      <c r="K10" s="250">
        <f>[10]Projections!K37</f>
        <v>0.6022890906358076</v>
      </c>
      <c r="L10" s="250">
        <f>[10]Projections!L37</f>
        <v>0.49913337076268716</v>
      </c>
      <c r="M10" s="250">
        <f>[10]Projections!M37</f>
        <v>0.55618353734531434</v>
      </c>
      <c r="N10" s="250">
        <f>[10]Projections!N37</f>
        <v>0.55245745535287794</v>
      </c>
      <c r="O10" s="250">
        <f>[6]Projections!M10</f>
        <v>0.57241118783262612</v>
      </c>
      <c r="P10" s="250">
        <f>[6]Projections!N10</f>
        <v>0.60216338396867797</v>
      </c>
      <c r="Q10" s="250">
        <f>[6]Projections!O10</f>
        <v>0.63623479310563913</v>
      </c>
      <c r="R10" s="250">
        <f>[6]Projections!P10</f>
        <v>0.67816940581731988</v>
      </c>
      <c r="S10" s="250">
        <f>[6]Projections!Q10</f>
        <v>0.72616954427902647</v>
      </c>
      <c r="T10" s="250">
        <f>[10]Projections!T37</f>
        <v>0.55603737887321614</v>
      </c>
      <c r="U10" s="250">
        <f>[10]Projections!U37</f>
        <v>0.57699302874628311</v>
      </c>
      <c r="V10" s="250">
        <f>[10]Projections!V37</f>
        <v>0.59241646714059937</v>
      </c>
      <c r="W10" s="250">
        <f>[10]Projections!W37</f>
        <v>0.61292469191745591</v>
      </c>
      <c r="X10" s="250">
        <f>[10]Projections!X37</f>
        <v>0.63866155519151346</v>
      </c>
      <c r="Y10" s="250">
        <f>[10]Projections!Y37</f>
        <v>0.55603737887321614</v>
      </c>
      <c r="Z10" s="250">
        <f>[10]Projections!Z37</f>
        <v>0.57699302874628311</v>
      </c>
      <c r="AA10" s="250">
        <f>[10]Projections!AA37</f>
        <v>0.59241646714059937</v>
      </c>
      <c r="AB10" s="250">
        <f>[10]Projections!AB37</f>
        <v>0.61292469191745591</v>
      </c>
      <c r="AC10" s="250">
        <f>[10]Projections!AC37</f>
        <v>0.63866155519151346</v>
      </c>
      <c r="AD10" s="250">
        <f>[10]Projections!AD37</f>
        <v>0.55603737887321614</v>
      </c>
      <c r="AE10" s="250">
        <f>[10]Projections!AE37</f>
        <v>0.57699302874628311</v>
      </c>
      <c r="AF10" s="250">
        <f>[10]Projections!AF37</f>
        <v>0.59241646714059937</v>
      </c>
      <c r="AG10" s="250">
        <f>[10]Projections!AG37</f>
        <v>0.61292469191745591</v>
      </c>
      <c r="AH10" s="250">
        <f>[10]Projections!AH37</f>
        <v>0.63866155519151346</v>
      </c>
      <c r="AI10" s="250">
        <f>[10]Projections!AI37</f>
        <v>0.55603737887321614</v>
      </c>
      <c r="AJ10" s="250">
        <f>[10]Projections!AJ37</f>
        <v>0.57699302874628311</v>
      </c>
      <c r="AK10" s="250">
        <f>[10]Projections!AK37</f>
        <v>0.59241646714059937</v>
      </c>
      <c r="AL10" s="250">
        <f>[10]Projections!AL37</f>
        <v>0.61292469191745591</v>
      </c>
      <c r="AM10" s="250">
        <f>[10]Projections!AM37</f>
        <v>0.63866155519151346</v>
      </c>
      <c r="AN10" s="250">
        <f>[10]Projections!AN37</f>
        <v>0.55603737887321614</v>
      </c>
      <c r="AO10" s="250">
        <f>[10]Projections!AO37</f>
        <v>0.57699302874628311</v>
      </c>
      <c r="AP10" s="250">
        <f>[10]Projections!AP37</f>
        <v>0.59241646714059937</v>
      </c>
      <c r="AQ10" s="250">
        <f>[10]Projections!AQ37</f>
        <v>0.61292469191745591</v>
      </c>
      <c r="AR10" s="250">
        <f>[10]Projections!AR37</f>
        <v>0.63866155519151346</v>
      </c>
      <c r="AS10" s="250">
        <f>[10]Projections!AS37</f>
        <v>0.55603737887321614</v>
      </c>
      <c r="AT10" s="250">
        <f>[10]Projections!AT37</f>
        <v>0.57699302874628311</v>
      </c>
      <c r="AU10" s="250">
        <f>[10]Projections!AU37</f>
        <v>0.59241646714059937</v>
      </c>
      <c r="AV10" s="250">
        <f>[10]Projections!AV37</f>
        <v>0.61292469191745591</v>
      </c>
      <c r="AW10" s="250">
        <f>[10]Projections!AW37</f>
        <v>0.63866155519151346</v>
      </c>
      <c r="AX10" s="250">
        <f>[10]Projections!AX37</f>
        <v>0.55603737887321614</v>
      </c>
      <c r="AY10" s="250">
        <f>[10]Projections!AY37</f>
        <v>0.57699302874628311</v>
      </c>
      <c r="AZ10" s="250">
        <f>[10]Projections!AZ37</f>
        <v>0.59241646714059937</v>
      </c>
      <c r="BA10" s="250">
        <f>[10]Projections!BA37</f>
        <v>0.61292469191745591</v>
      </c>
      <c r="BB10" s="250">
        <f>[10]Projections!BB37</f>
        <v>0.63866155519151346</v>
      </c>
      <c r="BC10" s="242"/>
    </row>
    <row r="11" spans="2:55" ht="14.25" customHeight="1" x14ac:dyDescent="0.2">
      <c r="B11" s="251" t="s">
        <v>346</v>
      </c>
      <c r="C11" s="250">
        <f>[10]Projections!C38</f>
        <v>1.2856551050140195</v>
      </c>
      <c r="D11" s="250">
        <f>[10]Projections!D38</f>
        <v>0.80771110977645444</v>
      </c>
      <c r="E11" s="250">
        <f>[10]Projections!E38</f>
        <v>0.6929126019896894</v>
      </c>
      <c r="F11" s="250">
        <f>[10]Projections!F38</f>
        <v>0.56479842589334484</v>
      </c>
      <c r="G11" s="250">
        <f>[10]Projections!G38</f>
        <v>0.50975249061813832</v>
      </c>
      <c r="H11" s="250">
        <f>[10]Projections!H38</f>
        <v>0.39256659009970529</v>
      </c>
      <c r="I11" s="250">
        <f>[10]Projections!I38</f>
        <v>0.47637406659083659</v>
      </c>
      <c r="J11" s="250">
        <f>[10]Projections!J38</f>
        <v>0.42835482935845076</v>
      </c>
      <c r="K11" s="250">
        <f>[10]Projections!K38</f>
        <v>0.45278446145674223</v>
      </c>
      <c r="L11" s="250">
        <f>[10]Projections!L38</f>
        <v>0.25026869067582169</v>
      </c>
      <c r="M11" s="250">
        <f>[10]Projections!M38</f>
        <v>0.43554740059422342</v>
      </c>
      <c r="N11" s="250">
        <f>[10]Projections!N38</f>
        <v>0.44910661638139443</v>
      </c>
      <c r="O11" s="250">
        <f>[6]Projections!M11</f>
        <v>0.44086659586456084</v>
      </c>
      <c r="P11" s="250">
        <f>[6]Projections!N11</f>
        <v>0.47593394940795808</v>
      </c>
      <c r="Q11" s="250">
        <f>[6]Projections!O11</f>
        <v>0.5054777587474526</v>
      </c>
      <c r="R11" s="250">
        <f>[6]Projections!P11</f>
        <v>0.53280975544954512</v>
      </c>
      <c r="S11" s="250">
        <f>[6]Projections!Q11</f>
        <v>0.56016296810366351</v>
      </c>
      <c r="T11" s="250">
        <f>[10]Projections!T38</f>
        <v>0.46259349301003266</v>
      </c>
      <c r="U11" s="250">
        <f>[10]Projections!U38</f>
        <v>0.48062399237989756</v>
      </c>
      <c r="V11" s="250">
        <f>[10]Projections!V38</f>
        <v>0.5023378846315748</v>
      </c>
      <c r="W11" s="250">
        <f>[10]Projections!W38</f>
        <v>0.5205606874510893</v>
      </c>
      <c r="X11" s="250">
        <f>[10]Projections!X38</f>
        <v>0.53805746624356077</v>
      </c>
      <c r="Y11" s="250">
        <f>[10]Projections!Y38</f>
        <v>0.46259349301003266</v>
      </c>
      <c r="Z11" s="250">
        <f>[10]Projections!Z38</f>
        <v>0.48062399237989756</v>
      </c>
      <c r="AA11" s="250">
        <f>[10]Projections!AA38</f>
        <v>0.5023378846315748</v>
      </c>
      <c r="AB11" s="250">
        <f>[10]Projections!AB38</f>
        <v>0.5205606874510893</v>
      </c>
      <c r="AC11" s="250">
        <f>[10]Projections!AC38</f>
        <v>0.53805746624356077</v>
      </c>
      <c r="AD11" s="250">
        <f>[10]Projections!AD38</f>
        <v>0.46259349301003266</v>
      </c>
      <c r="AE11" s="250">
        <f>[10]Projections!AE38</f>
        <v>0.48062399237989756</v>
      </c>
      <c r="AF11" s="250">
        <f>[10]Projections!AF38</f>
        <v>0.5023378846315748</v>
      </c>
      <c r="AG11" s="250">
        <f>[10]Projections!AG38</f>
        <v>0.5205606874510893</v>
      </c>
      <c r="AH11" s="250">
        <f>[10]Projections!AH38</f>
        <v>0.53805746624356077</v>
      </c>
      <c r="AI11" s="250">
        <f>[10]Projections!AI38</f>
        <v>0.46259349301003266</v>
      </c>
      <c r="AJ11" s="250">
        <f>[10]Projections!AJ38</f>
        <v>0.48062399237989756</v>
      </c>
      <c r="AK11" s="250">
        <f>[10]Projections!AK38</f>
        <v>0.5023378846315748</v>
      </c>
      <c r="AL11" s="250">
        <f>[10]Projections!AL38</f>
        <v>0.5205606874510893</v>
      </c>
      <c r="AM11" s="250">
        <f>[10]Projections!AM38</f>
        <v>0.53805746624356077</v>
      </c>
      <c r="AN11" s="250">
        <f>[10]Projections!AN38</f>
        <v>0.46259349301003266</v>
      </c>
      <c r="AO11" s="250">
        <f>[10]Projections!AO38</f>
        <v>0.48062399237989756</v>
      </c>
      <c r="AP11" s="250">
        <f>[10]Projections!AP38</f>
        <v>0.5023378846315748</v>
      </c>
      <c r="AQ11" s="250">
        <f>[10]Projections!AQ38</f>
        <v>0.5205606874510893</v>
      </c>
      <c r="AR11" s="250">
        <f>[10]Projections!AR38</f>
        <v>0.53805746624356077</v>
      </c>
      <c r="AS11" s="250">
        <f>[10]Projections!AS38</f>
        <v>0.46259349301003266</v>
      </c>
      <c r="AT11" s="250">
        <f>[10]Projections!AT38</f>
        <v>0.48062399237989756</v>
      </c>
      <c r="AU11" s="250">
        <f>[10]Projections!AU38</f>
        <v>0.5023378846315748</v>
      </c>
      <c r="AV11" s="250">
        <f>[10]Projections!AV38</f>
        <v>0.5205606874510893</v>
      </c>
      <c r="AW11" s="250">
        <f>[10]Projections!AW38</f>
        <v>0.53805746624356077</v>
      </c>
      <c r="AX11" s="250">
        <f>[10]Projections!AX38</f>
        <v>0.46259349301003266</v>
      </c>
      <c r="AY11" s="250">
        <f>[10]Projections!AY38</f>
        <v>0.48062399237989756</v>
      </c>
      <c r="AZ11" s="250">
        <f>[10]Projections!AZ38</f>
        <v>0.5023378846315748</v>
      </c>
      <c r="BA11" s="250">
        <f>[10]Projections!BA38</f>
        <v>0.5205606874510893</v>
      </c>
      <c r="BB11" s="250">
        <f>[10]Projections!BB38</f>
        <v>0.53805746624356077</v>
      </c>
      <c r="BC11" s="242"/>
    </row>
    <row r="12" spans="2:55" ht="14.25" customHeight="1" x14ac:dyDescent="0.2">
      <c r="B12" s="249" t="s">
        <v>188</v>
      </c>
      <c r="C12" s="250">
        <f>[10]Projections!C39</f>
        <v>11.131238136174881</v>
      </c>
      <c r="D12" s="250">
        <f>[10]Projections!D39</f>
        <v>12.582644182902651</v>
      </c>
      <c r="E12" s="250">
        <f>[10]Projections!E39</f>
        <v>14.395817531452312</v>
      </c>
      <c r="F12" s="250">
        <f>[10]Projections!F39</f>
        <v>9.9223252375804503</v>
      </c>
      <c r="G12" s="250">
        <f>[10]Projections!G39</f>
        <v>9.7180375277747899</v>
      </c>
      <c r="H12" s="250">
        <f>[10]Projections!H39</f>
        <v>9.961377757216006</v>
      </c>
      <c r="I12" s="250">
        <f>[10]Projections!I39</f>
        <v>10.306043756397624</v>
      </c>
      <c r="J12" s="250">
        <f>[10]Projections!J39</f>
        <v>10.458506070069575</v>
      </c>
      <c r="K12" s="250">
        <f>[10]Projections!K39</f>
        <v>10.688505111188405</v>
      </c>
      <c r="L12" s="250">
        <f>[10]Projections!L39</f>
        <v>6.9572018089674517</v>
      </c>
      <c r="M12" s="250">
        <f>[10]Projections!M39</f>
        <v>9.5932102045807248</v>
      </c>
      <c r="N12" s="250">
        <f>[10]Projections!N39</f>
        <v>10.117115196159775</v>
      </c>
      <c r="O12" s="250">
        <f>[6]Projections!M12</f>
        <v>10.071254071132582</v>
      </c>
      <c r="P12" s="250">
        <f>[6]Projections!N12</f>
        <v>9.9101657645058392</v>
      </c>
      <c r="Q12" s="250">
        <f>[6]Projections!O12</f>
        <v>9.5272748157332021</v>
      </c>
      <c r="R12" s="250">
        <f>[6]Projections!P12</f>
        <v>9.1270976488288031</v>
      </c>
      <c r="S12" s="250">
        <f>[6]Projections!Q12</f>
        <v>8.7718748742401829</v>
      </c>
      <c r="T12" s="250">
        <f>[10]Projections!T39</f>
        <v>9.5796009420392139</v>
      </c>
      <c r="U12" s="250">
        <f>[10]Projections!U39</f>
        <v>8.9610816335640493</v>
      </c>
      <c r="V12" s="250">
        <f>[10]Projections!V39</f>
        <v>8.3965521163596097</v>
      </c>
      <c r="W12" s="250">
        <f>[10]Projections!W39</f>
        <v>8.072246453792868</v>
      </c>
      <c r="X12" s="250">
        <f>[10]Projections!X39</f>
        <v>7.5672202816451843</v>
      </c>
      <c r="Y12" s="250">
        <f>[10]Projections!Y39</f>
        <v>11.135741965377052</v>
      </c>
      <c r="Z12" s="250">
        <f>[10]Projections!Z39</f>
        <v>11.165922462780893</v>
      </c>
      <c r="AA12" s="250">
        <f>[10]Projections!AA39</f>
        <v>10.842689770295333</v>
      </c>
      <c r="AB12" s="250">
        <f>[10]Projections!AB39</f>
        <v>10.313111488109787</v>
      </c>
      <c r="AC12" s="250">
        <f>[10]Projections!AC39</f>
        <v>9.6967548378260275</v>
      </c>
      <c r="AD12" s="250">
        <f>[10]Projections!AD39</f>
        <v>10.397324909469809</v>
      </c>
      <c r="AE12" s="250">
        <f>[10]Projections!AE39</f>
        <v>10.369460373606175</v>
      </c>
      <c r="AF12" s="250">
        <f>[10]Projections!AF39</f>
        <v>9.9648247782137176</v>
      </c>
      <c r="AG12" s="250">
        <f>[10]Projections!AG39</f>
        <v>9.3978093806687397</v>
      </c>
      <c r="AH12" s="250">
        <f>[10]Projections!AH39</f>
        <v>8.8364080897705417</v>
      </c>
      <c r="AI12" s="250">
        <f>[10]Projections!AI39</f>
        <v>10.397324909469809</v>
      </c>
      <c r="AJ12" s="250">
        <f>[10]Projections!AJ39</f>
        <v>10.369460373606175</v>
      </c>
      <c r="AK12" s="250">
        <f>[10]Projections!AK39</f>
        <v>9.9648247782137176</v>
      </c>
      <c r="AL12" s="250">
        <f>[10]Projections!AL39</f>
        <v>9.3978093806687397</v>
      </c>
      <c r="AM12" s="250">
        <f>[10]Projections!AM39</f>
        <v>8.8364080897705417</v>
      </c>
      <c r="AN12" s="250">
        <f>[10]Projections!AN39</f>
        <v>10.392747713408944</v>
      </c>
      <c r="AO12" s="250">
        <f>[10]Projections!AO39</f>
        <v>10.197033506306887</v>
      </c>
      <c r="AP12" s="250">
        <f>[10]Projections!AP39</f>
        <v>9.5030725091079589</v>
      </c>
      <c r="AQ12" s="250">
        <f>[10]Projections!AQ39</f>
        <v>8.8049452036034914</v>
      </c>
      <c r="AR12" s="250">
        <f>[10]Projections!AR39</f>
        <v>8.2868765884921576</v>
      </c>
      <c r="AS12" s="250">
        <f>[10]Projections!AS39</f>
        <v>10.397324909469809</v>
      </c>
      <c r="AT12" s="250">
        <f>[10]Projections!AT39</f>
        <v>10.380908531330805</v>
      </c>
      <c r="AU12" s="250">
        <f>[10]Projections!AU39</f>
        <v>10.036358080739555</v>
      </c>
      <c r="AV12" s="250">
        <f>[10]Projections!AV39</f>
        <v>9.7703178073366459</v>
      </c>
      <c r="AW12" s="250">
        <f>[10]Projections!AW39</f>
        <v>9.6292542585798753</v>
      </c>
      <c r="AX12" s="250">
        <f>[10]Projections!AX39</f>
        <v>9.9010479918364744</v>
      </c>
      <c r="AY12" s="250">
        <f>[10]Projections!AY39</f>
        <v>9.0970889009625449</v>
      </c>
      <c r="AZ12" s="250">
        <f>[10]Projections!AZ39</f>
        <v>6.9862021966022505</v>
      </c>
      <c r="BA12" s="250">
        <f>[10]Projections!BA39</f>
        <v>5.7312892043732733</v>
      </c>
      <c r="BB12" s="250">
        <f>[10]Projections!BB39</f>
        <v>4.4901702905862733</v>
      </c>
      <c r="BC12" s="242"/>
    </row>
    <row r="13" spans="2:55" ht="14.25" customHeight="1" x14ac:dyDescent="0.2">
      <c r="B13" s="251" t="s">
        <v>457</v>
      </c>
      <c r="C13" s="250">
        <f>[10]Projections!C40</f>
        <v>3.7139022605821248</v>
      </c>
      <c r="D13" s="250">
        <f>[10]Projections!D40</f>
        <v>5.0390169316626583</v>
      </c>
      <c r="E13" s="250">
        <f>[10]Projections!E40</f>
        <v>5.1414139977324931</v>
      </c>
      <c r="F13" s="250">
        <f>[10]Projections!F40</f>
        <v>4.1952429774580944</v>
      </c>
      <c r="G13" s="250">
        <f>[10]Projections!G40</f>
        <v>4.2899948852499667</v>
      </c>
      <c r="H13" s="250">
        <f>[10]Projections!H40</f>
        <v>4.2185612705421898</v>
      </c>
      <c r="I13" s="250">
        <f>[10]Projections!I40</f>
        <v>4.1606506398211458</v>
      </c>
      <c r="J13" s="250">
        <f>[10]Projections!J40</f>
        <v>4.10292565740348</v>
      </c>
      <c r="K13" s="250">
        <f>[10]Projections!K40</f>
        <v>4.053322015590644</v>
      </c>
      <c r="L13" s="250">
        <f>[10]Projections!L40</f>
        <v>3.1280491944981468</v>
      </c>
      <c r="M13" s="250">
        <f>[10]Projections!M40</f>
        <v>3.4990862695470137</v>
      </c>
      <c r="N13" s="250">
        <f>[10]Projections!N40</f>
        <v>3.4740862458147377</v>
      </c>
      <c r="O13" s="250">
        <f>[6]Projections!M13</f>
        <v>3.7811558664747147</v>
      </c>
      <c r="P13" s="250">
        <f>[6]Projections!N13</f>
        <v>3.4449444161148461</v>
      </c>
      <c r="Q13" s="250">
        <f>[6]Projections!O13</f>
        <v>2.9575208691722326</v>
      </c>
      <c r="R13" s="250">
        <f>[6]Projections!P13</f>
        <v>2.4879278801532658</v>
      </c>
      <c r="S13" s="250">
        <f>[6]Projections!Q13</f>
        <v>2.0644110893899432</v>
      </c>
      <c r="T13" s="250">
        <f>[10]Projections!T40</f>
        <v>3.0874843262506513</v>
      </c>
      <c r="U13" s="250">
        <f>[10]Projections!U40</f>
        <v>2.6194406531491938</v>
      </c>
      <c r="V13" s="250">
        <f>[10]Projections!V40</f>
        <v>2.05956364883748</v>
      </c>
      <c r="W13" s="250">
        <f>[10]Projections!W40</f>
        <v>1.6363810039075362</v>
      </c>
      <c r="X13" s="250">
        <f>[10]Projections!X40</f>
        <v>1.1536743024331573</v>
      </c>
      <c r="Y13" s="250">
        <f>[10]Projections!Y40</f>
        <v>3.6089798513575988</v>
      </c>
      <c r="Z13" s="250">
        <f>[10]Projections!Z40</f>
        <v>3.496911683226005</v>
      </c>
      <c r="AA13" s="250">
        <f>[10]Projections!AA40</f>
        <v>3.0058367461247602</v>
      </c>
      <c r="AB13" s="250">
        <f>[10]Projections!AB40</f>
        <v>2.3679882114110296</v>
      </c>
      <c r="AC13" s="250">
        <f>[10]Projections!AC40</f>
        <v>1.6662854164231873</v>
      </c>
      <c r="AD13" s="250">
        <f>[10]Projections!AD40</f>
        <v>3.3903008111593813</v>
      </c>
      <c r="AE13" s="250">
        <f>[10]Projections!AE40</f>
        <v>3.1853890268823992</v>
      </c>
      <c r="AF13" s="250">
        <f>[10]Projections!AF40</f>
        <v>2.6621140456997221</v>
      </c>
      <c r="AG13" s="250">
        <f>[10]Projections!AG40</f>
        <v>1.9995452451993849</v>
      </c>
      <c r="AH13" s="250">
        <f>[10]Projections!AH40</f>
        <v>1.3773739286496502</v>
      </c>
      <c r="AI13" s="250">
        <f>[10]Projections!AI40</f>
        <v>3.3903008111593813</v>
      </c>
      <c r="AJ13" s="250">
        <f>[10]Projections!AJ40</f>
        <v>3.1853890268823992</v>
      </c>
      <c r="AK13" s="250">
        <f>[10]Projections!AK40</f>
        <v>2.6621140456997221</v>
      </c>
      <c r="AL13" s="250">
        <f>[10]Projections!AL40</f>
        <v>1.9995452451993849</v>
      </c>
      <c r="AM13" s="250">
        <f>[10]Projections!AM40</f>
        <v>1.3773739286496502</v>
      </c>
      <c r="AN13" s="250">
        <f>[10]Projections!AN40</f>
        <v>3.3857236150985148</v>
      </c>
      <c r="AO13" s="250">
        <f>[10]Projections!AO40</f>
        <v>3.0129621595831124</v>
      </c>
      <c r="AP13" s="250">
        <f>[10]Projections!AP40</f>
        <v>2.2003617765939629</v>
      </c>
      <c r="AQ13" s="250">
        <f>[10]Projections!AQ40</f>
        <v>1.4066810681341366</v>
      </c>
      <c r="AR13" s="250">
        <f>[10]Projections!AR40</f>
        <v>0.82784242737126623</v>
      </c>
      <c r="AS13" s="250">
        <f>[10]Projections!AS40</f>
        <v>3.3903008111593813</v>
      </c>
      <c r="AT13" s="250">
        <f>[10]Projections!AT40</f>
        <v>3.1968371846070291</v>
      </c>
      <c r="AU13" s="250">
        <f>[10]Projections!AU40</f>
        <v>2.7336473482255608</v>
      </c>
      <c r="AV13" s="250">
        <f>[10]Projections!AV40</f>
        <v>2.3720536718672913</v>
      </c>
      <c r="AW13" s="250">
        <f>[10]Projections!AW40</f>
        <v>2.1702200974589827</v>
      </c>
      <c r="AX13" s="250">
        <f>[10]Projections!AX40</f>
        <v>3.0874843262506513</v>
      </c>
      <c r="AY13" s="250">
        <f>[10]Projections!AY40</f>
        <v>2.6194406531491938</v>
      </c>
      <c r="AZ13" s="250">
        <f>[10]Projections!AZ40</f>
        <v>2.05956364883748</v>
      </c>
      <c r="BA13" s="250">
        <f>[10]Projections!BA40</f>
        <v>1.4066810681341366</v>
      </c>
      <c r="BB13" s="250">
        <f>[10]Projections!BB40</f>
        <v>0.82784242737126623</v>
      </c>
      <c r="BC13" s="242"/>
    </row>
    <row r="14" spans="2:55" ht="14.25" customHeight="1" x14ac:dyDescent="0.2">
      <c r="B14" s="251" t="s">
        <v>458</v>
      </c>
      <c r="C14" s="250">
        <f>[10]Projections!C41</f>
        <v>1.5346350211857034</v>
      </c>
      <c r="D14" s="250">
        <f>[10]Projections!D41</f>
        <v>0.36958144129258774</v>
      </c>
      <c r="E14" s="250">
        <f>[10]Projections!E41</f>
        <v>2.8050885317633072</v>
      </c>
      <c r="F14" s="250">
        <f>[10]Projections!F41</f>
        <v>0.57762174818711465</v>
      </c>
      <c r="G14" s="250">
        <f>[10]Projections!G41</f>
        <v>0.28417290124766537</v>
      </c>
      <c r="H14" s="250">
        <f>[10]Projections!H41</f>
        <v>0.401977854217412</v>
      </c>
      <c r="I14" s="250">
        <f>[10]Projections!I41</f>
        <v>0.48689947463149219</v>
      </c>
      <c r="J14" s="250">
        <f>[10]Projections!J41</f>
        <v>0.40163759759973561</v>
      </c>
      <c r="K14" s="250">
        <f>[10]Projections!K41</f>
        <v>0.63135926145659205</v>
      </c>
      <c r="L14" s="250">
        <f>[10]Projections!L41</f>
        <v>0.33561493679554516</v>
      </c>
      <c r="M14" s="250">
        <f>[10]Projections!M41</f>
        <v>0.5237073884066622</v>
      </c>
      <c r="N14" s="250">
        <f>[10]Projections!N41</f>
        <v>0.648260831636565</v>
      </c>
      <c r="O14" s="250">
        <f>[6]Projections!M14</f>
        <v>0.65424454515722918</v>
      </c>
      <c r="P14" s="250">
        <f>[6]Projections!N14</f>
        <v>0.65424454515722918</v>
      </c>
      <c r="Q14" s="250">
        <f>[6]Projections!O14</f>
        <v>0.65424454515722918</v>
      </c>
      <c r="R14" s="250">
        <f>[6]Projections!P14</f>
        <v>0.65424454515722918</v>
      </c>
      <c r="S14" s="250">
        <f>[6]Projections!Q14</f>
        <v>0.65424454515722918</v>
      </c>
      <c r="T14" s="250">
        <f>[10]Projections!T41</f>
        <v>0.67619203755112389</v>
      </c>
      <c r="U14" s="250">
        <f>[10]Projections!U41</f>
        <v>0.70922136979524841</v>
      </c>
      <c r="V14" s="250">
        <f>[10]Projections!V41</f>
        <v>0.74686329459629641</v>
      </c>
      <c r="W14" s="250">
        <f>[10]Projections!W41</f>
        <v>0.78651921750058906</v>
      </c>
      <c r="X14" s="250">
        <f>[10]Projections!X41</f>
        <v>0.82336548869312021</v>
      </c>
      <c r="Y14" s="250">
        <f>[10]Projections!Y41</f>
        <v>0.67619203755112389</v>
      </c>
      <c r="Z14" s="250">
        <f>[10]Projections!Z41</f>
        <v>0.70922136979524841</v>
      </c>
      <c r="AA14" s="250">
        <f>[10]Projections!AA41</f>
        <v>0.74686329459629641</v>
      </c>
      <c r="AB14" s="250">
        <f>[10]Projections!AB41</f>
        <v>0.78651921750058906</v>
      </c>
      <c r="AC14" s="250">
        <f>[10]Projections!AC41</f>
        <v>0.82336548869312021</v>
      </c>
      <c r="AD14" s="250">
        <f>[10]Projections!AD41</f>
        <v>0.67619203755112389</v>
      </c>
      <c r="AE14" s="250">
        <f>[10]Projections!AE41</f>
        <v>0.70922136979524841</v>
      </c>
      <c r="AF14" s="250">
        <f>[10]Projections!AF41</f>
        <v>0.74686329459629641</v>
      </c>
      <c r="AG14" s="250">
        <f>[10]Projections!AG41</f>
        <v>0.78651921750058906</v>
      </c>
      <c r="AH14" s="250">
        <f>[10]Projections!AH41</f>
        <v>0.82336548869312021</v>
      </c>
      <c r="AI14" s="250">
        <f>[10]Projections!AI41</f>
        <v>0.67619203755112389</v>
      </c>
      <c r="AJ14" s="250">
        <f>[10]Projections!AJ41</f>
        <v>0.70922136979524841</v>
      </c>
      <c r="AK14" s="250">
        <f>[10]Projections!AK41</f>
        <v>0.74686329459629641</v>
      </c>
      <c r="AL14" s="250">
        <f>[10]Projections!AL41</f>
        <v>0.78651921750058906</v>
      </c>
      <c r="AM14" s="250">
        <f>[10]Projections!AM41</f>
        <v>0.82336548869312021</v>
      </c>
      <c r="AN14" s="250">
        <f>[10]Projections!AN41</f>
        <v>0.67619203755112389</v>
      </c>
      <c r="AO14" s="250">
        <f>[10]Projections!AO41</f>
        <v>0.70922136979524841</v>
      </c>
      <c r="AP14" s="250">
        <f>[10]Projections!AP41</f>
        <v>0.74686329459629641</v>
      </c>
      <c r="AQ14" s="250">
        <f>[10]Projections!AQ41</f>
        <v>0.78651921750058906</v>
      </c>
      <c r="AR14" s="250">
        <f>[10]Projections!AR41</f>
        <v>0.82336548869312021</v>
      </c>
      <c r="AS14" s="250">
        <f>[10]Projections!AS41</f>
        <v>0.67619203755112389</v>
      </c>
      <c r="AT14" s="250">
        <f>[10]Projections!AT41</f>
        <v>0.70922136979524841</v>
      </c>
      <c r="AU14" s="250">
        <f>[10]Projections!AU41</f>
        <v>0.74686329459629641</v>
      </c>
      <c r="AV14" s="250">
        <f>[10]Projections!AV41</f>
        <v>0.78651921750058906</v>
      </c>
      <c r="AW14" s="250">
        <f>[10]Projections!AW41</f>
        <v>0.82336548869312021</v>
      </c>
      <c r="AX14" s="250">
        <f>[10]Projections!AX41</f>
        <v>0.67619203755112389</v>
      </c>
      <c r="AY14" s="250">
        <f>[10]Projections!AY41</f>
        <v>0.70922136979524841</v>
      </c>
      <c r="AZ14" s="250">
        <f>[10]Projections!AZ41</f>
        <v>0.74686329459629641</v>
      </c>
      <c r="BA14" s="250">
        <f>[10]Projections!BA41</f>
        <v>0.78651921750058906</v>
      </c>
      <c r="BB14" s="250">
        <f>[10]Projections!BB41</f>
        <v>0.82336548869312021</v>
      </c>
      <c r="BC14" s="253"/>
    </row>
    <row r="15" spans="2:55" ht="14.25" customHeight="1" x14ac:dyDescent="0.2">
      <c r="B15" s="251" t="s">
        <v>459</v>
      </c>
      <c r="C15" s="250">
        <f>[10]Projections!C42</f>
        <v>3.6931008432374504</v>
      </c>
      <c r="D15" s="250">
        <f>[10]Projections!D42</f>
        <v>6.1315306722254679</v>
      </c>
      <c r="E15" s="250">
        <f>[10]Projections!E42</f>
        <v>4.862400461000095</v>
      </c>
      <c r="F15" s="250">
        <f>[10]Projections!F42</f>
        <v>3.9770991793023249</v>
      </c>
      <c r="G15" s="250">
        <f>[10]Projections!G42</f>
        <v>4.289232815624259</v>
      </c>
      <c r="H15" s="250">
        <f>[10]Projections!H42</f>
        <v>4.3773605588531481</v>
      </c>
      <c r="I15" s="250">
        <f>[10]Projections!I42</f>
        <v>4.6102661746024545</v>
      </c>
      <c r="J15" s="250">
        <f>[10]Projections!J42</f>
        <v>4.7751015760577076</v>
      </c>
      <c r="K15" s="250">
        <f>[10]Projections!K42</f>
        <v>4.9585236928503562</v>
      </c>
      <c r="L15" s="250">
        <f>[10]Projections!L42</f>
        <v>2.7254067635379013</v>
      </c>
      <c r="M15" s="250">
        <f>[10]Projections!M42</f>
        <v>4.5836396259451453</v>
      </c>
      <c r="N15" s="250">
        <f>[10]Projections!N42</f>
        <v>4.9045219794058745</v>
      </c>
      <c r="O15" s="250">
        <f>[6]Projections!M15</f>
        <v>4.5921611434691805</v>
      </c>
      <c r="P15" s="250">
        <f>[6]Projections!N15</f>
        <v>4.7672842872023056</v>
      </c>
      <c r="Q15" s="250">
        <f>[6]Projections!O15</f>
        <v>4.8718168853722821</v>
      </c>
      <c r="R15" s="250">
        <f>[6]Projections!P15</f>
        <v>4.9412327074868498</v>
      </c>
      <c r="S15" s="250">
        <f>[6]Projections!Q15</f>
        <v>5.0095267236615522</v>
      </c>
      <c r="T15" s="250">
        <f>[10]Projections!T42</f>
        <v>4.7117367799179952</v>
      </c>
      <c r="U15" s="250">
        <f>[10]Projections!U42</f>
        <v>4.528231812300163</v>
      </c>
      <c r="V15" s="250">
        <f>[10]Projections!V42</f>
        <v>4.4859373746063893</v>
      </c>
      <c r="W15" s="250">
        <f>[10]Projections!W42</f>
        <v>4.5451584340653008</v>
      </c>
      <c r="X15" s="250">
        <f>[10]Projections!X42</f>
        <v>4.4859926921994653</v>
      </c>
      <c r="Y15" s="250">
        <f>[10]Projections!Y42</f>
        <v>5.7463822781488858</v>
      </c>
      <c r="Z15" s="250">
        <f>[10]Projections!Z42</f>
        <v>5.8556016114401954</v>
      </c>
      <c r="AA15" s="250">
        <f>[10]Projections!AA42</f>
        <v>5.9858019312548318</v>
      </c>
      <c r="AB15" s="250">
        <f>[10]Projections!AB42</f>
        <v>6.0544162608787229</v>
      </c>
      <c r="AC15" s="250">
        <f>[10]Projections!AC42</f>
        <v>6.1029161343902771</v>
      </c>
      <c r="AD15" s="250">
        <f>[10]Projections!AD42</f>
        <v>5.2266442624398612</v>
      </c>
      <c r="AE15" s="250">
        <f>[10]Projections!AE42</f>
        <v>5.3706621786090833</v>
      </c>
      <c r="AF15" s="250">
        <f>[10]Projections!AF42</f>
        <v>5.4516596395982546</v>
      </c>
      <c r="AG15" s="250">
        <f>[10]Projections!AG42</f>
        <v>5.5075571196493218</v>
      </c>
      <c r="AH15" s="250">
        <f>[10]Projections!AH42</f>
        <v>5.5314808741083281</v>
      </c>
      <c r="AI15" s="250">
        <f>[10]Projections!AI42</f>
        <v>5.2266442624398612</v>
      </c>
      <c r="AJ15" s="250">
        <f>[10]Projections!AJ42</f>
        <v>5.3706621786090833</v>
      </c>
      <c r="AK15" s="250">
        <f>[10]Projections!AK42</f>
        <v>5.4516596395982546</v>
      </c>
      <c r="AL15" s="250">
        <f>[10]Projections!AL42</f>
        <v>5.5075571196493218</v>
      </c>
      <c r="AM15" s="250">
        <f>[10]Projections!AM42</f>
        <v>5.5314808741083281</v>
      </c>
      <c r="AN15" s="250">
        <f>[10]Projections!AN42</f>
        <v>5.2266442624398612</v>
      </c>
      <c r="AO15" s="250">
        <f>[10]Projections!AO42</f>
        <v>5.3706621786090833</v>
      </c>
      <c r="AP15" s="250">
        <f>[10]Projections!AP42</f>
        <v>5.4516596395982546</v>
      </c>
      <c r="AQ15" s="250">
        <f>[10]Projections!AQ42</f>
        <v>5.5075571196493218</v>
      </c>
      <c r="AR15" s="250">
        <f>[10]Projections!AR42</f>
        <v>5.5314808741083281</v>
      </c>
      <c r="AS15" s="250">
        <f>[10]Projections!AS42</f>
        <v>5.2266442624398612</v>
      </c>
      <c r="AT15" s="250">
        <f>[10]Projections!AT42</f>
        <v>5.3706621786090833</v>
      </c>
      <c r="AU15" s="250">
        <f>[10]Projections!AU42</f>
        <v>5.4516596395982546</v>
      </c>
      <c r="AV15" s="250">
        <f>[10]Projections!AV42</f>
        <v>5.5075571196493218</v>
      </c>
      <c r="AW15" s="250">
        <f>[10]Projections!AW42</f>
        <v>5.5314808741083281</v>
      </c>
      <c r="AX15" s="250">
        <f>[10]Projections!AX42</f>
        <v>5.0331838297152558</v>
      </c>
      <c r="AY15" s="250">
        <f>[10]Projections!AY42</f>
        <v>4.6642390796986586</v>
      </c>
      <c r="AZ15" s="250">
        <f>[10]Projections!AZ42</f>
        <v>3.0755874548490318</v>
      </c>
      <c r="BA15" s="250">
        <f>[10]Projections!BA42</f>
        <v>2.4339011204191054</v>
      </c>
      <c r="BB15" s="250">
        <f>[10]Projections!BB42</f>
        <v>1.7347745762024449</v>
      </c>
      <c r="BC15" s="242"/>
    </row>
    <row r="16" spans="2:55" ht="14.25" customHeight="1" x14ac:dyDescent="0.2">
      <c r="B16" s="254" t="s">
        <v>460</v>
      </c>
      <c r="C16" s="250">
        <f>[10]Projections!C43</f>
        <v>1.416911857746882</v>
      </c>
      <c r="D16" s="250">
        <f>[10]Projections!D43</f>
        <v>1.0269414309124087</v>
      </c>
      <c r="E16" s="250">
        <f>[10]Projections!E43</f>
        <v>0.80013838864671949</v>
      </c>
      <c r="F16" s="250">
        <f>[10]Projections!F43</f>
        <v>0.6640788530764592</v>
      </c>
      <c r="G16" s="250">
        <f>[10]Projections!G43</f>
        <v>0.80419831448886636</v>
      </c>
      <c r="H16" s="250">
        <f>[10]Projections!H43</f>
        <v>0.79755546716491255</v>
      </c>
      <c r="I16" s="250">
        <f>[10]Projections!I43</f>
        <v>0.84988934682889505</v>
      </c>
      <c r="J16" s="250">
        <f>[10]Projections!J43</f>
        <v>0.86230613573243176</v>
      </c>
      <c r="K16" s="250">
        <f>[10]Projections!K43</f>
        <v>0.88087641639582692</v>
      </c>
      <c r="L16" s="250">
        <f>[10]Projections!L43</f>
        <v>0.44736456425330223</v>
      </c>
      <c r="M16" s="250">
        <f>[10]Projections!M43</f>
        <v>0.66601331312315604</v>
      </c>
      <c r="N16" s="250">
        <f>[10]Projections!N43</f>
        <v>0.76931857995618558</v>
      </c>
      <c r="O16" s="250">
        <f>[6]Projections!M16</f>
        <v>0.87968186780540103</v>
      </c>
      <c r="P16" s="250">
        <f>[6]Projections!N16</f>
        <v>0.87968186780540103</v>
      </c>
      <c r="Q16" s="250">
        <f>[6]Projections!O16</f>
        <v>0.87968186780540103</v>
      </c>
      <c r="R16" s="250">
        <f>[6]Projections!P16</f>
        <v>0.87968186780540103</v>
      </c>
      <c r="S16" s="250">
        <f>[6]Projections!Q16</f>
        <v>0.87968186780540103</v>
      </c>
      <c r="T16" s="250">
        <f>[10]Projections!T43</f>
        <v>0.87103932529613382</v>
      </c>
      <c r="U16" s="250">
        <f>[10]Projections!U43</f>
        <v>0.87103932529613382</v>
      </c>
      <c r="V16" s="250">
        <f>[10]Projections!V43</f>
        <v>0.87103932529613382</v>
      </c>
      <c r="W16" s="250">
        <f>[10]Projections!W43</f>
        <v>0.87103932529613382</v>
      </c>
      <c r="X16" s="250">
        <f>[10]Projections!X43</f>
        <v>0.87103932529613382</v>
      </c>
      <c r="Y16" s="250">
        <f>[10]Projections!Y43</f>
        <v>0.87103932529613382</v>
      </c>
      <c r="Z16" s="250">
        <f>[10]Projections!Z43</f>
        <v>0.87103932529613382</v>
      </c>
      <c r="AA16" s="250">
        <f>[10]Projections!AA43</f>
        <v>0.87103932529613382</v>
      </c>
      <c r="AB16" s="250">
        <f>[10]Projections!AB43</f>
        <v>0.87103932529613382</v>
      </c>
      <c r="AC16" s="250">
        <f>[10]Projections!AC43</f>
        <v>0.87103932529613382</v>
      </c>
      <c r="AD16" s="250">
        <f>[10]Projections!AD43</f>
        <v>0.87103932529613382</v>
      </c>
      <c r="AE16" s="250">
        <f>[10]Projections!AE43</f>
        <v>0.87103932529613382</v>
      </c>
      <c r="AF16" s="250">
        <f>[10]Projections!AF43</f>
        <v>0.87103932529613382</v>
      </c>
      <c r="AG16" s="250">
        <f>[10]Projections!AG43</f>
        <v>0.87103932529613382</v>
      </c>
      <c r="AH16" s="250">
        <f>[10]Projections!AH43</f>
        <v>0.87103932529613382</v>
      </c>
      <c r="AI16" s="250">
        <f>[10]Projections!AI43</f>
        <v>0.87103932529613382</v>
      </c>
      <c r="AJ16" s="250">
        <f>[10]Projections!AJ43</f>
        <v>0.87103932529613382</v>
      </c>
      <c r="AK16" s="250">
        <f>[10]Projections!AK43</f>
        <v>0.87103932529613382</v>
      </c>
      <c r="AL16" s="250">
        <f>[10]Projections!AL43</f>
        <v>0.87103932529613382</v>
      </c>
      <c r="AM16" s="250">
        <f>[10]Projections!AM43</f>
        <v>0.87103932529613382</v>
      </c>
      <c r="AN16" s="250">
        <f>[10]Projections!AN43</f>
        <v>0.87103932529613382</v>
      </c>
      <c r="AO16" s="250">
        <f>[10]Projections!AO43</f>
        <v>0.87103932529613382</v>
      </c>
      <c r="AP16" s="250">
        <f>[10]Projections!AP43</f>
        <v>0.87103932529613382</v>
      </c>
      <c r="AQ16" s="250">
        <f>[10]Projections!AQ43</f>
        <v>0.87103932529613382</v>
      </c>
      <c r="AR16" s="250">
        <f>[10]Projections!AR43</f>
        <v>0.87103932529613382</v>
      </c>
      <c r="AS16" s="250">
        <f>[10]Projections!AS43</f>
        <v>0.87103932529613382</v>
      </c>
      <c r="AT16" s="250">
        <f>[10]Projections!AT43</f>
        <v>0.87103932529613382</v>
      </c>
      <c r="AU16" s="250">
        <f>[10]Projections!AU43</f>
        <v>0.87103932529613382</v>
      </c>
      <c r="AV16" s="250">
        <f>[10]Projections!AV43</f>
        <v>0.87103932529613382</v>
      </c>
      <c r="AW16" s="250">
        <f>[10]Projections!AW43</f>
        <v>0.87103932529613382</v>
      </c>
      <c r="AX16" s="250">
        <f>[10]Projections!AX43</f>
        <v>0.87103932529613382</v>
      </c>
      <c r="AY16" s="250">
        <f>[10]Projections!AY43</f>
        <v>0.87103932529613382</v>
      </c>
      <c r="AZ16" s="250">
        <f>[10]Projections!AZ43</f>
        <v>0.87103932529613382</v>
      </c>
      <c r="BA16" s="250">
        <f>[10]Projections!BA43</f>
        <v>0.87103932529613382</v>
      </c>
      <c r="BB16" s="250">
        <f>[10]Projections!BB43</f>
        <v>0.87103932529613382</v>
      </c>
      <c r="BC16" s="242"/>
    </row>
    <row r="17" spans="2:59" ht="14.25" customHeight="1" x14ac:dyDescent="0.2">
      <c r="B17" s="254" t="s">
        <v>461</v>
      </c>
      <c r="C17" s="250">
        <f>[10]Projections!C44</f>
        <v>0.77268815342272001</v>
      </c>
      <c r="D17" s="250">
        <f>[10]Projections!D44</f>
        <v>1.5573706809531636E-2</v>
      </c>
      <c r="E17" s="250">
        <f>[10]Projections!E44</f>
        <v>0.78677615230969888</v>
      </c>
      <c r="F17" s="250">
        <f>[10]Projections!F44</f>
        <v>0.50828247955645811</v>
      </c>
      <c r="G17" s="250">
        <f>[10]Projections!G44</f>
        <v>5.0438611164035599E-2</v>
      </c>
      <c r="H17" s="250">
        <f>[10]Projections!H44</f>
        <v>0.1659226064383422</v>
      </c>
      <c r="I17" s="250">
        <f>[10]Projections!I44</f>
        <v>0.19833812051363667</v>
      </c>
      <c r="J17" s="250">
        <f>[10]Projections!J44</f>
        <v>0.3165351032762207</v>
      </c>
      <c r="K17" s="250">
        <f>[10]Projections!K44</f>
        <v>0.16442372489498533</v>
      </c>
      <c r="L17" s="250">
        <f>[10]Projections!L44</f>
        <v>0.32076634988255565</v>
      </c>
      <c r="M17" s="250">
        <f>[10]Projections!M44</f>
        <v>0.32076360755874761</v>
      </c>
      <c r="N17" s="250">
        <f>[10]Projections!N44</f>
        <v>0.32092755934641165</v>
      </c>
      <c r="O17" s="250">
        <f>[6]Projections!M17</f>
        <v>0.16401064822605735</v>
      </c>
      <c r="P17" s="250">
        <f>[6]Projections!N17</f>
        <v>0.16401064822605735</v>
      </c>
      <c r="Q17" s="250">
        <f>[6]Projections!O17</f>
        <v>0.16401064822605735</v>
      </c>
      <c r="R17" s="250">
        <f>[6]Projections!P17</f>
        <v>0.16401064822605735</v>
      </c>
      <c r="S17" s="250">
        <f>[6]Projections!Q17</f>
        <v>0.16401064822605735</v>
      </c>
      <c r="T17" s="250">
        <f>[10]Projections!T44</f>
        <v>0.23314847302330852</v>
      </c>
      <c r="U17" s="250">
        <f>[10]Projections!U44</f>
        <v>0.23314847302330852</v>
      </c>
      <c r="V17" s="250">
        <f>[10]Projections!V44</f>
        <v>0.23314847302330852</v>
      </c>
      <c r="W17" s="250">
        <f>[10]Projections!W44</f>
        <v>0.23314847302330852</v>
      </c>
      <c r="X17" s="250">
        <f>[10]Projections!X44</f>
        <v>0.23314847302330852</v>
      </c>
      <c r="Y17" s="250">
        <f>[10]Projections!Y44</f>
        <v>0.23314847302330852</v>
      </c>
      <c r="Z17" s="250">
        <f>[10]Projections!Z44</f>
        <v>0.23314847302330852</v>
      </c>
      <c r="AA17" s="250">
        <f>[10]Projections!AA44</f>
        <v>0.23314847302330852</v>
      </c>
      <c r="AB17" s="250">
        <f>[10]Projections!AB44</f>
        <v>0.23314847302330852</v>
      </c>
      <c r="AC17" s="250">
        <f>[10]Projections!AC44</f>
        <v>0.23314847302330852</v>
      </c>
      <c r="AD17" s="250">
        <f>[10]Projections!AD44</f>
        <v>0.23314847302330852</v>
      </c>
      <c r="AE17" s="250">
        <f>[10]Projections!AE44</f>
        <v>0.23314847302330852</v>
      </c>
      <c r="AF17" s="250">
        <f>[10]Projections!AF44</f>
        <v>0.23314847302330852</v>
      </c>
      <c r="AG17" s="250">
        <f>[10]Projections!AG44</f>
        <v>0.23314847302330852</v>
      </c>
      <c r="AH17" s="250">
        <f>[10]Projections!AH44</f>
        <v>0.23314847302330852</v>
      </c>
      <c r="AI17" s="250">
        <f>[10]Projections!AI44</f>
        <v>0.23314847302330852</v>
      </c>
      <c r="AJ17" s="250">
        <f>[10]Projections!AJ44</f>
        <v>0.23314847302330852</v>
      </c>
      <c r="AK17" s="250">
        <f>[10]Projections!AK44</f>
        <v>0.23314847302330852</v>
      </c>
      <c r="AL17" s="250">
        <f>[10]Projections!AL44</f>
        <v>0.23314847302330852</v>
      </c>
      <c r="AM17" s="250">
        <f>[10]Projections!AM44</f>
        <v>0.23314847302330852</v>
      </c>
      <c r="AN17" s="250">
        <f>[10]Projections!AN44</f>
        <v>0.23314847302330852</v>
      </c>
      <c r="AO17" s="250">
        <f>[10]Projections!AO44</f>
        <v>0.23314847302330852</v>
      </c>
      <c r="AP17" s="250">
        <f>[10]Projections!AP44</f>
        <v>0.23314847302330852</v>
      </c>
      <c r="AQ17" s="250">
        <f>[10]Projections!AQ44</f>
        <v>0.23314847302330852</v>
      </c>
      <c r="AR17" s="250">
        <f>[10]Projections!AR44</f>
        <v>0.23314847302330852</v>
      </c>
      <c r="AS17" s="250">
        <f>[10]Projections!AS44</f>
        <v>0.23314847302330852</v>
      </c>
      <c r="AT17" s="250">
        <f>[10]Projections!AT44</f>
        <v>0.23314847302330852</v>
      </c>
      <c r="AU17" s="250">
        <f>[10]Projections!AU44</f>
        <v>0.23314847302330852</v>
      </c>
      <c r="AV17" s="250">
        <f>[10]Projections!AV44</f>
        <v>0.23314847302330852</v>
      </c>
      <c r="AW17" s="250">
        <f>[10]Projections!AW44</f>
        <v>0.23314847302330852</v>
      </c>
      <c r="AX17" s="250">
        <f>[10]Projections!AX44</f>
        <v>0.23314847302330852</v>
      </c>
      <c r="AY17" s="250">
        <f>[10]Projections!AY44</f>
        <v>0.23314847302330852</v>
      </c>
      <c r="AZ17" s="250">
        <f>[10]Projections!AZ44</f>
        <v>0.23314847302330852</v>
      </c>
      <c r="BA17" s="250">
        <f>[10]Projections!BA44</f>
        <v>0.23314847302330852</v>
      </c>
      <c r="BB17" s="250">
        <f>[10]Projections!BB44</f>
        <v>0.23314847302330852</v>
      </c>
      <c r="BC17" s="253"/>
    </row>
    <row r="18" spans="2:59" ht="14.25" customHeight="1" x14ac:dyDescent="0.2">
      <c r="B18" s="249" t="s">
        <v>190</v>
      </c>
      <c r="C18" s="250">
        <f>[10]Projections!C45</f>
        <v>0.1752110975563925</v>
      </c>
      <c r="D18" s="250">
        <f>[10]Projections!D45</f>
        <v>0.14558665189042641</v>
      </c>
      <c r="E18" s="250">
        <f>[10]Projections!E45</f>
        <v>0.15206271381801792</v>
      </c>
      <c r="F18" s="250">
        <f>[10]Projections!F45</f>
        <v>0.19077893000000001</v>
      </c>
      <c r="G18" s="250">
        <f>[10]Projections!G45</f>
        <v>0.26894360499999997</v>
      </c>
      <c r="H18" s="250">
        <f>[10]Projections!H45</f>
        <v>0.26821798499999999</v>
      </c>
      <c r="I18" s="250">
        <f>[10]Projections!I45</f>
        <v>0.22528147999999998</v>
      </c>
      <c r="J18" s="250">
        <f>[10]Projections!J45</f>
        <v>0.26458955000000001</v>
      </c>
      <c r="K18" s="250">
        <f>[10]Projections!K45</f>
        <v>0.28419578000000001</v>
      </c>
      <c r="L18" s="250">
        <f>[10]Projections!L45</f>
        <v>0.27886960999999999</v>
      </c>
      <c r="M18" s="250">
        <f>[10]Projections!M45</f>
        <v>0.29644514</v>
      </c>
      <c r="N18" s="250">
        <f>[10]Projections!N45</f>
        <v>0.26217053499999998</v>
      </c>
      <c r="O18" s="250">
        <f>[6]Projections!M18</f>
        <v>0.29248698739620349</v>
      </c>
      <c r="P18" s="250">
        <f>[6]Projections!N18</f>
        <v>0.29172080755266044</v>
      </c>
      <c r="Q18" s="250">
        <f>[6]Projections!O18</f>
        <v>0.29089827042613686</v>
      </c>
      <c r="R18" s="250">
        <f>[6]Projections!P18</f>
        <v>0.28384771052030427</v>
      </c>
      <c r="S18" s="250">
        <f>[6]Projections!Q18</f>
        <v>0.2172605466476929</v>
      </c>
      <c r="T18" s="250">
        <f>[10]Projections!T45</f>
        <v>0.25468516999999996</v>
      </c>
      <c r="U18" s="250">
        <f>[10]Projections!U45</f>
        <v>0.26145724939968712</v>
      </c>
      <c r="V18" s="250">
        <f>[10]Projections!V45</f>
        <v>0.26615153394269475</v>
      </c>
      <c r="W18" s="250">
        <f>[10]Projections!W45</f>
        <v>0.27169818983919397</v>
      </c>
      <c r="X18" s="250">
        <f>[10]Projections!X45</f>
        <v>0.27892264548512852</v>
      </c>
      <c r="Y18" s="250">
        <f>[10]Projections!Y45</f>
        <v>0.25468516999999996</v>
      </c>
      <c r="Z18" s="250">
        <f>[10]Projections!Z45</f>
        <v>0.26145724939968712</v>
      </c>
      <c r="AA18" s="250">
        <f>[10]Projections!AA45</f>
        <v>0.26615153394269475</v>
      </c>
      <c r="AB18" s="250">
        <f>[10]Projections!AB45</f>
        <v>0.27169818983919397</v>
      </c>
      <c r="AC18" s="250">
        <f>[10]Projections!AC45</f>
        <v>0.27892264548512852</v>
      </c>
      <c r="AD18" s="250">
        <f>[10]Projections!AD45</f>
        <v>0.25468516999999996</v>
      </c>
      <c r="AE18" s="250">
        <f>[10]Projections!AE45</f>
        <v>0.26145724939968712</v>
      </c>
      <c r="AF18" s="250">
        <f>[10]Projections!AF45</f>
        <v>0.26615153394269475</v>
      </c>
      <c r="AG18" s="250">
        <f>[10]Projections!AG45</f>
        <v>0.27169818983919397</v>
      </c>
      <c r="AH18" s="250">
        <f>[10]Projections!AH45</f>
        <v>0.27892264548512852</v>
      </c>
      <c r="AI18" s="250">
        <f>[10]Projections!AI45</f>
        <v>0.25468516999999996</v>
      </c>
      <c r="AJ18" s="250">
        <f>[10]Projections!AJ45</f>
        <v>0.26145724939968712</v>
      </c>
      <c r="AK18" s="250">
        <f>[10]Projections!AK45</f>
        <v>0.26615153394269475</v>
      </c>
      <c r="AL18" s="250">
        <f>[10]Projections!AL45</f>
        <v>0.27169818983919397</v>
      </c>
      <c r="AM18" s="250">
        <f>[10]Projections!AM45</f>
        <v>0.27892264548512852</v>
      </c>
      <c r="AN18" s="250">
        <f>[10]Projections!AN45</f>
        <v>0.25468516999999996</v>
      </c>
      <c r="AO18" s="250">
        <f>[10]Projections!AO45</f>
        <v>0.26145724939968712</v>
      </c>
      <c r="AP18" s="250">
        <f>[10]Projections!AP45</f>
        <v>0.26615153394269475</v>
      </c>
      <c r="AQ18" s="250">
        <f>[10]Projections!AQ45</f>
        <v>0.27169818983919397</v>
      </c>
      <c r="AR18" s="250">
        <f>[10]Projections!AR45</f>
        <v>0.27892264548512852</v>
      </c>
      <c r="AS18" s="250">
        <f>[10]Projections!AS45</f>
        <v>0.25468516999999996</v>
      </c>
      <c r="AT18" s="250">
        <f>[10]Projections!AT45</f>
        <v>0.26145724939968712</v>
      </c>
      <c r="AU18" s="250">
        <f>[10]Projections!AU45</f>
        <v>0.26615153394269475</v>
      </c>
      <c r="AV18" s="250">
        <f>[10]Projections!AV45</f>
        <v>0.27169818983919397</v>
      </c>
      <c r="AW18" s="250">
        <f>[10]Projections!AW45</f>
        <v>0.27892264548512852</v>
      </c>
      <c r="AX18" s="250">
        <f>[10]Projections!AX45</f>
        <v>0.25468516999999996</v>
      </c>
      <c r="AY18" s="250">
        <f>[10]Projections!AY45</f>
        <v>0.26145724939968712</v>
      </c>
      <c r="AZ18" s="250">
        <f>[10]Projections!AZ45</f>
        <v>0.26615153394269475</v>
      </c>
      <c r="BA18" s="250">
        <f>[10]Projections!BA45</f>
        <v>0.27169818983919397</v>
      </c>
      <c r="BB18" s="250">
        <f>[10]Projections!BB45</f>
        <v>0.27892264548512852</v>
      </c>
      <c r="BC18" s="242"/>
    </row>
    <row r="19" spans="2:59" ht="14.25" customHeight="1" x14ac:dyDescent="0.2">
      <c r="B19" s="249" t="s">
        <v>191</v>
      </c>
      <c r="C19" s="250">
        <f>[10]Projections!C46</f>
        <v>0.43054102983301645</v>
      </c>
      <c r="D19" s="250">
        <f>[10]Projections!D46</f>
        <v>0.38723567464622682</v>
      </c>
      <c r="E19" s="250">
        <f>[10]Projections!E46</f>
        <v>0.38690023020267894</v>
      </c>
      <c r="F19" s="250">
        <f>[10]Projections!F46</f>
        <v>0.32407211397177793</v>
      </c>
      <c r="G19" s="250">
        <f>[10]Projections!G46</f>
        <v>0.30765014802101248</v>
      </c>
      <c r="H19" s="250">
        <f>[10]Projections!H46</f>
        <v>0.29344403783766754</v>
      </c>
      <c r="I19" s="250">
        <f>[10]Projections!I46</f>
        <v>0.30771372391050372</v>
      </c>
      <c r="J19" s="250">
        <f>[10]Projections!J46</f>
        <v>0.30159846129341705</v>
      </c>
      <c r="K19" s="250">
        <f>[10]Projections!K46</f>
        <v>0.1154716185649888</v>
      </c>
      <c r="L19" s="250">
        <f>[10]Projections!L46</f>
        <v>9.6545583088134379E-2</v>
      </c>
      <c r="M19" s="250">
        <f>[10]Projections!M46</f>
        <v>0.10282526646764538</v>
      </c>
      <c r="N19" s="250">
        <f>[10]Projections!N46</f>
        <v>9.7245172693818466E-2</v>
      </c>
      <c r="O19" s="250">
        <f>[6]Projections!M19</f>
        <v>0.10645538287487936</v>
      </c>
      <c r="P19" s="250">
        <f>[6]Projections!N19</f>
        <v>0.11051508390320142</v>
      </c>
      <c r="Q19" s="250">
        <f>[6]Projections!O19</f>
        <v>0.11293835639156274</v>
      </c>
      <c r="R19" s="250">
        <f>[6]Projections!P19</f>
        <v>0.1145475525172889</v>
      </c>
      <c r="S19" s="250">
        <f>[6]Projections!Q19</f>
        <v>0.11613074296135262</v>
      </c>
      <c r="T19" s="250">
        <f>[10]Projections!T46</f>
        <v>9.0975459136364206E-2</v>
      </c>
      <c r="U19" s="250">
        <f>[10]Projections!U46</f>
        <v>8.269619117628392E-2</v>
      </c>
      <c r="V19" s="250">
        <f>[10]Projections!V46</f>
        <v>7.5902087258465811E-2</v>
      </c>
      <c r="W19" s="250">
        <f>[10]Projections!W46</f>
        <v>7.3806637440494663E-2</v>
      </c>
      <c r="X19" s="250">
        <f>[10]Projections!X46</f>
        <v>6.9673568065860794E-2</v>
      </c>
      <c r="Y19" s="250">
        <f>[10]Projections!Y46</f>
        <v>0.10239953951658033</v>
      </c>
      <c r="Z19" s="250">
        <f>[10]Projections!Z46</f>
        <v>9.6946225776972914E-2</v>
      </c>
      <c r="AA19" s="250">
        <f>[10]Projections!AA46</f>
        <v>9.0698441276239827E-2</v>
      </c>
      <c r="AB19" s="250">
        <f>[10]Projections!AB46</f>
        <v>8.7164989168195345E-2</v>
      </c>
      <c r="AC19" s="250">
        <f>[10]Projections!AC46</f>
        <v>8.2047091450328583E-2</v>
      </c>
      <c r="AD19" s="250">
        <f>[10]Projections!AD46</f>
        <v>9.6748839294968109E-2</v>
      </c>
      <c r="AE19" s="250">
        <f>[10]Projections!AE46</f>
        <v>9.1429316756057324E-2</v>
      </c>
      <c r="AF19" s="250">
        <f>[10]Projections!AF46</f>
        <v>8.5087387210032034E-2</v>
      </c>
      <c r="AG19" s="250">
        <f>[10]Projections!AG46</f>
        <v>8.1496304305703413E-2</v>
      </c>
      <c r="AH19" s="250">
        <f>[10]Projections!AH46</f>
        <v>7.6858823871070098E-2</v>
      </c>
      <c r="AI19" s="250">
        <f>[10]Projections!AI46</f>
        <v>9.6748839294968109E-2</v>
      </c>
      <c r="AJ19" s="250">
        <f>[10]Projections!AJ46</f>
        <v>9.1429316756057324E-2</v>
      </c>
      <c r="AK19" s="250">
        <f>[10]Projections!AK46</f>
        <v>8.5087387210032034E-2</v>
      </c>
      <c r="AL19" s="250">
        <f>[10]Projections!AL46</f>
        <v>8.1496304305703413E-2</v>
      </c>
      <c r="AM19" s="250">
        <f>[10]Projections!AM46</f>
        <v>7.6858823871070098E-2</v>
      </c>
      <c r="AN19" s="250">
        <f>[10]Projections!AN46</f>
        <v>9.6748839294968109E-2</v>
      </c>
      <c r="AO19" s="250">
        <f>[10]Projections!AO46</f>
        <v>9.1429316756057324E-2</v>
      </c>
      <c r="AP19" s="250">
        <f>[10]Projections!AP46</f>
        <v>8.5087387210032034E-2</v>
      </c>
      <c r="AQ19" s="250">
        <f>[10]Projections!AQ46</f>
        <v>8.1496304305703413E-2</v>
      </c>
      <c r="AR19" s="250">
        <f>[10]Projections!AR46</f>
        <v>7.6858823871070098E-2</v>
      </c>
      <c r="AS19" s="250">
        <f>[10]Projections!AS46</f>
        <v>9.6748839294968109E-2</v>
      </c>
      <c r="AT19" s="250">
        <f>[10]Projections!AT46</f>
        <v>9.1429316756057324E-2</v>
      </c>
      <c r="AU19" s="250">
        <f>[10]Projections!AU46</f>
        <v>8.5087387210032034E-2</v>
      </c>
      <c r="AV19" s="250">
        <f>[10]Projections!AV46</f>
        <v>8.1496304305703413E-2</v>
      </c>
      <c r="AW19" s="250">
        <f>[10]Projections!AW46</f>
        <v>7.6858823871070098E-2</v>
      </c>
      <c r="AX19" s="250">
        <f>[10]Projections!AX46</f>
        <v>9.6748839294968109E-2</v>
      </c>
      <c r="AY19" s="250">
        <f>[10]Projections!AY46</f>
        <v>9.1429316756057324E-2</v>
      </c>
      <c r="AZ19" s="250">
        <f>[10]Projections!AZ46</f>
        <v>8.5087387210032034E-2</v>
      </c>
      <c r="BA19" s="250">
        <f>[10]Projections!BA46</f>
        <v>8.1496304305703413E-2</v>
      </c>
      <c r="BB19" s="250">
        <f>[10]Projections!BB46</f>
        <v>7.6858823871070098E-2</v>
      </c>
      <c r="BC19" s="242"/>
    </row>
    <row r="20" spans="2:59" ht="14.25" customHeight="1" x14ac:dyDescent="0.2">
      <c r="B20" s="249" t="s">
        <v>194</v>
      </c>
      <c r="C20" s="250">
        <f>[10]Projections!C47</f>
        <v>4.2139275847201313E-2</v>
      </c>
      <c r="D20" s="250">
        <f>[10]Projections!D47</f>
        <v>3.9464467169444649E-2</v>
      </c>
      <c r="E20" s="250">
        <f>[10]Projections!E47</f>
        <v>4.148957968441816E-2</v>
      </c>
      <c r="F20" s="250">
        <f>[10]Projections!F47</f>
        <v>5.1392329539430043E-2</v>
      </c>
      <c r="G20" s="250">
        <f>[10]Projections!G47</f>
        <v>4.5642232272615456E-2</v>
      </c>
      <c r="H20" s="250">
        <f>[10]Projections!H47</f>
        <v>4.1104161909800201E-2</v>
      </c>
      <c r="I20" s="250">
        <f>[10]Projections!I47</f>
        <v>4.8485379108198015E-2</v>
      </c>
      <c r="J20" s="250">
        <f>[10]Projections!J47</f>
        <v>4.9458985751609286E-2</v>
      </c>
      <c r="K20" s="250">
        <f>[10]Projections!K47</f>
        <v>4.2593939934881704E-2</v>
      </c>
      <c r="L20" s="250">
        <f>[10]Projections!L47</f>
        <v>3.5791939223891019E-2</v>
      </c>
      <c r="M20" s="250">
        <f>[10]Projections!M47</f>
        <v>3.8736087487927368E-2</v>
      </c>
      <c r="N20" s="250">
        <f>[10]Projections!N47</f>
        <v>3.9174062280477033E-2</v>
      </c>
      <c r="O20" s="250">
        <f>[6]Projections!M20</f>
        <v>3.4197544299996649E-2</v>
      </c>
      <c r="P20" s="250">
        <f>[6]Projections!N20</f>
        <v>3.7539694790633335E-2</v>
      </c>
      <c r="Q20" s="250">
        <f>[6]Projections!O20</f>
        <v>4.1006632531211236E-2</v>
      </c>
      <c r="R20" s="250">
        <f>[6]Projections!P20</f>
        <v>4.4618894720486399E-2</v>
      </c>
      <c r="S20" s="250">
        <f>[6]Projections!Q20</f>
        <v>4.8441289158279707E-2</v>
      </c>
      <c r="T20" s="250">
        <f>[10]Projections!T47</f>
        <v>4.0380938336077019E-2</v>
      </c>
      <c r="U20" s="250">
        <f>[10]Projections!U47</f>
        <v>3.9945029672531572E-2</v>
      </c>
      <c r="V20" s="250">
        <f>[10]Projections!V47</f>
        <v>4.2916252616066033E-2</v>
      </c>
      <c r="W20" s="250">
        <f>[10]Projections!W47</f>
        <v>4.5955195493370224E-2</v>
      </c>
      <c r="X20" s="250">
        <f>[10]Projections!X47</f>
        <v>4.9336464532131828E-2</v>
      </c>
      <c r="Y20" s="250">
        <f>[10]Projections!Y47</f>
        <v>4.0380938336077019E-2</v>
      </c>
      <c r="Z20" s="250">
        <f>[10]Projections!Z47</f>
        <v>3.9945029672531572E-2</v>
      </c>
      <c r="AA20" s="250">
        <f>[10]Projections!AA47</f>
        <v>4.2916252616066033E-2</v>
      </c>
      <c r="AB20" s="250">
        <f>[10]Projections!AB47</f>
        <v>4.5955195493370224E-2</v>
      </c>
      <c r="AC20" s="250">
        <f>[10]Projections!AC47</f>
        <v>4.9336464532131828E-2</v>
      </c>
      <c r="AD20" s="250">
        <f>[10]Projections!AD47</f>
        <v>4.0380938336077019E-2</v>
      </c>
      <c r="AE20" s="250">
        <f>[10]Projections!AE47</f>
        <v>3.9945029672531572E-2</v>
      </c>
      <c r="AF20" s="250">
        <f>[10]Projections!AF47</f>
        <v>4.2916252616066033E-2</v>
      </c>
      <c r="AG20" s="250">
        <f>[10]Projections!AG47</f>
        <v>4.5955195493370224E-2</v>
      </c>
      <c r="AH20" s="250">
        <f>[10]Projections!AH47</f>
        <v>4.9336464532131828E-2</v>
      </c>
      <c r="AI20" s="250">
        <f>[10]Projections!AI47</f>
        <v>4.0380938336077019E-2</v>
      </c>
      <c r="AJ20" s="250">
        <f>[10]Projections!AJ47</f>
        <v>3.9945029672531572E-2</v>
      </c>
      <c r="AK20" s="250">
        <f>[10]Projections!AK47</f>
        <v>4.2916252616066033E-2</v>
      </c>
      <c r="AL20" s="250">
        <f>[10]Projections!AL47</f>
        <v>4.5955195493370224E-2</v>
      </c>
      <c r="AM20" s="250">
        <f>[10]Projections!AM47</f>
        <v>4.9336464532131828E-2</v>
      </c>
      <c r="AN20" s="250">
        <f>[10]Projections!AN47</f>
        <v>4.0380938336077019E-2</v>
      </c>
      <c r="AO20" s="250">
        <f>[10]Projections!AO47</f>
        <v>3.9945029672531572E-2</v>
      </c>
      <c r="AP20" s="250">
        <f>[10]Projections!AP47</f>
        <v>4.2916252616066033E-2</v>
      </c>
      <c r="AQ20" s="250">
        <f>[10]Projections!AQ47</f>
        <v>4.5955195493370224E-2</v>
      </c>
      <c r="AR20" s="250">
        <f>[10]Projections!AR47</f>
        <v>4.9336464532131828E-2</v>
      </c>
      <c r="AS20" s="250">
        <f>[10]Projections!AS47</f>
        <v>4.0380938336077019E-2</v>
      </c>
      <c r="AT20" s="250">
        <f>[10]Projections!AT47</f>
        <v>3.9945029672531572E-2</v>
      </c>
      <c r="AU20" s="250">
        <f>[10]Projections!AU47</f>
        <v>4.2916252616066033E-2</v>
      </c>
      <c r="AV20" s="250">
        <f>[10]Projections!AV47</f>
        <v>4.5955195493370224E-2</v>
      </c>
      <c r="AW20" s="250">
        <f>[10]Projections!AW47</f>
        <v>4.9336464532131828E-2</v>
      </c>
      <c r="AX20" s="250">
        <f>[10]Projections!AX47</f>
        <v>4.0380938336077019E-2</v>
      </c>
      <c r="AY20" s="250">
        <f>[10]Projections!AY47</f>
        <v>3.9945029672531572E-2</v>
      </c>
      <c r="AZ20" s="250">
        <f>[10]Projections!AZ47</f>
        <v>4.2916252616066033E-2</v>
      </c>
      <c r="BA20" s="250">
        <f>[10]Projections!BA47</f>
        <v>4.5955195493370224E-2</v>
      </c>
      <c r="BB20" s="250">
        <f>[10]Projections!BB47</f>
        <v>4.9336464532131828E-2</v>
      </c>
      <c r="BC20" s="242"/>
    </row>
    <row r="21" spans="2:59" ht="14.25" customHeight="1" x14ac:dyDescent="0.2">
      <c r="B21" s="245" t="s">
        <v>196</v>
      </c>
      <c r="C21" s="246">
        <f>[10]Projections!C48</f>
        <v>0.1784310288701379</v>
      </c>
      <c r="D21" s="246">
        <f>[10]Projections!D48</f>
        <v>0.49607151333986138</v>
      </c>
      <c r="E21" s="246">
        <f>[10]Projections!E48</f>
        <v>0.55153559617907688</v>
      </c>
      <c r="F21" s="246">
        <f>[10]Projections!F48</f>
        <v>0.66627127361184513</v>
      </c>
      <c r="G21" s="246">
        <f>[10]Projections!G48</f>
        <v>0.78628331328252699</v>
      </c>
      <c r="H21" s="246">
        <f>[10]Projections!H48</f>
        <v>0.79268744787572876</v>
      </c>
      <c r="I21" s="246">
        <f>[10]Projections!I48</f>
        <v>0.79508686459472289</v>
      </c>
      <c r="J21" s="246">
        <f>[10]Projections!J48</f>
        <v>0.80176392239191707</v>
      </c>
      <c r="K21" s="246">
        <f>[10]Projections!K48</f>
        <v>0.81970154664644956</v>
      </c>
      <c r="L21" s="246">
        <f>[10]Projections!L48</f>
        <v>0.76354237197288033</v>
      </c>
      <c r="M21" s="246">
        <f>[10]Projections!M48</f>
        <v>0.82254099319616092</v>
      </c>
      <c r="N21" s="246">
        <f>[10]Projections!N48</f>
        <v>0.85362438612636726</v>
      </c>
      <c r="O21" s="246">
        <f>[6]Projections!M21</f>
        <v>0.76626538524406551</v>
      </c>
      <c r="P21" s="246">
        <f>[6]Projections!N21</f>
        <v>0.62092194180044502</v>
      </c>
      <c r="Q21" s="246">
        <f>[6]Projections!O21</f>
        <v>0.40954293841383932</v>
      </c>
      <c r="R21" s="246">
        <f>[6]Projections!P21</f>
        <v>0.26231645935118947</v>
      </c>
      <c r="S21" s="246">
        <f>[6]Projections!Q21</f>
        <v>0.24803135908872911</v>
      </c>
      <c r="T21" s="246">
        <f>[10]Projections!T48</f>
        <v>0.80278841713946303</v>
      </c>
      <c r="U21" s="246">
        <f>[10]Projections!U48</f>
        <v>0.6618455432600171</v>
      </c>
      <c r="V21" s="246">
        <f>[10]Projections!V48</f>
        <v>0.4363243601470192</v>
      </c>
      <c r="W21" s="246">
        <f>[10]Projections!W48</f>
        <v>0.27671362274398875</v>
      </c>
      <c r="X21" s="246">
        <f>[10]Projections!X48</f>
        <v>0.25583270721018869</v>
      </c>
      <c r="Y21" s="246">
        <f>[10]Projections!Y48</f>
        <v>0.80278841713946303</v>
      </c>
      <c r="Z21" s="246">
        <f>[10]Projections!Z48</f>
        <v>0.6618455432600171</v>
      </c>
      <c r="AA21" s="246">
        <f>[10]Projections!AA48</f>
        <v>0.4363243601470192</v>
      </c>
      <c r="AB21" s="246">
        <f>[10]Projections!AB48</f>
        <v>0.27671362274398875</v>
      </c>
      <c r="AC21" s="246">
        <f>[10]Projections!AC48</f>
        <v>0.25583270721018869</v>
      </c>
      <c r="AD21" s="246">
        <f>[10]Projections!AD48</f>
        <v>0.80278841713946303</v>
      </c>
      <c r="AE21" s="246">
        <f>[10]Projections!AE48</f>
        <v>0.6618455432600171</v>
      </c>
      <c r="AF21" s="246">
        <f>[10]Projections!AF48</f>
        <v>0.4363243601470192</v>
      </c>
      <c r="AG21" s="246">
        <f>[10]Projections!AG48</f>
        <v>0.27671362274398875</v>
      </c>
      <c r="AH21" s="246">
        <f>[10]Projections!AH48</f>
        <v>0.25583270721018869</v>
      </c>
      <c r="AI21" s="246">
        <f>[10]Projections!AI48</f>
        <v>0.80278841713946303</v>
      </c>
      <c r="AJ21" s="246">
        <f>[10]Projections!AJ48</f>
        <v>0.6618455432600171</v>
      </c>
      <c r="AK21" s="246">
        <f>[10]Projections!AK48</f>
        <v>0.4363243601470192</v>
      </c>
      <c r="AL21" s="246">
        <f>[10]Projections!AL48</f>
        <v>0.27671362274398875</v>
      </c>
      <c r="AM21" s="246">
        <f>[10]Projections!AM48</f>
        <v>0.25583270721018869</v>
      </c>
      <c r="AN21" s="246">
        <f>[10]Projections!AN48</f>
        <v>0.80278841713946303</v>
      </c>
      <c r="AO21" s="246">
        <f>[10]Projections!AO48</f>
        <v>0.6618455432600171</v>
      </c>
      <c r="AP21" s="246">
        <f>[10]Projections!AP48</f>
        <v>0.4363243601470192</v>
      </c>
      <c r="AQ21" s="246">
        <f>[10]Projections!AQ48</f>
        <v>0.27671362274398875</v>
      </c>
      <c r="AR21" s="246">
        <f>[10]Projections!AR48</f>
        <v>0.25583270721018869</v>
      </c>
      <c r="AS21" s="246">
        <f>[10]Projections!AS48</f>
        <v>0.80278841713946303</v>
      </c>
      <c r="AT21" s="246">
        <f>[10]Projections!AT48</f>
        <v>0.6618455432600171</v>
      </c>
      <c r="AU21" s="246">
        <f>[10]Projections!AU48</f>
        <v>0.4363243601470192</v>
      </c>
      <c r="AV21" s="246">
        <f>[10]Projections!AV48</f>
        <v>0.27671362274398875</v>
      </c>
      <c r="AW21" s="246">
        <f>[10]Projections!AW48</f>
        <v>0.25583270721018869</v>
      </c>
      <c r="AX21" s="246">
        <f>[10]Projections!AX48</f>
        <v>0.80278841713946303</v>
      </c>
      <c r="AY21" s="246">
        <f>[10]Projections!AY48</f>
        <v>0.6618455432600171</v>
      </c>
      <c r="AZ21" s="246">
        <f>[10]Projections!AZ48</f>
        <v>0.4363243601470192</v>
      </c>
      <c r="BA21" s="246">
        <f>[10]Projections!BA48</f>
        <v>0.27671362274398875</v>
      </c>
      <c r="BB21" s="246">
        <f>[10]Projections!BB48</f>
        <v>0.25583270721018869</v>
      </c>
      <c r="BC21" s="256"/>
    </row>
    <row r="22" spans="2:59" ht="14.25" customHeight="1" x14ac:dyDescent="0.2">
      <c r="B22" s="249" t="s">
        <v>200</v>
      </c>
      <c r="C22" s="250">
        <f>[10]Projections!C49</f>
        <v>0.10146173274</v>
      </c>
      <c r="D22" s="250">
        <f>[10]Projections!D49</f>
        <v>0</v>
      </c>
      <c r="E22" s="250">
        <f>[10]Projections!E49</f>
        <v>0</v>
      </c>
      <c r="F22" s="250">
        <f>[10]Projections!F49</f>
        <v>0</v>
      </c>
      <c r="G22" s="250">
        <f>[10]Projections!G49</f>
        <v>0</v>
      </c>
      <c r="H22" s="250">
        <f>[10]Projections!H49</f>
        <v>0</v>
      </c>
      <c r="I22" s="250">
        <f>[10]Projections!I49</f>
        <v>0</v>
      </c>
      <c r="J22" s="250">
        <f>[10]Projections!J49</f>
        <v>0</v>
      </c>
      <c r="K22" s="250">
        <f>[10]Projections!K49</f>
        <v>0</v>
      </c>
      <c r="L22" s="250">
        <f>[10]Projections!L49</f>
        <v>0</v>
      </c>
      <c r="M22" s="250">
        <f>[10]Projections!M49</f>
        <v>0</v>
      </c>
      <c r="N22" s="250">
        <f>[10]Projections!N49</f>
        <v>0</v>
      </c>
      <c r="O22" s="250">
        <f>[6]Projections!M22</f>
        <v>0</v>
      </c>
      <c r="P22" s="250">
        <f>[6]Projections!N22</f>
        <v>0</v>
      </c>
      <c r="Q22" s="250">
        <f>[6]Projections!O22</f>
        <v>0</v>
      </c>
      <c r="R22" s="250">
        <f>[6]Projections!P22</f>
        <v>0</v>
      </c>
      <c r="S22" s="250">
        <f>[6]Projections!Q22</f>
        <v>0</v>
      </c>
      <c r="T22" s="250">
        <f>[10]Projections!T49</f>
        <v>0</v>
      </c>
      <c r="U22" s="250">
        <f>[10]Projections!U49</f>
        <v>0</v>
      </c>
      <c r="V22" s="250">
        <f>[10]Projections!V49</f>
        <v>0</v>
      </c>
      <c r="W22" s="250">
        <f>[10]Projections!W49</f>
        <v>0</v>
      </c>
      <c r="X22" s="250">
        <f>[10]Projections!X49</f>
        <v>0</v>
      </c>
      <c r="Y22" s="250">
        <f>[10]Projections!Y49</f>
        <v>0</v>
      </c>
      <c r="Z22" s="250">
        <f>[10]Projections!Z49</f>
        <v>0</v>
      </c>
      <c r="AA22" s="250">
        <f>[10]Projections!AA49</f>
        <v>0</v>
      </c>
      <c r="AB22" s="250">
        <f>[10]Projections!AB49</f>
        <v>0</v>
      </c>
      <c r="AC22" s="250">
        <f>[10]Projections!AC49</f>
        <v>0</v>
      </c>
      <c r="AD22" s="250">
        <f>[10]Projections!AD49</f>
        <v>0</v>
      </c>
      <c r="AE22" s="250">
        <f>[10]Projections!AE49</f>
        <v>0</v>
      </c>
      <c r="AF22" s="250">
        <f>[10]Projections!AF49</f>
        <v>0</v>
      </c>
      <c r="AG22" s="250">
        <f>[10]Projections!AG49</f>
        <v>0</v>
      </c>
      <c r="AH22" s="250">
        <f>[10]Projections!AH49</f>
        <v>0</v>
      </c>
      <c r="AI22" s="250">
        <f>[10]Projections!AI49</f>
        <v>0</v>
      </c>
      <c r="AJ22" s="250">
        <f>[10]Projections!AJ49</f>
        <v>0</v>
      </c>
      <c r="AK22" s="250">
        <f>[10]Projections!AK49</f>
        <v>0</v>
      </c>
      <c r="AL22" s="250">
        <f>[10]Projections!AL49</f>
        <v>0</v>
      </c>
      <c r="AM22" s="250">
        <f>[10]Projections!AM49</f>
        <v>0</v>
      </c>
      <c r="AN22" s="250">
        <f>[10]Projections!AN49</f>
        <v>0</v>
      </c>
      <c r="AO22" s="250">
        <f>[10]Projections!AO49</f>
        <v>0</v>
      </c>
      <c r="AP22" s="250">
        <f>[10]Projections!AP49</f>
        <v>0</v>
      </c>
      <c r="AQ22" s="250">
        <f>[10]Projections!AQ49</f>
        <v>0</v>
      </c>
      <c r="AR22" s="250">
        <f>[10]Projections!AR49</f>
        <v>0</v>
      </c>
      <c r="AS22" s="250">
        <f>[10]Projections!AS49</f>
        <v>0</v>
      </c>
      <c r="AT22" s="250">
        <f>[10]Projections!AT49</f>
        <v>0</v>
      </c>
      <c r="AU22" s="250">
        <f>[10]Projections!AU49</f>
        <v>0</v>
      </c>
      <c r="AV22" s="250">
        <f>[10]Projections!AV49</f>
        <v>0</v>
      </c>
      <c r="AW22" s="250">
        <f>[10]Projections!AW49</f>
        <v>0</v>
      </c>
      <c r="AX22" s="250">
        <f>[10]Projections!AX49</f>
        <v>0</v>
      </c>
      <c r="AY22" s="250">
        <f>[10]Projections!AY49</f>
        <v>0</v>
      </c>
      <c r="AZ22" s="250">
        <f>[10]Projections!AZ49</f>
        <v>0</v>
      </c>
      <c r="BA22" s="250">
        <f>[10]Projections!BA49</f>
        <v>0</v>
      </c>
      <c r="BB22" s="250">
        <f>[10]Projections!BB49</f>
        <v>0</v>
      </c>
      <c r="BC22" s="253"/>
    </row>
    <row r="23" spans="2:59" ht="14.25" customHeight="1" x14ac:dyDescent="0.2">
      <c r="B23" s="249" t="s">
        <v>198</v>
      </c>
      <c r="C23" s="250">
        <f>[10]Projections!C50</f>
        <v>7.567414826642764E-2</v>
      </c>
      <c r="D23" s="250">
        <f>[10]Projections!D50</f>
        <v>3.4255476223758498E-2</v>
      </c>
      <c r="E23" s="250">
        <f>[10]Projections!E50</f>
        <v>2.8679940794749489E-2</v>
      </c>
      <c r="F23" s="250">
        <f>[10]Projections!F50</f>
        <v>2.080040184749557E-2</v>
      </c>
      <c r="G23" s="250">
        <f>[10]Projections!G50</f>
        <v>1.3237445160031301E-2</v>
      </c>
      <c r="H23" s="250">
        <f>[10]Projections!H50</f>
        <v>1.3325288751024419E-2</v>
      </c>
      <c r="I23" s="250">
        <f>[10]Projections!I50</f>
        <v>1.3003944355737818E-2</v>
      </c>
      <c r="J23" s="250">
        <f>[10]Projections!J50</f>
        <v>1.184172993632295E-2</v>
      </c>
      <c r="K23" s="250">
        <f>[10]Projections!K50</f>
        <v>1.4726322972019588E-2</v>
      </c>
      <c r="L23" s="250">
        <f>[10]Projections!L50</f>
        <v>1.3545955997431502E-2</v>
      </c>
      <c r="M23" s="250">
        <f>[10]Projections!M50</f>
        <v>1.3709741746950988E-2</v>
      </c>
      <c r="N23" s="250">
        <f>[10]Projections!N50</f>
        <v>1.1446548750560042E-2</v>
      </c>
      <c r="O23" s="250">
        <f>[6]Projections!M23</f>
        <v>9.8630442972598535E-3</v>
      </c>
      <c r="P23" s="250">
        <f>[6]Projections!N23</f>
        <v>1.0255298318195107E-2</v>
      </c>
      <c r="Q23" s="250">
        <f>[6]Projections!O23</f>
        <v>1.0677493463253643E-2</v>
      </c>
      <c r="R23" s="250">
        <f>[6]Projections!P23</f>
        <v>1.136689988951179E-2</v>
      </c>
      <c r="S23" s="250">
        <f>[6]Projections!Q23</f>
        <v>1.1985769939324559E-2</v>
      </c>
      <c r="T23" s="250">
        <f>[10]Projections!T50</f>
        <v>1.1586824974992447E-2</v>
      </c>
      <c r="U23" s="250">
        <f>[10]Projections!U50</f>
        <v>1.2764121973114429E-2</v>
      </c>
      <c r="V23" s="250">
        <f>[10]Projections!V50</f>
        <v>1.3428903695237015E-2</v>
      </c>
      <c r="W23" s="250">
        <f>[10]Projections!W50</f>
        <v>1.4546733122939557E-2</v>
      </c>
      <c r="X23" s="250">
        <f>[10]Projections!X50</f>
        <v>1.6024683666485309E-2</v>
      </c>
      <c r="Y23" s="250">
        <f>[10]Projections!Y50</f>
        <v>1.1586824974992447E-2</v>
      </c>
      <c r="Z23" s="250">
        <f>[10]Projections!Z50</f>
        <v>1.2764121973114429E-2</v>
      </c>
      <c r="AA23" s="250">
        <f>[10]Projections!AA50</f>
        <v>1.3428903695237015E-2</v>
      </c>
      <c r="AB23" s="250">
        <f>[10]Projections!AB50</f>
        <v>1.4546733122939557E-2</v>
      </c>
      <c r="AC23" s="250">
        <f>[10]Projections!AC50</f>
        <v>1.6024683666485309E-2</v>
      </c>
      <c r="AD23" s="250">
        <f>[10]Projections!AD50</f>
        <v>1.1586824974992447E-2</v>
      </c>
      <c r="AE23" s="250">
        <f>[10]Projections!AE50</f>
        <v>1.2764121973114429E-2</v>
      </c>
      <c r="AF23" s="250">
        <f>[10]Projections!AF50</f>
        <v>1.3428903695237015E-2</v>
      </c>
      <c r="AG23" s="250">
        <f>[10]Projections!AG50</f>
        <v>1.4546733122939557E-2</v>
      </c>
      <c r="AH23" s="250">
        <f>[10]Projections!AH50</f>
        <v>1.6024683666485309E-2</v>
      </c>
      <c r="AI23" s="250">
        <f>[10]Projections!AI50</f>
        <v>1.1586824974992447E-2</v>
      </c>
      <c r="AJ23" s="250">
        <f>[10]Projections!AJ50</f>
        <v>1.2764121973114429E-2</v>
      </c>
      <c r="AK23" s="250">
        <f>[10]Projections!AK50</f>
        <v>1.3428903695237015E-2</v>
      </c>
      <c r="AL23" s="250">
        <f>[10]Projections!AL50</f>
        <v>1.4546733122939557E-2</v>
      </c>
      <c r="AM23" s="250">
        <f>[10]Projections!AM50</f>
        <v>1.6024683666485309E-2</v>
      </c>
      <c r="AN23" s="250">
        <f>[10]Projections!AN50</f>
        <v>1.1586824974992447E-2</v>
      </c>
      <c r="AO23" s="250">
        <f>[10]Projections!AO50</f>
        <v>1.2764121973114429E-2</v>
      </c>
      <c r="AP23" s="250">
        <f>[10]Projections!AP50</f>
        <v>1.3428903695237015E-2</v>
      </c>
      <c r="AQ23" s="250">
        <f>[10]Projections!AQ50</f>
        <v>1.4546733122939557E-2</v>
      </c>
      <c r="AR23" s="250">
        <f>[10]Projections!AR50</f>
        <v>1.6024683666485309E-2</v>
      </c>
      <c r="AS23" s="250">
        <f>[10]Projections!AS50</f>
        <v>1.1586824974992447E-2</v>
      </c>
      <c r="AT23" s="250">
        <f>[10]Projections!AT50</f>
        <v>1.2764121973114429E-2</v>
      </c>
      <c r="AU23" s="250">
        <f>[10]Projections!AU50</f>
        <v>1.3428903695237015E-2</v>
      </c>
      <c r="AV23" s="250">
        <f>[10]Projections!AV50</f>
        <v>1.4546733122939557E-2</v>
      </c>
      <c r="AW23" s="250">
        <f>[10]Projections!AW50</f>
        <v>1.6024683666485309E-2</v>
      </c>
      <c r="AX23" s="250">
        <f>[10]Projections!AX50</f>
        <v>1.1586824974992447E-2</v>
      </c>
      <c r="AY23" s="250">
        <f>[10]Projections!AY50</f>
        <v>1.2764121973114429E-2</v>
      </c>
      <c r="AZ23" s="250">
        <f>[10]Projections!AZ50</f>
        <v>1.3428903695237015E-2</v>
      </c>
      <c r="BA23" s="250">
        <f>[10]Projections!BA50</f>
        <v>1.4546733122939557E-2</v>
      </c>
      <c r="BB23" s="250">
        <f>[10]Projections!BB50</f>
        <v>1.6024683666485309E-2</v>
      </c>
      <c r="BC23" s="242"/>
      <c r="BD23" s="253"/>
      <c r="BE23" s="253"/>
      <c r="BF23" s="253"/>
      <c r="BG23" s="253"/>
    </row>
    <row r="24" spans="2:59" ht="14.25" customHeight="1" x14ac:dyDescent="0.2">
      <c r="B24" s="249" t="s">
        <v>469</v>
      </c>
      <c r="C24" s="250">
        <f>[10]Projections!C51</f>
        <v>1.2951478637102558E-3</v>
      </c>
      <c r="D24" s="250">
        <f>[10]Projections!D51</f>
        <v>0.46181603711610286</v>
      </c>
      <c r="E24" s="250">
        <f>[10]Projections!E51</f>
        <v>0.52285565538432743</v>
      </c>
      <c r="F24" s="250">
        <f>[10]Projections!F51</f>
        <v>0.64547087176434959</v>
      </c>
      <c r="G24" s="250">
        <f>[10]Projections!G51</f>
        <v>0.77304586812249565</v>
      </c>
      <c r="H24" s="250">
        <f>[10]Projections!H51</f>
        <v>0.7793621591247043</v>
      </c>
      <c r="I24" s="250">
        <f>[10]Projections!I51</f>
        <v>0.78208292023898507</v>
      </c>
      <c r="J24" s="250">
        <f>[10]Projections!J51</f>
        <v>0.78992219245559414</v>
      </c>
      <c r="K24" s="250">
        <f>[10]Projections!K51</f>
        <v>0.80497522367442997</v>
      </c>
      <c r="L24" s="250">
        <f>[10]Projections!L51</f>
        <v>0.74999641597544886</v>
      </c>
      <c r="M24" s="250">
        <f>[10]Projections!M51</f>
        <v>0.80883125144920998</v>
      </c>
      <c r="N24" s="250">
        <f>[10]Projections!N51</f>
        <v>0.8421778373758072</v>
      </c>
      <c r="O24" s="250">
        <f>[6]Projections!M24</f>
        <v>0.7564023409468057</v>
      </c>
      <c r="P24" s="250">
        <f>[6]Projections!N24</f>
        <v>0.61066664348224986</v>
      </c>
      <c r="Q24" s="250">
        <f>[6]Projections!O24</f>
        <v>0.39886544495058568</v>
      </c>
      <c r="R24" s="250">
        <f>[6]Projections!P24</f>
        <v>0.25094955946167768</v>
      </c>
      <c r="S24" s="250">
        <f>[6]Projections!Q24</f>
        <v>0.23604558914940454</v>
      </c>
      <c r="T24" s="250">
        <f>[10]Projections!T51</f>
        <v>0.79120159216447061</v>
      </c>
      <c r="U24" s="250">
        <f>[10]Projections!U51</f>
        <v>0.64908142128690272</v>
      </c>
      <c r="V24" s="250">
        <f>[10]Projections!V51</f>
        <v>0.42289545645178217</v>
      </c>
      <c r="W24" s="250">
        <f>[10]Projections!W51</f>
        <v>0.26216688962104917</v>
      </c>
      <c r="X24" s="250">
        <f>[10]Projections!X51</f>
        <v>0.2398080235437034</v>
      </c>
      <c r="Y24" s="250">
        <f>[10]Projections!Y51</f>
        <v>0.79120159216447061</v>
      </c>
      <c r="Z24" s="250">
        <f>[10]Projections!Z51</f>
        <v>0.64908142128690272</v>
      </c>
      <c r="AA24" s="250">
        <f>[10]Projections!AA51</f>
        <v>0.42289545645178217</v>
      </c>
      <c r="AB24" s="250">
        <f>[10]Projections!AB51</f>
        <v>0.26216688962104917</v>
      </c>
      <c r="AC24" s="250">
        <f>[10]Projections!AC51</f>
        <v>0.2398080235437034</v>
      </c>
      <c r="AD24" s="250">
        <f>[10]Projections!AD51</f>
        <v>0.79120159216447061</v>
      </c>
      <c r="AE24" s="250">
        <f>[10]Projections!AE51</f>
        <v>0.64908142128690272</v>
      </c>
      <c r="AF24" s="250">
        <f>[10]Projections!AF51</f>
        <v>0.42289545645178217</v>
      </c>
      <c r="AG24" s="250">
        <f>[10]Projections!AG51</f>
        <v>0.26216688962104917</v>
      </c>
      <c r="AH24" s="250">
        <f>[10]Projections!AH51</f>
        <v>0.2398080235437034</v>
      </c>
      <c r="AI24" s="250">
        <f>[10]Projections!AI51</f>
        <v>0.79120159216447061</v>
      </c>
      <c r="AJ24" s="250">
        <f>[10]Projections!AJ51</f>
        <v>0.64908142128690272</v>
      </c>
      <c r="AK24" s="250">
        <f>[10]Projections!AK51</f>
        <v>0.42289545645178217</v>
      </c>
      <c r="AL24" s="250">
        <f>[10]Projections!AL51</f>
        <v>0.26216688962104917</v>
      </c>
      <c r="AM24" s="250">
        <f>[10]Projections!AM51</f>
        <v>0.2398080235437034</v>
      </c>
      <c r="AN24" s="250">
        <f>[10]Projections!AN51</f>
        <v>0.79120159216447061</v>
      </c>
      <c r="AO24" s="250">
        <f>[10]Projections!AO51</f>
        <v>0.64908142128690272</v>
      </c>
      <c r="AP24" s="250">
        <f>[10]Projections!AP51</f>
        <v>0.42289545645178217</v>
      </c>
      <c r="AQ24" s="250">
        <f>[10]Projections!AQ51</f>
        <v>0.26216688962104917</v>
      </c>
      <c r="AR24" s="250">
        <f>[10]Projections!AR51</f>
        <v>0.2398080235437034</v>
      </c>
      <c r="AS24" s="250">
        <f>[10]Projections!AS51</f>
        <v>0.79120159216447061</v>
      </c>
      <c r="AT24" s="250">
        <f>[10]Projections!AT51</f>
        <v>0.64908142128690272</v>
      </c>
      <c r="AU24" s="250">
        <f>[10]Projections!AU51</f>
        <v>0.42289545645178217</v>
      </c>
      <c r="AV24" s="250">
        <f>[10]Projections!AV51</f>
        <v>0.26216688962104917</v>
      </c>
      <c r="AW24" s="250">
        <f>[10]Projections!AW51</f>
        <v>0.2398080235437034</v>
      </c>
      <c r="AX24" s="250">
        <f>[10]Projections!AX51</f>
        <v>0.79120159216447061</v>
      </c>
      <c r="AY24" s="250">
        <f>[10]Projections!AY51</f>
        <v>0.64908142128690272</v>
      </c>
      <c r="AZ24" s="250">
        <f>[10]Projections!AZ51</f>
        <v>0.42289545645178217</v>
      </c>
      <c r="BA24" s="250">
        <f>[10]Projections!BA51</f>
        <v>0.26216688962104917</v>
      </c>
      <c r="BB24" s="250">
        <f>[10]Projections!BB51</f>
        <v>0.2398080235437034</v>
      </c>
      <c r="BC24" s="242"/>
      <c r="BD24" s="253"/>
      <c r="BE24" s="253"/>
      <c r="BF24" s="253"/>
      <c r="BG24" s="253"/>
    </row>
    <row r="25" spans="2:59" ht="14.25" customHeight="1" x14ac:dyDescent="0.2">
      <c r="B25" s="245" t="s">
        <v>257</v>
      </c>
      <c r="C25" s="246">
        <f>[10]Projections!C52</f>
        <v>1.465883213785462</v>
      </c>
      <c r="D25" s="246">
        <f>[10]Projections!D52</f>
        <v>1.09593545677245</v>
      </c>
      <c r="E25" s="246">
        <f>[10]Projections!E52</f>
        <v>1.1798889046581953</v>
      </c>
      <c r="F25" s="246">
        <f>[10]Projections!F52</f>
        <v>1.0765883314495419</v>
      </c>
      <c r="G25" s="246">
        <f>[10]Projections!G52</f>
        <v>1.0907652390736438</v>
      </c>
      <c r="H25" s="246">
        <f>[10]Projections!H52</f>
        <v>1.0769083880996695</v>
      </c>
      <c r="I25" s="246">
        <f>[10]Projections!I52</f>
        <v>1.006189803046021</v>
      </c>
      <c r="J25" s="246">
        <f>[10]Projections!J52</f>
        <v>1.2486369918423792</v>
      </c>
      <c r="K25" s="246">
        <f>[10]Projections!K52</f>
        <v>1.0560903639858534</v>
      </c>
      <c r="L25" s="246">
        <f>[10]Projections!L52</f>
        <v>1.1040296867177117</v>
      </c>
      <c r="M25" s="246">
        <f>[10]Projections!M52</f>
        <v>1.2188125660352511</v>
      </c>
      <c r="N25" s="246">
        <f>[10]Projections!N52</f>
        <v>1.1135646045413246</v>
      </c>
      <c r="O25" s="246">
        <f>[6]Projections!M25</f>
        <v>1.2267052679568071</v>
      </c>
      <c r="P25" s="246">
        <f>[6]Projections!N25</f>
        <v>1.1555837556550042</v>
      </c>
      <c r="Q25" s="246">
        <f>[6]Projections!O25</f>
        <v>1.0856499538898403</v>
      </c>
      <c r="R25" s="246">
        <f>[6]Projections!P25</f>
        <v>1.022618305693286</v>
      </c>
      <c r="S25" s="246">
        <f>[6]Projections!Q25</f>
        <v>0.9655080648242218</v>
      </c>
      <c r="T25" s="246">
        <f>[10]Projections!T52</f>
        <v>1.0319588791249727</v>
      </c>
      <c r="U25" s="246">
        <f>[10]Projections!U52</f>
        <v>0.97858084364402231</v>
      </c>
      <c r="V25" s="246">
        <f>[10]Projections!V52</f>
        <v>0.93054773698271842</v>
      </c>
      <c r="W25" s="246">
        <f>[10]Projections!W52</f>
        <v>0.88710417621394655</v>
      </c>
      <c r="X25" s="246">
        <f>[10]Projections!X52</f>
        <v>0.84761292243745001</v>
      </c>
      <c r="Y25" s="246">
        <f>[10]Projections!Y52</f>
        <v>1.0319588791249727</v>
      </c>
      <c r="Z25" s="246">
        <f>[10]Projections!Z52</f>
        <v>0.97858084364402231</v>
      </c>
      <c r="AA25" s="246">
        <f>[10]Projections!AA52</f>
        <v>0.93054773698271842</v>
      </c>
      <c r="AB25" s="246">
        <f>[10]Projections!AB52</f>
        <v>0.88710417621394655</v>
      </c>
      <c r="AC25" s="246">
        <f>[10]Projections!AC52</f>
        <v>0.84761292243745001</v>
      </c>
      <c r="AD25" s="246">
        <f>[10]Projections!AD52</f>
        <v>1.0319588791249727</v>
      </c>
      <c r="AE25" s="246">
        <f>[10]Projections!AE52</f>
        <v>0.97858084364402231</v>
      </c>
      <c r="AF25" s="246">
        <f>[10]Projections!AF52</f>
        <v>0.93054773698271842</v>
      </c>
      <c r="AG25" s="246">
        <f>[10]Projections!AG52</f>
        <v>0.88710417621394655</v>
      </c>
      <c r="AH25" s="246">
        <f>[10]Projections!AH52</f>
        <v>0.84761292243745001</v>
      </c>
      <c r="AI25" s="246">
        <f>[10]Projections!AI52</f>
        <v>1.0319588791249727</v>
      </c>
      <c r="AJ25" s="246">
        <f>[10]Projections!AJ52</f>
        <v>0.97858084364402231</v>
      </c>
      <c r="AK25" s="246">
        <f>[10]Projections!AK52</f>
        <v>0.93054773698271842</v>
      </c>
      <c r="AL25" s="246">
        <f>[10]Projections!AL52</f>
        <v>0.88710417621394655</v>
      </c>
      <c r="AM25" s="246">
        <f>[10]Projections!AM52</f>
        <v>0.84761292243745001</v>
      </c>
      <c r="AN25" s="246">
        <f>[10]Projections!AN52</f>
        <v>1.0319588791249727</v>
      </c>
      <c r="AO25" s="246">
        <f>[10]Projections!AO52</f>
        <v>0.97858084364402231</v>
      </c>
      <c r="AP25" s="246">
        <f>[10]Projections!AP52</f>
        <v>0.93054773698271842</v>
      </c>
      <c r="AQ25" s="246">
        <f>[10]Projections!AQ52</f>
        <v>0.88710417621394655</v>
      </c>
      <c r="AR25" s="246">
        <f>[10]Projections!AR52</f>
        <v>0.84761292243745001</v>
      </c>
      <c r="AS25" s="246">
        <f>[10]Projections!AS52</f>
        <v>1.0319588791249727</v>
      </c>
      <c r="AT25" s="246">
        <f>[10]Projections!AT52</f>
        <v>0.97858084364402231</v>
      </c>
      <c r="AU25" s="246">
        <f>[10]Projections!AU52</f>
        <v>0.93054773698271842</v>
      </c>
      <c r="AV25" s="246">
        <f>[10]Projections!AV52</f>
        <v>0.88710417621394655</v>
      </c>
      <c r="AW25" s="246">
        <f>[10]Projections!AW52</f>
        <v>0.84761292243745001</v>
      </c>
      <c r="AX25" s="246">
        <f>[10]Projections!AX52</f>
        <v>1.0319588791249727</v>
      </c>
      <c r="AY25" s="246">
        <f>[10]Projections!AY52</f>
        <v>0.97858084364402231</v>
      </c>
      <c r="AZ25" s="246">
        <f>[10]Projections!AZ52</f>
        <v>0.93054773698271842</v>
      </c>
      <c r="BA25" s="246">
        <f>[10]Projections!BA52</f>
        <v>0.88710417621394655</v>
      </c>
      <c r="BB25" s="246">
        <f>[10]Projections!BB52</f>
        <v>0.84761292243745001</v>
      </c>
      <c r="BC25" s="247"/>
      <c r="BD25" s="253"/>
      <c r="BE25" s="253"/>
      <c r="BF25" s="253"/>
      <c r="BG25" s="253"/>
    </row>
    <row r="26" spans="2:59" ht="14.25" customHeight="1" x14ac:dyDescent="0.2">
      <c r="B26" s="249" t="s">
        <v>208</v>
      </c>
      <c r="C26" s="250">
        <f>[10]Projections!C53</f>
        <v>0.34690839966999681</v>
      </c>
      <c r="D26" s="250">
        <f>[10]Projections!D53</f>
        <v>0.31459709689434667</v>
      </c>
      <c r="E26" s="250">
        <f>[10]Projections!E53</f>
        <v>0.32282219790846511</v>
      </c>
      <c r="F26" s="250">
        <f>[10]Projections!F53</f>
        <v>0.29984182333062753</v>
      </c>
      <c r="G26" s="250">
        <f>[10]Projections!G53</f>
        <v>0.26322146658682949</v>
      </c>
      <c r="H26" s="250">
        <f>[10]Projections!H53</f>
        <v>0.2763101598348528</v>
      </c>
      <c r="I26" s="250">
        <f>[10]Projections!I53</f>
        <v>0.28244201727303575</v>
      </c>
      <c r="J26" s="250">
        <f>[10]Projections!J53</f>
        <v>0.28420171241992087</v>
      </c>
      <c r="K26" s="250">
        <f>[10]Projections!K53</f>
        <v>0.28531619411418696</v>
      </c>
      <c r="L26" s="250">
        <f>[10]Projections!L53</f>
        <v>0.2790545068103521</v>
      </c>
      <c r="M26" s="250">
        <f>[10]Projections!M53</f>
        <v>0.27115162436356888</v>
      </c>
      <c r="N26" s="250">
        <f>[10]Projections!N53</f>
        <v>0.2916672218564843</v>
      </c>
      <c r="O26" s="250">
        <f>[6]Projections!M26</f>
        <v>0.26807683726244141</v>
      </c>
      <c r="P26" s="250">
        <f>[6]Projections!N26</f>
        <v>0.26807683726244141</v>
      </c>
      <c r="Q26" s="250">
        <f>[6]Projections!O26</f>
        <v>0.2617798467910174</v>
      </c>
      <c r="R26" s="250">
        <f>[6]Projections!P26</f>
        <v>0.25548285631959344</v>
      </c>
      <c r="S26" s="250">
        <f>[6]Projections!Q26</f>
        <v>0.24918586584816943</v>
      </c>
      <c r="T26" s="250">
        <f>[10]Projections!T53</f>
        <v>0.27483978500252548</v>
      </c>
      <c r="U26" s="250">
        <f>[10]Projections!U53</f>
        <v>0.27172609109112011</v>
      </c>
      <c r="V26" s="250">
        <f>[10]Projections!V53</f>
        <v>0.26861239717971508</v>
      </c>
      <c r="W26" s="250">
        <f>[10]Projections!W53</f>
        <v>0.26549870326830993</v>
      </c>
      <c r="X26" s="250">
        <f>[10]Projections!X53</f>
        <v>0.26238500935690473</v>
      </c>
      <c r="Y26" s="250">
        <f>[10]Projections!Y53</f>
        <v>0.27483978500252548</v>
      </c>
      <c r="Z26" s="250">
        <f>[10]Projections!Z53</f>
        <v>0.27172609109112011</v>
      </c>
      <c r="AA26" s="250">
        <f>[10]Projections!AA53</f>
        <v>0.26861239717971508</v>
      </c>
      <c r="AB26" s="250">
        <f>[10]Projections!AB53</f>
        <v>0.26549870326830993</v>
      </c>
      <c r="AC26" s="250">
        <f>[10]Projections!AC53</f>
        <v>0.26238500935690473</v>
      </c>
      <c r="AD26" s="250">
        <f>[10]Projections!AD53</f>
        <v>0.27483978500252548</v>
      </c>
      <c r="AE26" s="250">
        <f>[10]Projections!AE53</f>
        <v>0.27172609109112011</v>
      </c>
      <c r="AF26" s="250">
        <f>[10]Projections!AF53</f>
        <v>0.26861239717971508</v>
      </c>
      <c r="AG26" s="250">
        <f>[10]Projections!AG53</f>
        <v>0.26549870326830993</v>
      </c>
      <c r="AH26" s="250">
        <f>[10]Projections!AH53</f>
        <v>0.26238500935690473</v>
      </c>
      <c r="AI26" s="250">
        <f>[10]Projections!AI53</f>
        <v>0.27483978500252548</v>
      </c>
      <c r="AJ26" s="250">
        <f>[10]Projections!AJ53</f>
        <v>0.27172609109112011</v>
      </c>
      <c r="AK26" s="250">
        <f>[10]Projections!AK53</f>
        <v>0.26861239717971508</v>
      </c>
      <c r="AL26" s="250">
        <f>[10]Projections!AL53</f>
        <v>0.26549870326830993</v>
      </c>
      <c r="AM26" s="250">
        <f>[10]Projections!AM53</f>
        <v>0.26238500935690473</v>
      </c>
      <c r="AN26" s="250">
        <f>[10]Projections!AN53</f>
        <v>0.27483978500252548</v>
      </c>
      <c r="AO26" s="250">
        <f>[10]Projections!AO53</f>
        <v>0.27172609109112011</v>
      </c>
      <c r="AP26" s="250">
        <f>[10]Projections!AP53</f>
        <v>0.26861239717971508</v>
      </c>
      <c r="AQ26" s="250">
        <f>[10]Projections!AQ53</f>
        <v>0.26549870326830993</v>
      </c>
      <c r="AR26" s="250">
        <f>[10]Projections!AR53</f>
        <v>0.26238500935690473</v>
      </c>
      <c r="AS26" s="250">
        <f>[10]Projections!AS53</f>
        <v>0.27483978500252548</v>
      </c>
      <c r="AT26" s="250">
        <f>[10]Projections!AT53</f>
        <v>0.27172609109112011</v>
      </c>
      <c r="AU26" s="250">
        <f>[10]Projections!AU53</f>
        <v>0.26861239717971508</v>
      </c>
      <c r="AV26" s="250">
        <f>[10]Projections!AV53</f>
        <v>0.26549870326830993</v>
      </c>
      <c r="AW26" s="250">
        <f>[10]Projections!AW53</f>
        <v>0.26238500935690473</v>
      </c>
      <c r="AX26" s="250">
        <f>[10]Projections!AX53</f>
        <v>0.27483978500252548</v>
      </c>
      <c r="AY26" s="250">
        <f>[10]Projections!AY53</f>
        <v>0.27172609109112011</v>
      </c>
      <c r="AZ26" s="250">
        <f>[10]Projections!AZ53</f>
        <v>0.26861239717971508</v>
      </c>
      <c r="BA26" s="250">
        <f>[10]Projections!BA53</f>
        <v>0.26549870326830993</v>
      </c>
      <c r="BB26" s="250">
        <f>[10]Projections!BB53</f>
        <v>0.26238500935690473</v>
      </c>
      <c r="BC26" s="253"/>
      <c r="BD26" s="253"/>
      <c r="BE26" s="253"/>
      <c r="BF26" s="253"/>
      <c r="BG26" s="253"/>
    </row>
    <row r="27" spans="2:59" ht="14.25" customHeight="1" x14ac:dyDescent="0.2">
      <c r="B27" s="249" t="s">
        <v>212</v>
      </c>
      <c r="C27" s="250">
        <f>[10]Projections!C54</f>
        <v>0.13955804024661386</v>
      </c>
      <c r="D27" s="250">
        <f>[10]Projections!D54</f>
        <v>5.0222207742855449E-2</v>
      </c>
      <c r="E27" s="250">
        <f>[10]Projections!E54</f>
        <v>3.6358359856461769E-2</v>
      </c>
      <c r="F27" s="250">
        <f>[10]Projections!F54</f>
        <v>2.4402809393351821E-2</v>
      </c>
      <c r="G27" s="250">
        <f>[10]Projections!G54</f>
        <v>2.3329505123837496E-2</v>
      </c>
      <c r="H27" s="250">
        <f>[10]Projections!H54</f>
        <v>2.3237448148766569E-2</v>
      </c>
      <c r="I27" s="250">
        <f>[10]Projections!I54</f>
        <v>2.4079502759393214E-2</v>
      </c>
      <c r="J27" s="250">
        <f>[10]Projections!J54</f>
        <v>2.2782478770727803E-2</v>
      </c>
      <c r="K27" s="250">
        <f>[10]Projections!K54</f>
        <v>1.6760888145179485E-2</v>
      </c>
      <c r="L27" s="250">
        <f>[10]Projections!L54</f>
        <v>1.4171436968455079E-2</v>
      </c>
      <c r="M27" s="250">
        <f>[10]Projections!M54</f>
        <v>1.3579763713116182E-2</v>
      </c>
      <c r="N27" s="250">
        <f>[10]Projections!N54</f>
        <v>7.7301492922150199E-3</v>
      </c>
      <c r="O27" s="250">
        <f>[6]Projections!M27</f>
        <v>1.85071619577537E-2</v>
      </c>
      <c r="P27" s="250">
        <f>[6]Projections!N27</f>
        <v>1.7004033127327144E-2</v>
      </c>
      <c r="Q27" s="250">
        <f>[6]Projections!O27</f>
        <v>1.5000589288054152E-2</v>
      </c>
      <c r="R27" s="250">
        <f>[6]Projections!P27</f>
        <v>1.3094730365978444E-2</v>
      </c>
      <c r="S27" s="250">
        <f>[6]Projections!Q27</f>
        <v>1.1261506425416713E-2</v>
      </c>
      <c r="T27" s="250">
        <f>[10]Projections!T54</f>
        <v>1.4065122012153207E-2</v>
      </c>
      <c r="U27" s="250">
        <f>[10]Projections!U54</f>
        <v>1.0710696934186423E-2</v>
      </c>
      <c r="V27" s="250">
        <f>[10]Projections!V54</f>
        <v>7.4546487372560508E-3</v>
      </c>
      <c r="W27" s="250">
        <f>[10]Projections!W54</f>
        <v>4.2710394606697965E-3</v>
      </c>
      <c r="X27" s="250">
        <f>[10]Projections!X54</f>
        <v>1.140769923312149E-3</v>
      </c>
      <c r="Y27" s="250">
        <f>[10]Projections!Y54</f>
        <v>1.4065122012153207E-2</v>
      </c>
      <c r="Z27" s="250">
        <f>[10]Projections!Z54</f>
        <v>1.0710696934186423E-2</v>
      </c>
      <c r="AA27" s="250">
        <f>[10]Projections!AA54</f>
        <v>7.4546487372560508E-3</v>
      </c>
      <c r="AB27" s="250">
        <f>[10]Projections!AB54</f>
        <v>4.2710394606697965E-3</v>
      </c>
      <c r="AC27" s="250">
        <f>[10]Projections!AC54</f>
        <v>1.140769923312149E-3</v>
      </c>
      <c r="AD27" s="250">
        <f>[10]Projections!AD54</f>
        <v>1.4065122012153207E-2</v>
      </c>
      <c r="AE27" s="250">
        <f>[10]Projections!AE54</f>
        <v>1.0710696934186423E-2</v>
      </c>
      <c r="AF27" s="250">
        <f>[10]Projections!AF54</f>
        <v>7.4546487372560508E-3</v>
      </c>
      <c r="AG27" s="250">
        <f>[10]Projections!AG54</f>
        <v>4.2710394606697965E-3</v>
      </c>
      <c r="AH27" s="250">
        <f>[10]Projections!AH54</f>
        <v>1.140769923312149E-3</v>
      </c>
      <c r="AI27" s="250">
        <f>[10]Projections!AI54</f>
        <v>1.4065122012153207E-2</v>
      </c>
      <c r="AJ27" s="250">
        <f>[10]Projections!AJ54</f>
        <v>1.0710696934186423E-2</v>
      </c>
      <c r="AK27" s="250">
        <f>[10]Projections!AK54</f>
        <v>7.4546487372560508E-3</v>
      </c>
      <c r="AL27" s="250">
        <f>[10]Projections!AL54</f>
        <v>4.2710394606697965E-3</v>
      </c>
      <c r="AM27" s="250">
        <f>[10]Projections!AM54</f>
        <v>1.140769923312149E-3</v>
      </c>
      <c r="AN27" s="250">
        <f>[10]Projections!AN54</f>
        <v>1.4065122012153207E-2</v>
      </c>
      <c r="AO27" s="250">
        <f>[10]Projections!AO54</f>
        <v>1.0710696934186423E-2</v>
      </c>
      <c r="AP27" s="250">
        <f>[10]Projections!AP54</f>
        <v>7.4546487372560508E-3</v>
      </c>
      <c r="AQ27" s="250">
        <f>[10]Projections!AQ54</f>
        <v>4.2710394606697965E-3</v>
      </c>
      <c r="AR27" s="250">
        <f>[10]Projections!AR54</f>
        <v>1.140769923312149E-3</v>
      </c>
      <c r="AS27" s="250">
        <f>[10]Projections!AS54</f>
        <v>1.4065122012153207E-2</v>
      </c>
      <c r="AT27" s="250">
        <f>[10]Projections!AT54</f>
        <v>1.0710696934186423E-2</v>
      </c>
      <c r="AU27" s="250">
        <f>[10]Projections!AU54</f>
        <v>7.4546487372560508E-3</v>
      </c>
      <c r="AV27" s="250">
        <f>[10]Projections!AV54</f>
        <v>4.2710394606697965E-3</v>
      </c>
      <c r="AW27" s="250">
        <f>[10]Projections!AW54</f>
        <v>1.140769923312149E-3</v>
      </c>
      <c r="AX27" s="250">
        <f>[10]Projections!AX54</f>
        <v>1.4065122012153207E-2</v>
      </c>
      <c r="AY27" s="250">
        <f>[10]Projections!AY54</f>
        <v>1.0710696934186423E-2</v>
      </c>
      <c r="AZ27" s="250">
        <f>[10]Projections!AZ54</f>
        <v>7.4546487372560508E-3</v>
      </c>
      <c r="BA27" s="250">
        <f>[10]Projections!BA54</f>
        <v>4.2710394606697965E-3</v>
      </c>
      <c r="BB27" s="250">
        <f>[10]Projections!BB54</f>
        <v>1.140769923312149E-3</v>
      </c>
      <c r="BC27" s="253"/>
      <c r="BD27" s="253"/>
      <c r="BE27" s="253"/>
      <c r="BF27" s="253"/>
      <c r="BG27" s="253"/>
    </row>
    <row r="28" spans="2:59" ht="14.25" customHeight="1" x14ac:dyDescent="0.2">
      <c r="B28" s="249" t="s">
        <v>209</v>
      </c>
      <c r="C28" s="250">
        <f>[10]Projections!C55</f>
        <v>0.16215090745067623</v>
      </c>
      <c r="D28" s="250">
        <f>[10]Projections!D55</f>
        <v>0.14226724954521022</v>
      </c>
      <c r="E28" s="250">
        <f>[10]Projections!E55</f>
        <v>0.14899312012465304</v>
      </c>
      <c r="F28" s="250">
        <f>[10]Projections!F55</f>
        <v>0.14532612319413438</v>
      </c>
      <c r="G28" s="250">
        <f>[10]Projections!G55</f>
        <v>0.13943093592551012</v>
      </c>
      <c r="H28" s="250">
        <f>[10]Projections!H55</f>
        <v>0.14381763384363461</v>
      </c>
      <c r="I28" s="250">
        <f>[10]Projections!I55</f>
        <v>0.14479283526146369</v>
      </c>
      <c r="J28" s="250">
        <f>[10]Projections!J55</f>
        <v>0.14462135855437139</v>
      </c>
      <c r="K28" s="250">
        <f>[10]Projections!K55</f>
        <v>0.14497794061738678</v>
      </c>
      <c r="L28" s="250">
        <f>[10]Projections!L55</f>
        <v>0.14363083928024345</v>
      </c>
      <c r="M28" s="250">
        <f>[10]Projections!M55</f>
        <v>0.1416240952983657</v>
      </c>
      <c r="N28" s="250">
        <f>[10]Projections!N55</f>
        <v>0.14519028261112199</v>
      </c>
      <c r="O28" s="250">
        <f>[6]Projections!M28</f>
        <v>0.13903709902879582</v>
      </c>
      <c r="P28" s="250">
        <f>[6]Projections!N28</f>
        <v>0.13545002255461194</v>
      </c>
      <c r="Q28" s="250">
        <f>[6]Projections!O28</f>
        <v>0.13192544096556247</v>
      </c>
      <c r="R28" s="250">
        <f>[6]Projections!P28</f>
        <v>0.12840085937651302</v>
      </c>
      <c r="S28" s="250">
        <f>[6]Projections!Q28</f>
        <v>0.12487692476250969</v>
      </c>
      <c r="T28" s="250">
        <f>[10]Projections!T55</f>
        <v>0.14125290781065752</v>
      </c>
      <c r="U28" s="250">
        <f>[10]Projections!U55</f>
        <v>0.1399773652359575</v>
      </c>
      <c r="V28" s="250">
        <f>[10]Projections!V55</f>
        <v>0.13869752217899586</v>
      </c>
      <c r="W28" s="250">
        <f>[10]Projections!W55</f>
        <v>0.13741427032648967</v>
      </c>
      <c r="X28" s="250">
        <f>[10]Projections!X55</f>
        <v>0.13612827078514994</v>
      </c>
      <c r="Y28" s="250">
        <f>[10]Projections!Y55</f>
        <v>0.14125290781065752</v>
      </c>
      <c r="Z28" s="250">
        <f>[10]Projections!Z55</f>
        <v>0.1399773652359575</v>
      </c>
      <c r="AA28" s="250">
        <f>[10]Projections!AA55</f>
        <v>0.13869752217899586</v>
      </c>
      <c r="AB28" s="250">
        <f>[10]Projections!AB55</f>
        <v>0.13741427032648967</v>
      </c>
      <c r="AC28" s="250">
        <f>[10]Projections!AC55</f>
        <v>0.13612827078514994</v>
      </c>
      <c r="AD28" s="250">
        <f>[10]Projections!AD55</f>
        <v>0.14125290781065752</v>
      </c>
      <c r="AE28" s="250">
        <f>[10]Projections!AE55</f>
        <v>0.1399773652359575</v>
      </c>
      <c r="AF28" s="250">
        <f>[10]Projections!AF55</f>
        <v>0.13869752217899586</v>
      </c>
      <c r="AG28" s="250">
        <f>[10]Projections!AG55</f>
        <v>0.13741427032648967</v>
      </c>
      <c r="AH28" s="250">
        <f>[10]Projections!AH55</f>
        <v>0.13612827078514994</v>
      </c>
      <c r="AI28" s="250">
        <f>[10]Projections!AI55</f>
        <v>0.14125290781065752</v>
      </c>
      <c r="AJ28" s="250">
        <f>[10]Projections!AJ55</f>
        <v>0.1399773652359575</v>
      </c>
      <c r="AK28" s="250">
        <f>[10]Projections!AK55</f>
        <v>0.13869752217899586</v>
      </c>
      <c r="AL28" s="250">
        <f>[10]Projections!AL55</f>
        <v>0.13741427032648967</v>
      </c>
      <c r="AM28" s="250">
        <f>[10]Projections!AM55</f>
        <v>0.13612827078514994</v>
      </c>
      <c r="AN28" s="250">
        <f>[10]Projections!AN55</f>
        <v>0.14125290781065752</v>
      </c>
      <c r="AO28" s="250">
        <f>[10]Projections!AO55</f>
        <v>0.1399773652359575</v>
      </c>
      <c r="AP28" s="250">
        <f>[10]Projections!AP55</f>
        <v>0.13869752217899586</v>
      </c>
      <c r="AQ28" s="250">
        <f>[10]Projections!AQ55</f>
        <v>0.13741427032648967</v>
      </c>
      <c r="AR28" s="250">
        <f>[10]Projections!AR55</f>
        <v>0.13612827078514994</v>
      </c>
      <c r="AS28" s="250">
        <f>[10]Projections!AS55</f>
        <v>0.14125290781065752</v>
      </c>
      <c r="AT28" s="250">
        <f>[10]Projections!AT55</f>
        <v>0.1399773652359575</v>
      </c>
      <c r="AU28" s="250">
        <f>[10]Projections!AU55</f>
        <v>0.13869752217899586</v>
      </c>
      <c r="AV28" s="250">
        <f>[10]Projections!AV55</f>
        <v>0.13741427032648967</v>
      </c>
      <c r="AW28" s="250">
        <f>[10]Projections!AW55</f>
        <v>0.13612827078514994</v>
      </c>
      <c r="AX28" s="250">
        <f>[10]Projections!AX55</f>
        <v>0.14125290781065752</v>
      </c>
      <c r="AY28" s="250">
        <f>[10]Projections!AY55</f>
        <v>0.1399773652359575</v>
      </c>
      <c r="AZ28" s="250">
        <f>[10]Projections!AZ55</f>
        <v>0.13869752217899586</v>
      </c>
      <c r="BA28" s="250">
        <f>[10]Projections!BA55</f>
        <v>0.13741427032648967</v>
      </c>
      <c r="BB28" s="250">
        <f>[10]Projections!BB55</f>
        <v>0.13612827078514994</v>
      </c>
      <c r="BC28" s="253"/>
      <c r="BD28" s="253"/>
      <c r="BE28" s="253"/>
      <c r="BF28" s="253"/>
      <c r="BG28" s="253"/>
    </row>
    <row r="29" spans="2:59" ht="14.25" customHeight="1" x14ac:dyDescent="0.2">
      <c r="B29" s="249" t="s">
        <v>213</v>
      </c>
      <c r="C29" s="250">
        <f>[10]Projections!C56</f>
        <v>3.316441464398439E-2</v>
      </c>
      <c r="D29" s="250">
        <f>[10]Projections!D56</f>
        <v>2.970999947534669E-2</v>
      </c>
      <c r="E29" s="250">
        <f>[10]Projections!E56</f>
        <v>7.5733360451925224E-3</v>
      </c>
      <c r="F29" s="250">
        <f>[10]Projections!F56</f>
        <v>6.0617123737475333E-3</v>
      </c>
      <c r="G29" s="250">
        <f>[10]Projections!G56</f>
        <v>5.7776488650196156E-3</v>
      </c>
      <c r="H29" s="250">
        <f>[10]Projections!H56</f>
        <v>6.7769437082231838E-3</v>
      </c>
      <c r="I29" s="250">
        <f>[10]Projections!I56</f>
        <v>2.2065647552972183E-6</v>
      </c>
      <c r="J29" s="250">
        <f>[10]Projections!J56</f>
        <v>0</v>
      </c>
      <c r="K29" s="250">
        <f>[10]Projections!K56</f>
        <v>0</v>
      </c>
      <c r="L29" s="250">
        <f>[10]Projections!L56</f>
        <v>0</v>
      </c>
      <c r="M29" s="250">
        <f>[10]Projections!M56</f>
        <v>0</v>
      </c>
      <c r="N29" s="250">
        <f>[10]Projections!N56</f>
        <v>0</v>
      </c>
      <c r="O29" s="250">
        <f>[6]Projections!M29</f>
        <v>0</v>
      </c>
      <c r="P29" s="250">
        <f>[6]Projections!N29</f>
        <v>0</v>
      </c>
      <c r="Q29" s="250">
        <f>[6]Projections!O29</f>
        <v>0</v>
      </c>
      <c r="R29" s="250">
        <f>[6]Projections!P29</f>
        <v>0</v>
      </c>
      <c r="S29" s="250">
        <f>[6]Projections!Q29</f>
        <v>0</v>
      </c>
      <c r="T29" s="250">
        <f>[10]Projections!T56</f>
        <v>0</v>
      </c>
      <c r="U29" s="250">
        <f>[10]Projections!U56</f>
        <v>0</v>
      </c>
      <c r="V29" s="250">
        <f>[10]Projections!V56</f>
        <v>0</v>
      </c>
      <c r="W29" s="250">
        <f>[10]Projections!W56</f>
        <v>0</v>
      </c>
      <c r="X29" s="250">
        <f>[10]Projections!X56</f>
        <v>0</v>
      </c>
      <c r="Y29" s="250">
        <f>[10]Projections!Y56</f>
        <v>0</v>
      </c>
      <c r="Z29" s="250">
        <f>[10]Projections!Z56</f>
        <v>0</v>
      </c>
      <c r="AA29" s="250">
        <f>[10]Projections!AA56</f>
        <v>0</v>
      </c>
      <c r="AB29" s="250">
        <f>[10]Projections!AB56</f>
        <v>0</v>
      </c>
      <c r="AC29" s="250">
        <f>[10]Projections!AC56</f>
        <v>0</v>
      </c>
      <c r="AD29" s="250">
        <f>[10]Projections!AD56</f>
        <v>0</v>
      </c>
      <c r="AE29" s="250">
        <f>[10]Projections!AE56</f>
        <v>0</v>
      </c>
      <c r="AF29" s="250">
        <f>[10]Projections!AF56</f>
        <v>0</v>
      </c>
      <c r="AG29" s="250">
        <f>[10]Projections!AG56</f>
        <v>0</v>
      </c>
      <c r="AH29" s="250">
        <f>[10]Projections!AH56</f>
        <v>0</v>
      </c>
      <c r="AI29" s="250">
        <f>[10]Projections!AI56</f>
        <v>0</v>
      </c>
      <c r="AJ29" s="250">
        <f>[10]Projections!AJ56</f>
        <v>0</v>
      </c>
      <c r="AK29" s="250">
        <f>[10]Projections!AK56</f>
        <v>0</v>
      </c>
      <c r="AL29" s="250">
        <f>[10]Projections!AL56</f>
        <v>0</v>
      </c>
      <c r="AM29" s="250">
        <f>[10]Projections!AM56</f>
        <v>0</v>
      </c>
      <c r="AN29" s="250">
        <f>[10]Projections!AN56</f>
        <v>0</v>
      </c>
      <c r="AO29" s="250">
        <f>[10]Projections!AO56</f>
        <v>0</v>
      </c>
      <c r="AP29" s="250">
        <f>[10]Projections!AP56</f>
        <v>0</v>
      </c>
      <c r="AQ29" s="250">
        <f>[10]Projections!AQ56</f>
        <v>0</v>
      </c>
      <c r="AR29" s="250">
        <f>[10]Projections!AR56</f>
        <v>0</v>
      </c>
      <c r="AS29" s="250">
        <f>[10]Projections!AS56</f>
        <v>0</v>
      </c>
      <c r="AT29" s="250">
        <f>[10]Projections!AT56</f>
        <v>0</v>
      </c>
      <c r="AU29" s="250">
        <f>[10]Projections!AU56</f>
        <v>0</v>
      </c>
      <c r="AV29" s="250">
        <f>[10]Projections!AV56</f>
        <v>0</v>
      </c>
      <c r="AW29" s="250">
        <f>[10]Projections!AW56</f>
        <v>0</v>
      </c>
      <c r="AX29" s="250">
        <f>[10]Projections!AX56</f>
        <v>0</v>
      </c>
      <c r="AY29" s="250">
        <f>[10]Projections!AY56</f>
        <v>0</v>
      </c>
      <c r="AZ29" s="250">
        <f>[10]Projections!AZ56</f>
        <v>0</v>
      </c>
      <c r="BA29" s="250">
        <f>[10]Projections!BA56</f>
        <v>0</v>
      </c>
      <c r="BB29" s="250">
        <f>[10]Projections!BB56</f>
        <v>0</v>
      </c>
      <c r="BC29" s="253"/>
      <c r="BD29" s="253"/>
      <c r="BE29" s="253"/>
      <c r="BF29" s="253"/>
      <c r="BG29" s="253"/>
    </row>
    <row r="30" spans="2:59" ht="14.25" customHeight="1" x14ac:dyDescent="0.2">
      <c r="B30" s="249" t="s">
        <v>217</v>
      </c>
      <c r="C30" s="250">
        <f>[10]Projections!C57</f>
        <v>1.7488468472053333E-3</v>
      </c>
      <c r="D30" s="250">
        <f>[10]Projections!D57</f>
        <v>1.3558107493333331E-3</v>
      </c>
      <c r="E30" s="250">
        <f>[10]Projections!E57</f>
        <v>1.3558107493333331E-3</v>
      </c>
      <c r="F30" s="250">
        <f>[10]Projections!F57</f>
        <v>1.3535275587093333E-3</v>
      </c>
      <c r="G30" s="250">
        <f>[10]Projections!G57</f>
        <v>1.4178573859119999E-3</v>
      </c>
      <c r="H30" s="250">
        <f>[10]Projections!H57</f>
        <v>1.4212771158314678E-3</v>
      </c>
      <c r="I30" s="250">
        <f>[10]Projections!I57</f>
        <v>1.4003468040202699E-3</v>
      </c>
      <c r="J30" s="250">
        <f>[10]Projections!J57</f>
        <v>1.3878398157536013E-3</v>
      </c>
      <c r="K30" s="250">
        <f>[10]Projections!K57</f>
        <v>1.3753328274869342E-3</v>
      </c>
      <c r="L30" s="250">
        <f>[10]Projections!L57</f>
        <v>1.3628258392202688E-3</v>
      </c>
      <c r="M30" s="250">
        <f>[10]Projections!M57</f>
        <v>1.3503188509536022E-3</v>
      </c>
      <c r="N30" s="250">
        <f>[10]Projections!N57</f>
        <v>1.3378118626869364E-3</v>
      </c>
      <c r="O30" s="250">
        <f>[6]Projections!M30</f>
        <v>1.3503188509536022E-3</v>
      </c>
      <c r="P30" s="250">
        <f>[6]Projections!N30</f>
        <v>1.3503188509536022E-3</v>
      </c>
      <c r="Q30" s="250">
        <f>[6]Projections!O30</f>
        <v>1.3378118626869364E-3</v>
      </c>
      <c r="R30" s="250">
        <f>[6]Projections!P30</f>
        <v>1.3253048744202678E-3</v>
      </c>
      <c r="S30" s="250">
        <f>[6]Projections!Q30</f>
        <v>1.3127978861536011E-3</v>
      </c>
      <c r="T30" s="250">
        <f>[10]Projections!T57</f>
        <v>1.3047183717333365E-3</v>
      </c>
      <c r="U30" s="250">
        <f>[10]Projections!U57</f>
        <v>1.2643207996320027E-3</v>
      </c>
      <c r="V30" s="250">
        <f>[10]Projections!V57</f>
        <v>1.2239232275306695E-3</v>
      </c>
      <c r="W30" s="250">
        <f>[10]Projections!W57</f>
        <v>1.1835256554293362E-3</v>
      </c>
      <c r="X30" s="250">
        <f>[10]Projections!X57</f>
        <v>1.1431280833280029E-3</v>
      </c>
      <c r="Y30" s="250">
        <f>[10]Projections!Y57</f>
        <v>1.3047183717333365E-3</v>
      </c>
      <c r="Z30" s="250">
        <f>[10]Projections!Z57</f>
        <v>1.2643207996320027E-3</v>
      </c>
      <c r="AA30" s="250">
        <f>[10]Projections!AA57</f>
        <v>1.2239232275306695E-3</v>
      </c>
      <c r="AB30" s="250">
        <f>[10]Projections!AB57</f>
        <v>1.1835256554293362E-3</v>
      </c>
      <c r="AC30" s="250">
        <f>[10]Projections!AC57</f>
        <v>1.1431280833280029E-3</v>
      </c>
      <c r="AD30" s="250">
        <f>[10]Projections!AD57</f>
        <v>1.3047183717333365E-3</v>
      </c>
      <c r="AE30" s="250">
        <f>[10]Projections!AE57</f>
        <v>1.2643207996320027E-3</v>
      </c>
      <c r="AF30" s="250">
        <f>[10]Projections!AF57</f>
        <v>1.2239232275306695E-3</v>
      </c>
      <c r="AG30" s="250">
        <f>[10]Projections!AG57</f>
        <v>1.1835256554293362E-3</v>
      </c>
      <c r="AH30" s="250">
        <f>[10]Projections!AH57</f>
        <v>1.1431280833280029E-3</v>
      </c>
      <c r="AI30" s="250">
        <f>[10]Projections!AI57</f>
        <v>1.3047183717333365E-3</v>
      </c>
      <c r="AJ30" s="250">
        <f>[10]Projections!AJ57</f>
        <v>1.2643207996320027E-3</v>
      </c>
      <c r="AK30" s="250">
        <f>[10]Projections!AK57</f>
        <v>1.2239232275306695E-3</v>
      </c>
      <c r="AL30" s="250">
        <f>[10]Projections!AL57</f>
        <v>1.1835256554293362E-3</v>
      </c>
      <c r="AM30" s="250">
        <f>[10]Projections!AM57</f>
        <v>1.1431280833280029E-3</v>
      </c>
      <c r="AN30" s="250">
        <f>[10]Projections!AN57</f>
        <v>1.3047183717333365E-3</v>
      </c>
      <c r="AO30" s="250">
        <f>[10]Projections!AO57</f>
        <v>1.2643207996320027E-3</v>
      </c>
      <c r="AP30" s="250">
        <f>[10]Projections!AP57</f>
        <v>1.2239232275306695E-3</v>
      </c>
      <c r="AQ30" s="250">
        <f>[10]Projections!AQ57</f>
        <v>1.1835256554293362E-3</v>
      </c>
      <c r="AR30" s="250">
        <f>[10]Projections!AR57</f>
        <v>1.1431280833280029E-3</v>
      </c>
      <c r="AS30" s="250">
        <f>[10]Projections!AS57</f>
        <v>1.3047183717333365E-3</v>
      </c>
      <c r="AT30" s="250">
        <f>[10]Projections!AT57</f>
        <v>1.2643207996320027E-3</v>
      </c>
      <c r="AU30" s="250">
        <f>[10]Projections!AU57</f>
        <v>1.2239232275306695E-3</v>
      </c>
      <c r="AV30" s="250">
        <f>[10]Projections!AV57</f>
        <v>1.1835256554293362E-3</v>
      </c>
      <c r="AW30" s="250">
        <f>[10]Projections!AW57</f>
        <v>1.1431280833280029E-3</v>
      </c>
      <c r="AX30" s="250">
        <f>[10]Projections!AX57</f>
        <v>1.3047183717333365E-3</v>
      </c>
      <c r="AY30" s="250">
        <f>[10]Projections!AY57</f>
        <v>1.2643207996320027E-3</v>
      </c>
      <c r="AZ30" s="250">
        <f>[10]Projections!AZ57</f>
        <v>1.2239232275306695E-3</v>
      </c>
      <c r="BA30" s="250">
        <f>[10]Projections!BA57</f>
        <v>1.1835256554293362E-3</v>
      </c>
      <c r="BB30" s="250">
        <f>[10]Projections!BB57</f>
        <v>1.1431280833280029E-3</v>
      </c>
      <c r="BC30" s="253"/>
      <c r="BD30" s="253"/>
      <c r="BE30" s="253"/>
      <c r="BF30" s="253"/>
      <c r="BG30" s="253"/>
    </row>
    <row r="31" spans="2:59" ht="14.25" customHeight="1" x14ac:dyDescent="0.2">
      <c r="B31" s="249" t="s">
        <v>207</v>
      </c>
      <c r="C31" s="250">
        <f>[10]Projections!C58</f>
        <v>0.76142738280856825</v>
      </c>
      <c r="D31" s="250">
        <f>[10]Projections!D58</f>
        <v>0.49834337670523932</v>
      </c>
      <c r="E31" s="250">
        <f>[10]Projections!E58</f>
        <v>0.50407669111872011</v>
      </c>
      <c r="F31" s="250">
        <f>[10]Projections!F58</f>
        <v>0.57426856067558052</v>
      </c>
      <c r="G31" s="250">
        <f>[10]Projections!G58</f>
        <v>0.57055111930274038</v>
      </c>
      <c r="H31" s="250">
        <f>[10]Projections!H58</f>
        <v>0.59672886127240987</v>
      </c>
      <c r="I31" s="250">
        <f>[10]Projections!I58</f>
        <v>0.54360912213083001</v>
      </c>
      <c r="J31" s="250">
        <f>[10]Projections!J58</f>
        <v>0.57921097859368076</v>
      </c>
      <c r="K31" s="250">
        <f>[10]Projections!K58</f>
        <v>0.5591141415598222</v>
      </c>
      <c r="L31" s="250">
        <f>[10]Projections!L58</f>
        <v>0.57667309470308714</v>
      </c>
      <c r="M31" s="250">
        <f>[10]Projections!M58</f>
        <v>0.58365075441678382</v>
      </c>
      <c r="N31" s="250">
        <f>[10]Projections!N58</f>
        <v>0.5837982833155384</v>
      </c>
      <c r="O31" s="250">
        <f>[6]Projections!M31</f>
        <v>0.75379833098308135</v>
      </c>
      <c r="P31" s="250">
        <f>[6]Projections!N31</f>
        <v>0.68739088488818734</v>
      </c>
      <c r="Q31" s="250">
        <f>[6]Projections!O31</f>
        <v>0.62890202746535451</v>
      </c>
      <c r="R31" s="250">
        <f>[6]Projections!P31</f>
        <v>0.57720076126247943</v>
      </c>
      <c r="S31" s="250">
        <f>[6]Projections!Q31</f>
        <v>0.53133008695303174</v>
      </c>
      <c r="T31" s="250">
        <f>[10]Projections!T58</f>
        <v>0.55334226802513098</v>
      </c>
      <c r="U31" s="250">
        <f>[10]Projections!U58</f>
        <v>0.50735748802534553</v>
      </c>
      <c r="V31" s="250">
        <f>[10]Projections!V58</f>
        <v>0.46660654339743246</v>
      </c>
      <c r="W31" s="250">
        <f>[10]Projections!W58</f>
        <v>0.43035854044238708</v>
      </c>
      <c r="X31" s="250">
        <f>[10]Projections!X58</f>
        <v>0.39799410258644646</v>
      </c>
      <c r="Y31" s="250">
        <f>[10]Projections!Y58</f>
        <v>0.55334226802513098</v>
      </c>
      <c r="Z31" s="250">
        <f>[10]Projections!Z58</f>
        <v>0.50735748802534553</v>
      </c>
      <c r="AA31" s="250">
        <f>[10]Projections!AA58</f>
        <v>0.46660654339743246</v>
      </c>
      <c r="AB31" s="250">
        <f>[10]Projections!AB58</f>
        <v>0.43035854044238708</v>
      </c>
      <c r="AC31" s="250">
        <f>[10]Projections!AC58</f>
        <v>0.39799410258644646</v>
      </c>
      <c r="AD31" s="250">
        <f>[10]Projections!AD58</f>
        <v>0.55334226802513098</v>
      </c>
      <c r="AE31" s="250">
        <f>[10]Projections!AE58</f>
        <v>0.50735748802534553</v>
      </c>
      <c r="AF31" s="250">
        <f>[10]Projections!AF58</f>
        <v>0.46660654339743246</v>
      </c>
      <c r="AG31" s="250">
        <f>[10]Projections!AG58</f>
        <v>0.43035854044238708</v>
      </c>
      <c r="AH31" s="250">
        <f>[10]Projections!AH58</f>
        <v>0.39799410258644646</v>
      </c>
      <c r="AI31" s="250">
        <f>[10]Projections!AI58</f>
        <v>0.55334226802513098</v>
      </c>
      <c r="AJ31" s="250">
        <f>[10]Projections!AJ58</f>
        <v>0.50735748802534553</v>
      </c>
      <c r="AK31" s="250">
        <f>[10]Projections!AK58</f>
        <v>0.46660654339743246</v>
      </c>
      <c r="AL31" s="250">
        <f>[10]Projections!AL58</f>
        <v>0.43035854044238708</v>
      </c>
      <c r="AM31" s="250">
        <f>[10]Projections!AM58</f>
        <v>0.39799410258644646</v>
      </c>
      <c r="AN31" s="250">
        <f>[10]Projections!AN58</f>
        <v>0.55334226802513098</v>
      </c>
      <c r="AO31" s="250">
        <f>[10]Projections!AO58</f>
        <v>0.50735748802534553</v>
      </c>
      <c r="AP31" s="250">
        <f>[10]Projections!AP58</f>
        <v>0.46660654339743246</v>
      </c>
      <c r="AQ31" s="250">
        <f>[10]Projections!AQ58</f>
        <v>0.43035854044238708</v>
      </c>
      <c r="AR31" s="250">
        <f>[10]Projections!AR58</f>
        <v>0.39799410258644646</v>
      </c>
      <c r="AS31" s="250">
        <f>[10]Projections!AS58</f>
        <v>0.55334226802513098</v>
      </c>
      <c r="AT31" s="250">
        <f>[10]Projections!AT58</f>
        <v>0.50735748802534553</v>
      </c>
      <c r="AU31" s="250">
        <f>[10]Projections!AU58</f>
        <v>0.46660654339743246</v>
      </c>
      <c r="AV31" s="250">
        <f>[10]Projections!AV58</f>
        <v>0.43035854044238708</v>
      </c>
      <c r="AW31" s="250">
        <f>[10]Projections!AW58</f>
        <v>0.39799410258644646</v>
      </c>
      <c r="AX31" s="250">
        <f>[10]Projections!AX58</f>
        <v>0.55334226802513098</v>
      </c>
      <c r="AY31" s="250">
        <f>[10]Projections!AY58</f>
        <v>0.50735748802534553</v>
      </c>
      <c r="AZ31" s="250">
        <f>[10]Projections!AZ58</f>
        <v>0.46660654339743246</v>
      </c>
      <c r="BA31" s="250">
        <f>[10]Projections!BA58</f>
        <v>0.43035854044238708</v>
      </c>
      <c r="BB31" s="250">
        <f>[10]Projections!BB58</f>
        <v>0.39799410258644646</v>
      </c>
      <c r="BC31" s="253"/>
      <c r="BD31" s="253"/>
      <c r="BE31" s="253"/>
      <c r="BF31" s="253"/>
      <c r="BG31" s="253"/>
    </row>
    <row r="32" spans="2:59" ht="14.25" customHeight="1" x14ac:dyDescent="0.2">
      <c r="B32" s="249" t="s">
        <v>210</v>
      </c>
      <c r="C32" s="250">
        <f>[10]Projections!C59</f>
        <v>2.0925222118417047E-2</v>
      </c>
      <c r="D32" s="250">
        <f>[10]Projections!D59</f>
        <v>5.9439715660118402E-2</v>
      </c>
      <c r="E32" s="250">
        <f>[10]Projections!E59</f>
        <v>0.1587093888553695</v>
      </c>
      <c r="F32" s="250">
        <f>[10]Projections!F59</f>
        <v>2.5333774923390943E-2</v>
      </c>
      <c r="G32" s="250">
        <f>[10]Projections!G59</f>
        <v>8.7036705883794641E-2</v>
      </c>
      <c r="H32" s="250">
        <f>[10]Projections!H59</f>
        <v>2.8616064175951028E-2</v>
      </c>
      <c r="I32" s="250">
        <f>[10]Projections!I59</f>
        <v>9.8637722525228792E-3</v>
      </c>
      <c r="J32" s="250">
        <f>[10]Projections!J59</f>
        <v>0.2164326236879249</v>
      </c>
      <c r="K32" s="250">
        <f>[10]Projections!K59</f>
        <v>4.854586672179112E-2</v>
      </c>
      <c r="L32" s="250">
        <f>[10]Projections!L59</f>
        <v>8.9136983116353832E-2</v>
      </c>
      <c r="M32" s="250">
        <f>[10]Projections!M59</f>
        <v>0.20745600939246289</v>
      </c>
      <c r="N32" s="250">
        <f>[10]Projections!N59</f>
        <v>8.3840855603277933E-2</v>
      </c>
      <c r="O32" s="250">
        <f>[6]Projections!M32</f>
        <v>4.5935519873781118E-2</v>
      </c>
      <c r="P32" s="250">
        <f>[6]Projections!N32</f>
        <v>4.6311658971482796E-2</v>
      </c>
      <c r="Q32" s="250">
        <f>[6]Projections!O32</f>
        <v>4.6704237517164911E-2</v>
      </c>
      <c r="R32" s="250">
        <f>[6]Projections!P32</f>
        <v>4.7113793494301295E-2</v>
      </c>
      <c r="S32" s="250">
        <f>[6]Projections!Q32</f>
        <v>4.7540882948940578E-2</v>
      </c>
      <c r="T32" s="250">
        <f>[10]Projections!T59</f>
        <v>4.7154077902772255E-2</v>
      </c>
      <c r="U32" s="250">
        <f>[10]Projections!U59</f>
        <v>4.7544881557780694E-2</v>
      </c>
      <c r="V32" s="250">
        <f>[10]Projections!V59</f>
        <v>4.7952702261788271E-2</v>
      </c>
      <c r="W32" s="250">
        <f>[10]Projections!W59</f>
        <v>4.8378097060660735E-2</v>
      </c>
      <c r="X32" s="250">
        <f>[10]Projections!X59</f>
        <v>4.8821641702308717E-2</v>
      </c>
      <c r="Y32" s="250">
        <f>[10]Projections!Y59</f>
        <v>4.7154077902772255E-2</v>
      </c>
      <c r="Z32" s="250">
        <f>[10]Projections!Z59</f>
        <v>4.7544881557780694E-2</v>
      </c>
      <c r="AA32" s="250">
        <f>[10]Projections!AA59</f>
        <v>4.7952702261788271E-2</v>
      </c>
      <c r="AB32" s="250">
        <f>[10]Projections!AB59</f>
        <v>4.8378097060660735E-2</v>
      </c>
      <c r="AC32" s="250">
        <f>[10]Projections!AC59</f>
        <v>4.8821641702308717E-2</v>
      </c>
      <c r="AD32" s="250">
        <f>[10]Projections!AD59</f>
        <v>4.7154077902772255E-2</v>
      </c>
      <c r="AE32" s="250">
        <f>[10]Projections!AE59</f>
        <v>4.7544881557780694E-2</v>
      </c>
      <c r="AF32" s="250">
        <f>[10]Projections!AF59</f>
        <v>4.7952702261788271E-2</v>
      </c>
      <c r="AG32" s="250">
        <f>[10]Projections!AG59</f>
        <v>4.8378097060660735E-2</v>
      </c>
      <c r="AH32" s="250">
        <f>[10]Projections!AH59</f>
        <v>4.8821641702308717E-2</v>
      </c>
      <c r="AI32" s="250">
        <f>[10]Projections!AI59</f>
        <v>4.7154077902772255E-2</v>
      </c>
      <c r="AJ32" s="250">
        <f>[10]Projections!AJ59</f>
        <v>4.7544881557780694E-2</v>
      </c>
      <c r="AK32" s="250">
        <f>[10]Projections!AK59</f>
        <v>4.7952702261788271E-2</v>
      </c>
      <c r="AL32" s="250">
        <f>[10]Projections!AL59</f>
        <v>4.8378097060660735E-2</v>
      </c>
      <c r="AM32" s="250">
        <f>[10]Projections!AM59</f>
        <v>4.8821641702308717E-2</v>
      </c>
      <c r="AN32" s="250">
        <f>[10]Projections!AN59</f>
        <v>4.7154077902772255E-2</v>
      </c>
      <c r="AO32" s="250">
        <f>[10]Projections!AO59</f>
        <v>4.7544881557780694E-2</v>
      </c>
      <c r="AP32" s="250">
        <f>[10]Projections!AP59</f>
        <v>4.7952702261788271E-2</v>
      </c>
      <c r="AQ32" s="250">
        <f>[10]Projections!AQ59</f>
        <v>4.8378097060660735E-2</v>
      </c>
      <c r="AR32" s="250">
        <f>[10]Projections!AR59</f>
        <v>4.8821641702308717E-2</v>
      </c>
      <c r="AS32" s="250">
        <f>[10]Projections!AS59</f>
        <v>4.7154077902772255E-2</v>
      </c>
      <c r="AT32" s="250">
        <f>[10]Projections!AT59</f>
        <v>4.7544881557780694E-2</v>
      </c>
      <c r="AU32" s="250">
        <f>[10]Projections!AU59</f>
        <v>4.7952702261788271E-2</v>
      </c>
      <c r="AV32" s="250">
        <f>[10]Projections!AV59</f>
        <v>4.8378097060660735E-2</v>
      </c>
      <c r="AW32" s="250">
        <f>[10]Projections!AW59</f>
        <v>4.8821641702308717E-2</v>
      </c>
      <c r="AX32" s="250">
        <f>[10]Projections!AX59</f>
        <v>4.7154077902772255E-2</v>
      </c>
      <c r="AY32" s="250">
        <f>[10]Projections!AY59</f>
        <v>4.7544881557780694E-2</v>
      </c>
      <c r="AZ32" s="250">
        <f>[10]Projections!AZ59</f>
        <v>4.7952702261788271E-2</v>
      </c>
      <c r="BA32" s="250">
        <f>[10]Projections!BA59</f>
        <v>4.8378097060660735E-2</v>
      </c>
      <c r="BB32" s="250">
        <f>[10]Projections!BB59</f>
        <v>4.8821641702308717E-2</v>
      </c>
      <c r="BC32" s="253"/>
      <c r="BD32" s="253"/>
      <c r="BE32" s="253"/>
      <c r="BF32" s="253"/>
      <c r="BG32" s="253"/>
    </row>
    <row r="33" spans="2:59" ht="14.25" customHeight="1" x14ac:dyDescent="0.2">
      <c r="B33" s="245" t="s">
        <v>264</v>
      </c>
      <c r="C33" s="405">
        <f>[10]Projections!C60</f>
        <v>-2.3963974474901351</v>
      </c>
      <c r="D33" s="405">
        <f>[10]Projections!D60</f>
        <v>-2.5049826482350559</v>
      </c>
      <c r="E33" s="405">
        <f>[10]Projections!E60</f>
        <v>-2.5439422163684178</v>
      </c>
      <c r="F33" s="405">
        <f>[10]Projections!F60</f>
        <v>-2.6216904711936855</v>
      </c>
      <c r="G33" s="405">
        <f>[10]Projections!G60</f>
        <v>-2.7252921330338955</v>
      </c>
      <c r="H33" s="405">
        <f>[10]Projections!H60</f>
        <v>-2.6913321509959429</v>
      </c>
      <c r="I33" s="405">
        <f>[10]Projections!I60</f>
        <v>-2.658129347872241</v>
      </c>
      <c r="J33" s="405">
        <f>[10]Projections!J60</f>
        <v>-2.5553566078969245</v>
      </c>
      <c r="K33" s="405">
        <f>[10]Projections!K60</f>
        <v>-2.5426933798452529</v>
      </c>
      <c r="L33" s="405">
        <f>[10]Projections!L60</f>
        <v>-2.4262457205662695</v>
      </c>
      <c r="M33" s="405">
        <f>[10]Projections!M60</f>
        <v>-2.4158860226756715</v>
      </c>
      <c r="N33" s="405">
        <f>[10]Projections!N60</f>
        <v>-2.4829139090463328</v>
      </c>
      <c r="O33" s="405">
        <f>[6]Projections!M33</f>
        <v>-2.3393957834294841</v>
      </c>
      <c r="P33" s="405">
        <f>[6]Projections!N33</f>
        <v>-2.296246668303553</v>
      </c>
      <c r="Q33" s="405">
        <f>[6]Projections!O33</f>
        <v>-2.3111564338769846</v>
      </c>
      <c r="R33" s="405">
        <f>[6]Projections!P33</f>
        <v>-2.3646298358014395</v>
      </c>
      <c r="S33" s="405">
        <f>[6]Projections!Q33</f>
        <v>-2.4259680147373537</v>
      </c>
      <c r="T33" s="405">
        <f>[10]Projections!T60</f>
        <v>-2.4382915392277251</v>
      </c>
      <c r="U33" s="405">
        <f>[10]Projections!U60</f>
        <v>-2.4092814084341869</v>
      </c>
      <c r="V33" s="405">
        <f>[10]Projections!V60</f>
        <v>-2.4428865295581668</v>
      </c>
      <c r="W33" s="405">
        <f>[10]Projections!W60</f>
        <v>-2.5176773279510272</v>
      </c>
      <c r="X33" s="405">
        <f>[10]Projections!X60</f>
        <v>-2.6030094245681012</v>
      </c>
      <c r="Y33" s="405">
        <f>[10]Projections!Y60</f>
        <v>-2.4382915392277251</v>
      </c>
      <c r="Z33" s="405">
        <f>[10]Projections!Z60</f>
        <v>-2.4092814084341869</v>
      </c>
      <c r="AA33" s="405">
        <f>[10]Projections!AA60</f>
        <v>-2.4428865295581668</v>
      </c>
      <c r="AB33" s="405">
        <f>[10]Projections!AB60</f>
        <v>-2.5176773279510272</v>
      </c>
      <c r="AC33" s="405">
        <f>[10]Projections!AC60</f>
        <v>-2.6030094245681012</v>
      </c>
      <c r="AD33" s="405">
        <f>[10]Projections!AD60</f>
        <v>-2.4382915392277251</v>
      </c>
      <c r="AE33" s="405">
        <f>[10]Projections!AE60</f>
        <v>-2.4092814084341869</v>
      </c>
      <c r="AF33" s="405">
        <f>[10]Projections!AF60</f>
        <v>-2.4428865295581668</v>
      </c>
      <c r="AG33" s="405">
        <f>[10]Projections!AG60</f>
        <v>-2.5176773279510272</v>
      </c>
      <c r="AH33" s="405">
        <f>[10]Projections!AH60</f>
        <v>-2.6030094245681012</v>
      </c>
      <c r="AI33" s="405">
        <f>[10]Projections!AI60</f>
        <v>-2.4382915392277251</v>
      </c>
      <c r="AJ33" s="405">
        <f>[10]Projections!AJ60</f>
        <v>-2.4092814084341869</v>
      </c>
      <c r="AK33" s="405">
        <f>[10]Projections!AK60</f>
        <v>-2.4428865295581668</v>
      </c>
      <c r="AL33" s="405">
        <f>[10]Projections!AL60</f>
        <v>-2.5176773279510272</v>
      </c>
      <c r="AM33" s="405">
        <f>[10]Projections!AM60</f>
        <v>-2.6030094245681012</v>
      </c>
      <c r="AN33" s="405">
        <f>[10]Projections!AN60</f>
        <v>-2.4382915392277251</v>
      </c>
      <c r="AO33" s="405">
        <f>[10]Projections!AO60</f>
        <v>-2.4092814084341869</v>
      </c>
      <c r="AP33" s="405">
        <f>[10]Projections!AP60</f>
        <v>-2.4428865295581668</v>
      </c>
      <c r="AQ33" s="405">
        <f>[10]Projections!AQ60</f>
        <v>-2.5176773279510272</v>
      </c>
      <c r="AR33" s="405">
        <f>[10]Projections!AR60</f>
        <v>-2.6030094245681012</v>
      </c>
      <c r="AS33" s="405">
        <f>[10]Projections!AS60</f>
        <v>-2.4382915392277251</v>
      </c>
      <c r="AT33" s="405">
        <f>[10]Projections!AT60</f>
        <v>-2.4092814084341869</v>
      </c>
      <c r="AU33" s="405">
        <f>[10]Projections!AU60</f>
        <v>-2.4428865295581668</v>
      </c>
      <c r="AV33" s="405">
        <f>[10]Projections!AV60</f>
        <v>-2.5176773279510272</v>
      </c>
      <c r="AW33" s="405">
        <f>[10]Projections!AW60</f>
        <v>-2.6030094245681012</v>
      </c>
      <c r="AX33" s="405">
        <f>[10]Projections!AX60</f>
        <v>-2.4382915392277251</v>
      </c>
      <c r="AY33" s="405">
        <f>[10]Projections!AY60</f>
        <v>-2.4092814084341869</v>
      </c>
      <c r="AZ33" s="405">
        <f>[10]Projections!AZ60</f>
        <v>-2.4428865295581668</v>
      </c>
      <c r="BA33" s="405">
        <f>[10]Projections!BA60</f>
        <v>-2.5176773279510272</v>
      </c>
      <c r="BB33" s="405">
        <f>[10]Projections!BB60</f>
        <v>-2.6030094245681012</v>
      </c>
      <c r="BC33" s="257"/>
      <c r="BD33" s="253"/>
      <c r="BE33" s="253"/>
      <c r="BF33" s="253"/>
      <c r="BG33" s="253"/>
    </row>
    <row r="34" spans="2:59" ht="14.25" customHeight="1" x14ac:dyDescent="0.2">
      <c r="B34" s="249" t="s">
        <v>214</v>
      </c>
      <c r="C34" s="406">
        <f>[10]Projections!C61</f>
        <v>-0.12308202701856774</v>
      </c>
      <c r="D34" s="406">
        <f>[10]Projections!D61</f>
        <v>-4.807578227707443E-2</v>
      </c>
      <c r="E34" s="406">
        <f>[10]Projections!E61</f>
        <v>-4.5311448289517109E-2</v>
      </c>
      <c r="F34" s="406">
        <f>[10]Projections!F61</f>
        <v>-5.3196593088539759E-2</v>
      </c>
      <c r="G34" s="406">
        <f>[10]Projections!G61</f>
        <v>-5.2133707580858953E-2</v>
      </c>
      <c r="H34" s="406">
        <f>[10]Projections!H61</f>
        <v>-4.7854220870378446E-2</v>
      </c>
      <c r="I34" s="406">
        <f>[10]Projections!I61</f>
        <v>-4.4049041377826698E-2</v>
      </c>
      <c r="J34" s="406">
        <f>[10]Projections!J61</f>
        <v>-6.0170342725010664E-2</v>
      </c>
      <c r="K34" s="406">
        <f>[10]Projections!K61</f>
        <v>-4.9654612944517049E-2</v>
      </c>
      <c r="L34" s="406">
        <f>[10]Projections!L61</f>
        <v>-4.4125458063111571E-2</v>
      </c>
      <c r="M34" s="406">
        <f>[10]Projections!M61</f>
        <v>-4.6189128654131453E-2</v>
      </c>
      <c r="N34" s="406">
        <f>[10]Projections!N61</f>
        <v>-4.6609343076999252E-2</v>
      </c>
      <c r="O34" s="406">
        <f>[6]Projections!M34</f>
        <v>-4.4687251581443536E-2</v>
      </c>
      <c r="P34" s="406">
        <f>[6]Projections!N34</f>
        <v>-4.288754003251688E-2</v>
      </c>
      <c r="Q34" s="406">
        <f>[6]Projections!O34</f>
        <v>-9.8391588433723969E-3</v>
      </c>
      <c r="R34" s="406">
        <f>[6]Projections!P34</f>
        <v>-1.1609853676970195E-2</v>
      </c>
      <c r="S34" s="406">
        <f>[6]Projections!Q34</f>
        <v>-1.7228484465262994E-2</v>
      </c>
      <c r="T34" s="406">
        <f>[10]Projections!T61</f>
        <v>-4.5578189045132257E-2</v>
      </c>
      <c r="U34" s="406">
        <f>[10]Projections!U61</f>
        <v>-4.3741267490601921E-2</v>
      </c>
      <c r="V34" s="406">
        <f>[10]Projections!V61</f>
        <v>-1.0490646457220781E-2</v>
      </c>
      <c r="W34" s="406">
        <f>[10]Projections!W61</f>
        <v>-1.2261341290819829E-2</v>
      </c>
      <c r="X34" s="406">
        <f>[10]Projections!X61</f>
        <v>-1.7879972079107728E-2</v>
      </c>
      <c r="Y34" s="406">
        <f>[10]Projections!Y61</f>
        <v>-4.5578189045132257E-2</v>
      </c>
      <c r="Z34" s="406">
        <f>[10]Projections!Z61</f>
        <v>-4.3741267490601921E-2</v>
      </c>
      <c r="AA34" s="406">
        <f>[10]Projections!AA61</f>
        <v>-1.0490646457220781E-2</v>
      </c>
      <c r="AB34" s="406">
        <f>[10]Projections!AB61</f>
        <v>-1.2261341290819829E-2</v>
      </c>
      <c r="AC34" s="406">
        <f>[10]Projections!AC61</f>
        <v>-1.7879972079107728E-2</v>
      </c>
      <c r="AD34" s="406">
        <f>[10]Projections!AD61</f>
        <v>-4.5578189045132257E-2</v>
      </c>
      <c r="AE34" s="406">
        <f>[10]Projections!AE61</f>
        <v>-4.3741267490601921E-2</v>
      </c>
      <c r="AF34" s="406">
        <f>[10]Projections!AF61</f>
        <v>-1.0490646457220781E-2</v>
      </c>
      <c r="AG34" s="406">
        <f>[10]Projections!AG61</f>
        <v>-1.2261341290819829E-2</v>
      </c>
      <c r="AH34" s="406">
        <f>[10]Projections!AH61</f>
        <v>-1.7879972079107728E-2</v>
      </c>
      <c r="AI34" s="406">
        <f>[10]Projections!AI61</f>
        <v>-4.5578189045132257E-2</v>
      </c>
      <c r="AJ34" s="406">
        <f>[10]Projections!AJ61</f>
        <v>-4.3741267490601921E-2</v>
      </c>
      <c r="AK34" s="406">
        <f>[10]Projections!AK61</f>
        <v>-1.0490646457220781E-2</v>
      </c>
      <c r="AL34" s="406">
        <f>[10]Projections!AL61</f>
        <v>-1.2261341290819829E-2</v>
      </c>
      <c r="AM34" s="406">
        <f>[10]Projections!AM61</f>
        <v>-1.7879972079107728E-2</v>
      </c>
      <c r="AN34" s="406">
        <f>[10]Projections!AN61</f>
        <v>-4.5578189045132257E-2</v>
      </c>
      <c r="AO34" s="406">
        <f>[10]Projections!AO61</f>
        <v>-4.3741267490601921E-2</v>
      </c>
      <c r="AP34" s="406">
        <f>[10]Projections!AP61</f>
        <v>-1.0490646457220781E-2</v>
      </c>
      <c r="AQ34" s="406">
        <f>[10]Projections!AQ61</f>
        <v>-1.2261341290819829E-2</v>
      </c>
      <c r="AR34" s="406">
        <f>[10]Projections!AR61</f>
        <v>-1.7879972079107728E-2</v>
      </c>
      <c r="AS34" s="406">
        <f>[10]Projections!AS61</f>
        <v>-4.5578189045132257E-2</v>
      </c>
      <c r="AT34" s="406">
        <f>[10]Projections!AT61</f>
        <v>-4.3741267490601921E-2</v>
      </c>
      <c r="AU34" s="406">
        <f>[10]Projections!AU61</f>
        <v>-1.0490646457220781E-2</v>
      </c>
      <c r="AV34" s="406">
        <f>[10]Projections!AV61</f>
        <v>-1.2261341290819829E-2</v>
      </c>
      <c r="AW34" s="406">
        <f>[10]Projections!AW61</f>
        <v>-1.7879972079107728E-2</v>
      </c>
      <c r="AX34" s="406">
        <f>[10]Projections!AX61</f>
        <v>-4.5578189045132257E-2</v>
      </c>
      <c r="AY34" s="406">
        <f>[10]Projections!AY61</f>
        <v>-4.3741267490601921E-2</v>
      </c>
      <c r="AZ34" s="406">
        <f>[10]Projections!AZ61</f>
        <v>-1.0490646457220781E-2</v>
      </c>
      <c r="BA34" s="406">
        <f>[10]Projections!BA61</f>
        <v>-1.2261341290819829E-2</v>
      </c>
      <c r="BB34" s="406">
        <f>[10]Projections!BB61</f>
        <v>-1.7879972079107728E-2</v>
      </c>
      <c r="BC34" s="248"/>
      <c r="BD34" s="253"/>
      <c r="BE34" s="253"/>
      <c r="BF34" s="253"/>
      <c r="BG34" s="253"/>
    </row>
    <row r="35" spans="2:59" ht="14.25" customHeight="1" x14ac:dyDescent="0.2">
      <c r="B35" s="249" t="s">
        <v>215</v>
      </c>
      <c r="C35" s="406">
        <f>[10]Projections!C62</f>
        <v>-0.48029897029787694</v>
      </c>
      <c r="D35" s="406">
        <f>[10]Projections!D62</f>
        <v>-0.60039265107253414</v>
      </c>
      <c r="E35" s="406">
        <f>[10]Projections!E62</f>
        <v>-0.60969450546642556</v>
      </c>
      <c r="F35" s="406">
        <f>[10]Projections!F62</f>
        <v>-0.62316248438309885</v>
      </c>
      <c r="G35" s="406">
        <f>[10]Projections!G62</f>
        <v>-0.60450856584819945</v>
      </c>
      <c r="H35" s="406">
        <f>[10]Projections!H62</f>
        <v>-0.60093727642852635</v>
      </c>
      <c r="I35" s="406">
        <f>[10]Projections!I62</f>
        <v>-0.59734584207298735</v>
      </c>
      <c r="J35" s="406">
        <f>[10]Projections!J62</f>
        <v>-0.59394526685494187</v>
      </c>
      <c r="K35" s="406">
        <f>[10]Projections!K62</f>
        <v>-0.59050103736660398</v>
      </c>
      <c r="L35" s="406">
        <f>[10]Projections!L62</f>
        <v>-0.58267631268534681</v>
      </c>
      <c r="M35" s="406">
        <f>[10]Projections!M62</f>
        <v>-0.58930792025645318</v>
      </c>
      <c r="N35" s="406">
        <f>[10]Projections!N62</f>
        <v>-0.60493896461232666</v>
      </c>
      <c r="O35" s="406">
        <f>[6]Projections!M35</f>
        <v>-0.58199220335272073</v>
      </c>
      <c r="P35" s="406">
        <f>[6]Projections!N35</f>
        <v>-0.62574731486001611</v>
      </c>
      <c r="Q35" s="406">
        <f>[6]Projections!O35</f>
        <v>-0.67279200614516221</v>
      </c>
      <c r="R35" s="406">
        <f>[6]Projections!P35</f>
        <v>-0.7233735931157651</v>
      </c>
      <c r="S35" s="406">
        <f>[6]Projections!Q35</f>
        <v>-0.77775798528782081</v>
      </c>
      <c r="T35" s="406">
        <f>[10]Projections!T62</f>
        <v>-0.63872732609045901</v>
      </c>
      <c r="U35" s="406">
        <f>[10]Projections!U62</f>
        <v>-0.69910659675729792</v>
      </c>
      <c r="V35" s="406">
        <f>[10]Projections!V62</f>
        <v>-0.76495442684419623</v>
      </c>
      <c r="W35" s="406">
        <f>[10]Projections!W62</f>
        <v>-0.83675180634555324</v>
      </c>
      <c r="X35" s="406">
        <f>[10]Projections!X62</f>
        <v>-0.91502113866140533</v>
      </c>
      <c r="Y35" s="406">
        <f>[10]Projections!Y62</f>
        <v>-0.63872732609045901</v>
      </c>
      <c r="Z35" s="406">
        <f>[10]Projections!Z62</f>
        <v>-0.69910659675729792</v>
      </c>
      <c r="AA35" s="406">
        <f>[10]Projections!AA62</f>
        <v>-0.76495442684419623</v>
      </c>
      <c r="AB35" s="406">
        <f>[10]Projections!AB62</f>
        <v>-0.83675180634555324</v>
      </c>
      <c r="AC35" s="406">
        <f>[10]Projections!AC62</f>
        <v>-0.91502113866140533</v>
      </c>
      <c r="AD35" s="406">
        <f>[10]Projections!AD62</f>
        <v>-0.63872732609045901</v>
      </c>
      <c r="AE35" s="406">
        <f>[10]Projections!AE62</f>
        <v>-0.69910659675729792</v>
      </c>
      <c r="AF35" s="406">
        <f>[10]Projections!AF62</f>
        <v>-0.76495442684419623</v>
      </c>
      <c r="AG35" s="406">
        <f>[10]Projections!AG62</f>
        <v>-0.83675180634555324</v>
      </c>
      <c r="AH35" s="406">
        <f>[10]Projections!AH62</f>
        <v>-0.91502113866140533</v>
      </c>
      <c r="AI35" s="406">
        <f>[10]Projections!AI62</f>
        <v>-0.63872732609045901</v>
      </c>
      <c r="AJ35" s="406">
        <f>[10]Projections!AJ62</f>
        <v>-0.69910659675729792</v>
      </c>
      <c r="AK35" s="406">
        <f>[10]Projections!AK62</f>
        <v>-0.76495442684419623</v>
      </c>
      <c r="AL35" s="406">
        <f>[10]Projections!AL62</f>
        <v>-0.83675180634555324</v>
      </c>
      <c r="AM35" s="406">
        <f>[10]Projections!AM62</f>
        <v>-0.91502113866140533</v>
      </c>
      <c r="AN35" s="406">
        <f>[10]Projections!AN62</f>
        <v>-0.63872732609045901</v>
      </c>
      <c r="AO35" s="406">
        <f>[10]Projections!AO62</f>
        <v>-0.69910659675729792</v>
      </c>
      <c r="AP35" s="406">
        <f>[10]Projections!AP62</f>
        <v>-0.76495442684419623</v>
      </c>
      <c r="AQ35" s="406">
        <f>[10]Projections!AQ62</f>
        <v>-0.83675180634555324</v>
      </c>
      <c r="AR35" s="406">
        <f>[10]Projections!AR62</f>
        <v>-0.91502113866140533</v>
      </c>
      <c r="AS35" s="406">
        <f>[10]Projections!AS62</f>
        <v>-0.63872732609045901</v>
      </c>
      <c r="AT35" s="406">
        <f>[10]Projections!AT62</f>
        <v>-0.69910659675729792</v>
      </c>
      <c r="AU35" s="406">
        <f>[10]Projections!AU62</f>
        <v>-0.76495442684419623</v>
      </c>
      <c r="AV35" s="406">
        <f>[10]Projections!AV62</f>
        <v>-0.83675180634555324</v>
      </c>
      <c r="AW35" s="406">
        <f>[10]Projections!AW62</f>
        <v>-0.91502113866140533</v>
      </c>
      <c r="AX35" s="406">
        <f>[10]Projections!AX62</f>
        <v>-0.63872732609045901</v>
      </c>
      <c r="AY35" s="406">
        <f>[10]Projections!AY62</f>
        <v>-0.69910659675729792</v>
      </c>
      <c r="AZ35" s="406">
        <f>[10]Projections!AZ62</f>
        <v>-0.76495442684419623</v>
      </c>
      <c r="BA35" s="406">
        <f>[10]Projections!BA62</f>
        <v>-0.83675180634555324</v>
      </c>
      <c r="BB35" s="406">
        <f>[10]Projections!BB62</f>
        <v>-0.91502113866140533</v>
      </c>
      <c r="BC35" s="248"/>
      <c r="BD35" s="253"/>
      <c r="BE35" s="253"/>
      <c r="BF35" s="253"/>
      <c r="BG35" s="253"/>
    </row>
    <row r="36" spans="2:59" ht="14.25" customHeight="1" x14ac:dyDescent="0.2">
      <c r="B36" s="249" t="s">
        <v>216</v>
      </c>
      <c r="C36" s="406">
        <f>[10]Projections!C63</f>
        <v>-1.7930164501736905</v>
      </c>
      <c r="D36" s="406">
        <f>[10]Projections!D63</f>
        <v>-1.8565142148854474</v>
      </c>
      <c r="E36" s="406">
        <f>[10]Projections!E63</f>
        <v>-1.8889362626124748</v>
      </c>
      <c r="F36" s="406">
        <f>[10]Projections!F63</f>
        <v>-1.9453313937220469</v>
      </c>
      <c r="G36" s="406">
        <f>[10]Projections!G63</f>
        <v>-2.0686498596048368</v>
      </c>
      <c r="H36" s="406">
        <f>[10]Projections!H63</f>
        <v>-2.0425406536970381</v>
      </c>
      <c r="I36" s="406">
        <f>[10]Projections!I63</f>
        <v>-2.0167344644214267</v>
      </c>
      <c r="J36" s="406">
        <f>[10]Projections!J63</f>
        <v>-1.9012409983169722</v>
      </c>
      <c r="K36" s="406">
        <f>[10]Projections!K63</f>
        <v>-1.9025377295341317</v>
      </c>
      <c r="L36" s="406">
        <f>[10]Projections!L63</f>
        <v>-1.7994439498178114</v>
      </c>
      <c r="M36" s="406">
        <f>[10]Projections!M63</f>
        <v>-1.7803889737650866</v>
      </c>
      <c r="N36" s="406">
        <f>[10]Projections!N63</f>
        <v>-1.831365601357007</v>
      </c>
      <c r="O36" s="406">
        <f>[6]Projections!M36</f>
        <v>-1.71271632849532</v>
      </c>
      <c r="P36" s="406">
        <f>[6]Projections!N36</f>
        <v>-1.62761181341102</v>
      </c>
      <c r="Q36" s="406">
        <f>[6]Projections!O36</f>
        <v>-1.6285252688884502</v>
      </c>
      <c r="R36" s="406">
        <f>[6]Projections!P36</f>
        <v>-1.6296463890087043</v>
      </c>
      <c r="S36" s="406">
        <f>[6]Projections!Q36</f>
        <v>-1.6309815449842697</v>
      </c>
      <c r="T36" s="406">
        <f>[10]Projections!T63</f>
        <v>-1.7539860240921341</v>
      </c>
      <c r="U36" s="406">
        <f>[10]Projections!U63</f>
        <v>-1.6664335441862872</v>
      </c>
      <c r="V36" s="406">
        <f>[10]Projections!V63</f>
        <v>-1.6674414562567497</v>
      </c>
      <c r="W36" s="406">
        <f>[10]Projections!W63</f>
        <v>-1.6686641803146542</v>
      </c>
      <c r="X36" s="406">
        <f>[10]Projections!X63</f>
        <v>-1.6701083138275881</v>
      </c>
      <c r="Y36" s="406">
        <f>[10]Projections!Y63</f>
        <v>-1.7539860240921341</v>
      </c>
      <c r="Z36" s="406">
        <f>[10]Projections!Z63</f>
        <v>-1.6664335441862872</v>
      </c>
      <c r="AA36" s="406">
        <f>[10]Projections!AA63</f>
        <v>-1.6674414562567497</v>
      </c>
      <c r="AB36" s="406">
        <f>[10]Projections!AB63</f>
        <v>-1.6686641803146542</v>
      </c>
      <c r="AC36" s="406">
        <f>[10]Projections!AC63</f>
        <v>-1.6701083138275881</v>
      </c>
      <c r="AD36" s="406">
        <f>[10]Projections!AD63</f>
        <v>-1.7539860240921341</v>
      </c>
      <c r="AE36" s="406">
        <f>[10]Projections!AE63</f>
        <v>-1.6664335441862872</v>
      </c>
      <c r="AF36" s="406">
        <f>[10]Projections!AF63</f>
        <v>-1.6674414562567497</v>
      </c>
      <c r="AG36" s="406">
        <f>[10]Projections!AG63</f>
        <v>-1.6686641803146542</v>
      </c>
      <c r="AH36" s="406">
        <f>[10]Projections!AH63</f>
        <v>-1.6701083138275881</v>
      </c>
      <c r="AI36" s="406">
        <f>[10]Projections!AI63</f>
        <v>-1.7539860240921341</v>
      </c>
      <c r="AJ36" s="406">
        <f>[10]Projections!AJ63</f>
        <v>-1.6664335441862872</v>
      </c>
      <c r="AK36" s="406">
        <f>[10]Projections!AK63</f>
        <v>-1.6674414562567497</v>
      </c>
      <c r="AL36" s="406">
        <f>[10]Projections!AL63</f>
        <v>-1.6686641803146542</v>
      </c>
      <c r="AM36" s="406">
        <f>[10]Projections!AM63</f>
        <v>-1.6701083138275881</v>
      </c>
      <c r="AN36" s="406">
        <f>[10]Projections!AN63</f>
        <v>-1.7539860240921341</v>
      </c>
      <c r="AO36" s="406">
        <f>[10]Projections!AO63</f>
        <v>-1.6664335441862872</v>
      </c>
      <c r="AP36" s="406">
        <f>[10]Projections!AP63</f>
        <v>-1.6674414562567497</v>
      </c>
      <c r="AQ36" s="406">
        <f>[10]Projections!AQ63</f>
        <v>-1.6686641803146542</v>
      </c>
      <c r="AR36" s="406">
        <f>[10]Projections!AR63</f>
        <v>-1.6701083138275881</v>
      </c>
      <c r="AS36" s="406">
        <f>[10]Projections!AS63</f>
        <v>-1.7539860240921341</v>
      </c>
      <c r="AT36" s="406">
        <f>[10]Projections!AT63</f>
        <v>-1.6664335441862872</v>
      </c>
      <c r="AU36" s="406">
        <f>[10]Projections!AU63</f>
        <v>-1.6674414562567497</v>
      </c>
      <c r="AV36" s="406">
        <f>[10]Projections!AV63</f>
        <v>-1.6686641803146542</v>
      </c>
      <c r="AW36" s="406">
        <f>[10]Projections!AW63</f>
        <v>-1.6701083138275881</v>
      </c>
      <c r="AX36" s="406">
        <f>[10]Projections!AX63</f>
        <v>-1.7539860240921341</v>
      </c>
      <c r="AY36" s="406">
        <f>[10]Projections!AY63</f>
        <v>-1.6664335441862872</v>
      </c>
      <c r="AZ36" s="406">
        <f>[10]Projections!AZ63</f>
        <v>-1.6674414562567497</v>
      </c>
      <c r="BA36" s="406">
        <f>[10]Projections!BA63</f>
        <v>-1.6686641803146542</v>
      </c>
      <c r="BB36" s="406">
        <f>[10]Projections!BB63</f>
        <v>-1.6701083138275881</v>
      </c>
      <c r="BC36" s="248"/>
      <c r="BD36" s="253"/>
      <c r="BE36" s="253"/>
      <c r="BF36" s="253"/>
      <c r="BG36" s="253"/>
    </row>
    <row r="37" spans="2:59" ht="14.25" customHeight="1" x14ac:dyDescent="0.2">
      <c r="B37" s="258" t="s">
        <v>220</v>
      </c>
      <c r="C37" s="246">
        <f>[10]Projections!C64</f>
        <v>1.0061310088880475</v>
      </c>
      <c r="D37" s="246">
        <f>[10]Projections!D64</f>
        <v>0.978352503911465</v>
      </c>
      <c r="E37" s="246">
        <f>[10]Projections!E64</f>
        <v>0.87633001164032054</v>
      </c>
      <c r="F37" s="246">
        <f>[10]Projections!F64</f>
        <v>0.59604130763580521</v>
      </c>
      <c r="G37" s="246">
        <f>[10]Projections!G64</f>
        <v>0.50501798850753543</v>
      </c>
      <c r="H37" s="246">
        <f>[10]Projections!H64</f>
        <v>0.46273156437363538</v>
      </c>
      <c r="I37" s="246">
        <f>[10]Projections!I64</f>
        <v>0.42245930227234457</v>
      </c>
      <c r="J37" s="246">
        <f>[10]Projections!J64</f>
        <v>0.41095695330182047</v>
      </c>
      <c r="K37" s="246">
        <f>[10]Projections!K64</f>
        <v>0.44050027466544628</v>
      </c>
      <c r="L37" s="246">
        <f>[10]Projections!L64</f>
        <v>0.40616758100255101</v>
      </c>
      <c r="M37" s="246">
        <f>[10]Projections!M64</f>
        <v>0.40865782292546587</v>
      </c>
      <c r="N37" s="246">
        <f>[10]Projections!N64</f>
        <v>0.39578719440833687</v>
      </c>
      <c r="O37" s="246">
        <f>[6]Projections!M37</f>
        <v>0.42933090431339527</v>
      </c>
      <c r="P37" s="246">
        <f>[6]Projections!N37</f>
        <v>0.43409831157426293</v>
      </c>
      <c r="Q37" s="246">
        <f>[6]Projections!O37</f>
        <v>0.44652801571255718</v>
      </c>
      <c r="R37" s="246">
        <f>[6]Projections!P37</f>
        <v>0.46526712226831157</v>
      </c>
      <c r="S37" s="246">
        <f>[6]Projections!Q37</f>
        <v>0.48998044491575554</v>
      </c>
      <c r="T37" s="246">
        <f>[10]Projections!T64</f>
        <v>0.36163214961287488</v>
      </c>
      <c r="U37" s="246">
        <f>[10]Projections!U64</f>
        <v>0.35127451628605605</v>
      </c>
      <c r="V37" s="246">
        <f>[10]Projections!V64</f>
        <v>0.33944996013778267</v>
      </c>
      <c r="W37" s="246">
        <f>[10]Projections!W64</f>
        <v>0.33148316628982194</v>
      </c>
      <c r="X37" s="246">
        <f>[10]Projections!X64</f>
        <v>0.32483857950332939</v>
      </c>
      <c r="Y37" s="246">
        <f>[10]Projections!Y64</f>
        <v>0.36163214961287488</v>
      </c>
      <c r="Z37" s="246">
        <f>[10]Projections!Z64</f>
        <v>0.35127451628605605</v>
      </c>
      <c r="AA37" s="246">
        <f>[10]Projections!AA64</f>
        <v>0.33944996013778267</v>
      </c>
      <c r="AB37" s="246">
        <f>[10]Projections!AB64</f>
        <v>0.33148316628982194</v>
      </c>
      <c r="AC37" s="246">
        <f>[10]Projections!AC64</f>
        <v>0.32483857950332939</v>
      </c>
      <c r="AD37" s="246">
        <f>[10]Projections!AD64</f>
        <v>0.36163214961287488</v>
      </c>
      <c r="AE37" s="246">
        <f>[10]Projections!AE64</f>
        <v>0.35127451628605605</v>
      </c>
      <c r="AF37" s="246">
        <f>[10]Projections!AF64</f>
        <v>0.33944996013778267</v>
      </c>
      <c r="AG37" s="246">
        <f>[10]Projections!AG64</f>
        <v>0.33148316628982194</v>
      </c>
      <c r="AH37" s="246">
        <f>[10]Projections!AH64</f>
        <v>0.32483857950332939</v>
      </c>
      <c r="AI37" s="246">
        <f>[10]Projections!AI64</f>
        <v>0.36163214961287488</v>
      </c>
      <c r="AJ37" s="246">
        <f>[10]Projections!AJ64</f>
        <v>0.35127451628605605</v>
      </c>
      <c r="AK37" s="246">
        <f>[10]Projections!AK64</f>
        <v>0.33944996013778267</v>
      </c>
      <c r="AL37" s="246">
        <f>[10]Projections!AL64</f>
        <v>0.33148316628982194</v>
      </c>
      <c r="AM37" s="246">
        <f>[10]Projections!AM64</f>
        <v>0.32483857950332939</v>
      </c>
      <c r="AN37" s="246">
        <f>[10]Projections!AN64</f>
        <v>0.36163214961287488</v>
      </c>
      <c r="AO37" s="246">
        <f>[10]Projections!AO64</f>
        <v>0.35127451628605605</v>
      </c>
      <c r="AP37" s="246">
        <f>[10]Projections!AP64</f>
        <v>0.33944996013778267</v>
      </c>
      <c r="AQ37" s="246">
        <f>[10]Projections!AQ64</f>
        <v>0.33148316628982194</v>
      </c>
      <c r="AR37" s="246">
        <f>[10]Projections!AR64</f>
        <v>0.32483857950332939</v>
      </c>
      <c r="AS37" s="246">
        <f>[10]Projections!AS64</f>
        <v>0.36163214961287488</v>
      </c>
      <c r="AT37" s="246">
        <f>[10]Projections!AT64</f>
        <v>0.35127451628605605</v>
      </c>
      <c r="AU37" s="246">
        <f>[10]Projections!AU64</f>
        <v>0.33944996013778267</v>
      </c>
      <c r="AV37" s="246">
        <f>[10]Projections!AV64</f>
        <v>0.33148316628982194</v>
      </c>
      <c r="AW37" s="246">
        <f>[10]Projections!AW64</f>
        <v>0.32483857950332939</v>
      </c>
      <c r="AX37" s="246">
        <f>[10]Projections!AX64</f>
        <v>0.36163214961287488</v>
      </c>
      <c r="AY37" s="246">
        <f>[10]Projections!AY64</f>
        <v>0.35127451628605605</v>
      </c>
      <c r="AZ37" s="246">
        <f>[10]Projections!AZ64</f>
        <v>0.33944996013778267</v>
      </c>
      <c r="BA37" s="246">
        <f>[10]Projections!BA64</f>
        <v>0.33148316628982194</v>
      </c>
      <c r="BB37" s="246">
        <f>[10]Projections!BB64</f>
        <v>0.32483857950332939</v>
      </c>
      <c r="BC37" s="256"/>
      <c r="BD37" s="253"/>
      <c r="BE37" s="253"/>
      <c r="BF37" s="253"/>
      <c r="BG37" s="253"/>
    </row>
    <row r="38" spans="2:59" ht="14.25" customHeight="1" x14ac:dyDescent="0.2">
      <c r="B38" s="249" t="s">
        <v>221</v>
      </c>
      <c r="C38" s="406">
        <f>[10]Projections!C65</f>
        <v>0.8895316646987147</v>
      </c>
      <c r="D38" s="406">
        <f>[10]Projections!D65</f>
        <v>0.84409505205382263</v>
      </c>
      <c r="E38" s="406">
        <f>[10]Projections!E65</f>
        <v>0.73957497660224325</v>
      </c>
      <c r="F38" s="406">
        <f>[10]Projections!F65</f>
        <v>0.5013218779106845</v>
      </c>
      <c r="G38" s="406">
        <f>[10]Projections!G65</f>
        <v>0.40843491342298505</v>
      </c>
      <c r="H38" s="406">
        <f>[10]Projections!H65</f>
        <v>0.35850151870178254</v>
      </c>
      <c r="I38" s="406">
        <f>[10]Projections!I65</f>
        <v>0.31964791585247787</v>
      </c>
      <c r="J38" s="406">
        <f>[10]Projections!J65</f>
        <v>0.3103139376809273</v>
      </c>
      <c r="K38" s="406">
        <f>[10]Projections!K65</f>
        <v>0.33997646378957147</v>
      </c>
      <c r="L38" s="406">
        <f>[10]Projections!L65</f>
        <v>0.31599906999954308</v>
      </c>
      <c r="M38" s="406">
        <f>[10]Projections!M65</f>
        <v>0.33237130134031639</v>
      </c>
      <c r="N38" s="406">
        <f>[10]Projections!N65</f>
        <v>0.31566971609702199</v>
      </c>
      <c r="O38" s="406">
        <f>[6]Projections!M38</f>
        <v>0.3124472953986987</v>
      </c>
      <c r="P38" s="406">
        <f>[6]Projections!N38</f>
        <v>0.31007821805850228</v>
      </c>
      <c r="Q38" s="406">
        <f>[6]Projections!O38</f>
        <v>0.31549464864588239</v>
      </c>
      <c r="R38" s="406">
        <f>[6]Projections!P38</f>
        <v>0.32750637402454846</v>
      </c>
      <c r="S38" s="406">
        <f>[6]Projections!Q38</f>
        <v>0.34536977285055803</v>
      </c>
      <c r="T38" s="406">
        <f>[10]Projections!T65</f>
        <v>0.28049790427648402</v>
      </c>
      <c r="U38" s="406">
        <f>[10]Projections!U65</f>
        <v>0.26481646030862072</v>
      </c>
      <c r="V38" s="406">
        <f>[10]Projections!V65</f>
        <v>0.25148784014601205</v>
      </c>
      <c r="W38" s="406">
        <f>[10]Projections!W65</f>
        <v>0.24198363249286883</v>
      </c>
      <c r="X38" s="406">
        <f>[10]Projections!X65</f>
        <v>0.23439589217819645</v>
      </c>
      <c r="Y38" s="406">
        <f>[10]Projections!Y65</f>
        <v>0.28049790427648402</v>
      </c>
      <c r="Z38" s="406">
        <f>[10]Projections!Z65</f>
        <v>0.26481646030862072</v>
      </c>
      <c r="AA38" s="406">
        <f>[10]Projections!AA65</f>
        <v>0.25148784014601205</v>
      </c>
      <c r="AB38" s="406">
        <f>[10]Projections!AB65</f>
        <v>0.24198363249286883</v>
      </c>
      <c r="AC38" s="406">
        <f>[10]Projections!AC65</f>
        <v>0.23439589217819645</v>
      </c>
      <c r="AD38" s="406">
        <f>[10]Projections!AD65</f>
        <v>0.28049790427648402</v>
      </c>
      <c r="AE38" s="406">
        <f>[10]Projections!AE65</f>
        <v>0.26481646030862072</v>
      </c>
      <c r="AF38" s="406">
        <f>[10]Projections!AF65</f>
        <v>0.25148784014601205</v>
      </c>
      <c r="AG38" s="406">
        <f>[10]Projections!AG65</f>
        <v>0.24198363249286883</v>
      </c>
      <c r="AH38" s="406">
        <f>[10]Projections!AH65</f>
        <v>0.23439589217819645</v>
      </c>
      <c r="AI38" s="406">
        <f>[10]Projections!AI65</f>
        <v>0.28049790427648402</v>
      </c>
      <c r="AJ38" s="406">
        <f>[10]Projections!AJ65</f>
        <v>0.26481646030862072</v>
      </c>
      <c r="AK38" s="406">
        <f>[10]Projections!AK65</f>
        <v>0.25148784014601205</v>
      </c>
      <c r="AL38" s="406">
        <f>[10]Projections!AL65</f>
        <v>0.24198363249286883</v>
      </c>
      <c r="AM38" s="406">
        <f>[10]Projections!AM65</f>
        <v>0.23439589217819645</v>
      </c>
      <c r="AN38" s="406">
        <f>[10]Projections!AN65</f>
        <v>0.28049790427648402</v>
      </c>
      <c r="AO38" s="406">
        <f>[10]Projections!AO65</f>
        <v>0.26481646030862072</v>
      </c>
      <c r="AP38" s="406">
        <f>[10]Projections!AP65</f>
        <v>0.25148784014601205</v>
      </c>
      <c r="AQ38" s="406">
        <f>[10]Projections!AQ65</f>
        <v>0.24198363249286883</v>
      </c>
      <c r="AR38" s="406">
        <f>[10]Projections!AR65</f>
        <v>0.23439589217819645</v>
      </c>
      <c r="AS38" s="406">
        <f>[10]Projections!AS65</f>
        <v>0.28049790427648402</v>
      </c>
      <c r="AT38" s="406">
        <f>[10]Projections!AT65</f>
        <v>0.26481646030862072</v>
      </c>
      <c r="AU38" s="406">
        <f>[10]Projections!AU65</f>
        <v>0.25148784014601205</v>
      </c>
      <c r="AV38" s="406">
        <f>[10]Projections!AV65</f>
        <v>0.24198363249286883</v>
      </c>
      <c r="AW38" s="406">
        <f>[10]Projections!AW65</f>
        <v>0.23439589217819645</v>
      </c>
      <c r="AX38" s="406">
        <f>[10]Projections!AX65</f>
        <v>0.28049790427648402</v>
      </c>
      <c r="AY38" s="406">
        <f>[10]Projections!AY65</f>
        <v>0.26481646030862072</v>
      </c>
      <c r="AZ38" s="406">
        <f>[10]Projections!AZ65</f>
        <v>0.25148784014601205</v>
      </c>
      <c r="BA38" s="406">
        <f>[10]Projections!BA65</f>
        <v>0.24198363249286883</v>
      </c>
      <c r="BB38" s="406">
        <f>[10]Projections!BB65</f>
        <v>0.23439589217819645</v>
      </c>
      <c r="BC38" s="242"/>
    </row>
    <row r="39" spans="2:59" ht="14.25" customHeight="1" x14ac:dyDescent="0.2">
      <c r="B39" s="249" t="s">
        <v>223</v>
      </c>
      <c r="C39" s="406">
        <f>[10]Projections!C66</f>
        <v>2.3358593218223461E-2</v>
      </c>
      <c r="D39" s="406">
        <f>[10]Projections!D66</f>
        <v>2.7956042227118783E-2</v>
      </c>
      <c r="E39" s="406">
        <f>[10]Projections!E66</f>
        <v>2.8945349366059525E-2</v>
      </c>
      <c r="F39" s="406">
        <f>[10]Projections!F66</f>
        <v>3.1857926609663759E-2</v>
      </c>
      <c r="G39" s="406">
        <f>[10]Projections!G66</f>
        <v>3.0025138953462156E-2</v>
      </c>
      <c r="H39" s="406">
        <f>[10]Projections!H66</f>
        <v>3.738739306103056E-2</v>
      </c>
      <c r="I39" s="406">
        <f>[10]Projections!I66</f>
        <v>3.5499157572588397E-2</v>
      </c>
      <c r="J39" s="406">
        <f>[10]Projections!J66</f>
        <v>3.4929867461054948E-2</v>
      </c>
      <c r="K39" s="406">
        <f>[10]Projections!K66</f>
        <v>3.478593440200272E-2</v>
      </c>
      <c r="L39" s="406">
        <f>[10]Projections!L66</f>
        <v>3.5874616832979753E-2</v>
      </c>
      <c r="M39" s="406">
        <f>[10]Projections!M66</f>
        <v>1.9639240813472E-2</v>
      </c>
      <c r="N39" s="406">
        <f>[10]Projections!N66</f>
        <v>2.6544930840271999E-2</v>
      </c>
      <c r="O39" s="406">
        <f>[6]Projections!M39</f>
        <v>3.6750922281954798E-2</v>
      </c>
      <c r="P39" s="406">
        <f>[6]Projections!N39</f>
        <v>3.8994798847500317E-2</v>
      </c>
      <c r="Q39" s="406">
        <f>[6]Projections!O39</f>
        <v>4.1199934996229585E-2</v>
      </c>
      <c r="R39" s="406">
        <f>[6]Projections!P39</f>
        <v>4.3315179940289258E-2</v>
      </c>
      <c r="S39" s="406">
        <f>[6]Projections!Q39</f>
        <v>4.546895513885086E-2</v>
      </c>
      <c r="T39" s="406">
        <f>[10]Projections!T66</f>
        <v>2.6834330140701541E-2</v>
      </c>
      <c r="U39" s="406">
        <f>[10]Projections!U66</f>
        <v>2.8849525127544254E-2</v>
      </c>
      <c r="V39" s="406">
        <f>[10]Projections!V66</f>
        <v>2.9414345698030572E-2</v>
      </c>
      <c r="W39" s="406">
        <f>[10]Projections!W66</f>
        <v>2.9992922396061109E-2</v>
      </c>
      <c r="X39" s="406">
        <f>[10]Projections!X66</f>
        <v>3.0376380886592193E-2</v>
      </c>
      <c r="Y39" s="406">
        <f>[10]Projections!Y66</f>
        <v>2.6834330140701541E-2</v>
      </c>
      <c r="Z39" s="406">
        <f>[10]Projections!Z66</f>
        <v>2.8849525127544254E-2</v>
      </c>
      <c r="AA39" s="406">
        <f>[10]Projections!AA66</f>
        <v>2.9414345698030572E-2</v>
      </c>
      <c r="AB39" s="406">
        <f>[10]Projections!AB66</f>
        <v>2.9992922396061109E-2</v>
      </c>
      <c r="AC39" s="406">
        <f>[10]Projections!AC66</f>
        <v>3.0376380886592193E-2</v>
      </c>
      <c r="AD39" s="406">
        <f>[10]Projections!AD66</f>
        <v>2.6834330140701541E-2</v>
      </c>
      <c r="AE39" s="406">
        <f>[10]Projections!AE66</f>
        <v>2.8849525127544254E-2</v>
      </c>
      <c r="AF39" s="406">
        <f>[10]Projections!AF66</f>
        <v>2.9414345698030572E-2</v>
      </c>
      <c r="AG39" s="406">
        <f>[10]Projections!AG66</f>
        <v>2.9992922396061109E-2</v>
      </c>
      <c r="AH39" s="406">
        <f>[10]Projections!AH66</f>
        <v>3.0376380886592193E-2</v>
      </c>
      <c r="AI39" s="406">
        <f>[10]Projections!AI66</f>
        <v>2.6834330140701541E-2</v>
      </c>
      <c r="AJ39" s="406">
        <f>[10]Projections!AJ66</f>
        <v>2.8849525127544254E-2</v>
      </c>
      <c r="AK39" s="406">
        <f>[10]Projections!AK66</f>
        <v>2.9414345698030572E-2</v>
      </c>
      <c r="AL39" s="406">
        <f>[10]Projections!AL66</f>
        <v>2.9992922396061109E-2</v>
      </c>
      <c r="AM39" s="406">
        <f>[10]Projections!AM66</f>
        <v>3.0376380886592193E-2</v>
      </c>
      <c r="AN39" s="406">
        <f>[10]Projections!AN66</f>
        <v>2.6834330140701541E-2</v>
      </c>
      <c r="AO39" s="406">
        <f>[10]Projections!AO66</f>
        <v>2.8849525127544254E-2</v>
      </c>
      <c r="AP39" s="406">
        <f>[10]Projections!AP66</f>
        <v>2.9414345698030572E-2</v>
      </c>
      <c r="AQ39" s="406">
        <f>[10]Projections!AQ66</f>
        <v>2.9992922396061109E-2</v>
      </c>
      <c r="AR39" s="406">
        <f>[10]Projections!AR66</f>
        <v>3.0376380886592193E-2</v>
      </c>
      <c r="AS39" s="406">
        <f>[10]Projections!AS66</f>
        <v>2.6834330140701541E-2</v>
      </c>
      <c r="AT39" s="406">
        <f>[10]Projections!AT66</f>
        <v>2.8849525127544254E-2</v>
      </c>
      <c r="AU39" s="406">
        <f>[10]Projections!AU66</f>
        <v>2.9414345698030572E-2</v>
      </c>
      <c r="AV39" s="406">
        <f>[10]Projections!AV66</f>
        <v>2.9992922396061109E-2</v>
      </c>
      <c r="AW39" s="406">
        <f>[10]Projections!AW66</f>
        <v>3.0376380886592193E-2</v>
      </c>
      <c r="AX39" s="406">
        <f>[10]Projections!AX66</f>
        <v>2.6834330140701541E-2</v>
      </c>
      <c r="AY39" s="406">
        <f>[10]Projections!AY66</f>
        <v>2.8849525127544254E-2</v>
      </c>
      <c r="AZ39" s="406">
        <f>[10]Projections!AZ66</f>
        <v>2.9414345698030572E-2</v>
      </c>
      <c r="BA39" s="406">
        <f>[10]Projections!BA66</f>
        <v>2.9992922396061109E-2</v>
      </c>
      <c r="BB39" s="406">
        <f>[10]Projections!BB66</f>
        <v>3.0376380886592193E-2</v>
      </c>
      <c r="BC39" s="242"/>
    </row>
    <row r="40" spans="2:59" ht="14.25" customHeight="1" x14ac:dyDescent="0.2">
      <c r="B40" s="249" t="s">
        <v>222</v>
      </c>
      <c r="C40" s="406">
        <f>[10]Projections!C67</f>
        <v>9.3240750971109343E-2</v>
      </c>
      <c r="D40" s="406">
        <f>[10]Projections!D67</f>
        <v>0.10630140963052359</v>
      </c>
      <c r="E40" s="406">
        <f>[10]Projections!E67</f>
        <v>0.10780968567201774</v>
      </c>
      <c r="F40" s="406">
        <f>[10]Projections!F67</f>
        <v>6.2861503115456879E-2</v>
      </c>
      <c r="G40" s="406">
        <f>[10]Projections!G67</f>
        <v>6.6557936131088194E-2</v>
      </c>
      <c r="H40" s="406">
        <f>[10]Projections!H67</f>
        <v>6.6842652610822256E-2</v>
      </c>
      <c r="I40" s="406">
        <f>[10]Projections!I67</f>
        <v>6.7312228847278333E-2</v>
      </c>
      <c r="J40" s="406">
        <f>[10]Projections!J67</f>
        <v>6.5713148159838197E-2</v>
      </c>
      <c r="K40" s="406">
        <f>[10]Projections!K67</f>
        <v>6.5737876473872095E-2</v>
      </c>
      <c r="L40" s="406">
        <f>[10]Projections!L67</f>
        <v>5.4293894170028167E-2</v>
      </c>
      <c r="M40" s="406">
        <f>[10]Projections!M67</f>
        <v>5.6647280771677445E-2</v>
      </c>
      <c r="N40" s="406">
        <f>[10]Projections!N67</f>
        <v>5.3572547471042911E-2</v>
      </c>
      <c r="O40" s="406">
        <f>[6]Projections!M40</f>
        <v>8.0132686632741743E-2</v>
      </c>
      <c r="P40" s="406">
        <f>[6]Projections!N40</f>
        <v>8.5025294668260337E-2</v>
      </c>
      <c r="Q40" s="406">
        <f>[6]Projections!O40</f>
        <v>8.9833432070445168E-2</v>
      </c>
      <c r="R40" s="406">
        <f>[6]Projections!P40</f>
        <v>9.4445568303473865E-2</v>
      </c>
      <c r="S40" s="406">
        <f>[6]Projections!Q40</f>
        <v>9.9141716926346657E-2</v>
      </c>
      <c r="T40" s="406">
        <f>[10]Projections!T67</f>
        <v>5.4299915195689351E-2</v>
      </c>
      <c r="U40" s="406">
        <f>[10]Projections!U67</f>
        <v>5.7608530849891093E-2</v>
      </c>
      <c r="V40" s="406">
        <f>[10]Projections!V67</f>
        <v>5.8547774293740036E-2</v>
      </c>
      <c r="W40" s="406">
        <f>[10]Projections!W67</f>
        <v>5.9506611400891994E-2</v>
      </c>
      <c r="X40" s="406">
        <f>[10]Projections!X67</f>
        <v>6.0066306438540766E-2</v>
      </c>
      <c r="Y40" s="406">
        <f>[10]Projections!Y67</f>
        <v>5.4299915195689351E-2</v>
      </c>
      <c r="Z40" s="406">
        <f>[10]Projections!Z67</f>
        <v>5.7608530849891093E-2</v>
      </c>
      <c r="AA40" s="406">
        <f>[10]Projections!AA67</f>
        <v>5.8547774293740036E-2</v>
      </c>
      <c r="AB40" s="406">
        <f>[10]Projections!AB67</f>
        <v>5.9506611400891994E-2</v>
      </c>
      <c r="AC40" s="406">
        <f>[10]Projections!AC67</f>
        <v>6.0066306438540766E-2</v>
      </c>
      <c r="AD40" s="406">
        <f>[10]Projections!AD67</f>
        <v>5.4299915195689351E-2</v>
      </c>
      <c r="AE40" s="406">
        <f>[10]Projections!AE67</f>
        <v>5.7608530849891093E-2</v>
      </c>
      <c r="AF40" s="406">
        <f>[10]Projections!AF67</f>
        <v>5.8547774293740036E-2</v>
      </c>
      <c r="AG40" s="406">
        <f>[10]Projections!AG67</f>
        <v>5.9506611400891994E-2</v>
      </c>
      <c r="AH40" s="406">
        <f>[10]Projections!AH67</f>
        <v>6.0066306438540766E-2</v>
      </c>
      <c r="AI40" s="406">
        <f>[10]Projections!AI67</f>
        <v>5.4299915195689351E-2</v>
      </c>
      <c r="AJ40" s="406">
        <f>[10]Projections!AJ67</f>
        <v>5.7608530849891093E-2</v>
      </c>
      <c r="AK40" s="406">
        <f>[10]Projections!AK67</f>
        <v>5.8547774293740036E-2</v>
      </c>
      <c r="AL40" s="406">
        <f>[10]Projections!AL67</f>
        <v>5.9506611400891994E-2</v>
      </c>
      <c r="AM40" s="406">
        <f>[10]Projections!AM67</f>
        <v>6.0066306438540766E-2</v>
      </c>
      <c r="AN40" s="406">
        <f>[10]Projections!AN67</f>
        <v>5.4299915195689351E-2</v>
      </c>
      <c r="AO40" s="406">
        <f>[10]Projections!AO67</f>
        <v>5.7608530849891093E-2</v>
      </c>
      <c r="AP40" s="406">
        <f>[10]Projections!AP67</f>
        <v>5.8547774293740036E-2</v>
      </c>
      <c r="AQ40" s="406">
        <f>[10]Projections!AQ67</f>
        <v>5.9506611400891994E-2</v>
      </c>
      <c r="AR40" s="406">
        <f>[10]Projections!AR67</f>
        <v>6.0066306438540766E-2</v>
      </c>
      <c r="AS40" s="406">
        <f>[10]Projections!AS67</f>
        <v>5.4299915195689351E-2</v>
      </c>
      <c r="AT40" s="406">
        <f>[10]Projections!AT67</f>
        <v>5.7608530849891093E-2</v>
      </c>
      <c r="AU40" s="406">
        <f>[10]Projections!AU67</f>
        <v>5.8547774293740036E-2</v>
      </c>
      <c r="AV40" s="406">
        <f>[10]Projections!AV67</f>
        <v>5.9506611400891994E-2</v>
      </c>
      <c r="AW40" s="406">
        <f>[10]Projections!AW67</f>
        <v>6.0066306438540766E-2</v>
      </c>
      <c r="AX40" s="406">
        <f>[10]Projections!AX67</f>
        <v>5.4299915195689351E-2</v>
      </c>
      <c r="AY40" s="406">
        <f>[10]Projections!AY67</f>
        <v>5.7608530849891093E-2</v>
      </c>
      <c r="AZ40" s="406">
        <f>[10]Projections!AZ67</f>
        <v>5.8547774293740036E-2</v>
      </c>
      <c r="BA40" s="406">
        <f>[10]Projections!BA67</f>
        <v>5.9506611400891994E-2</v>
      </c>
      <c r="BB40" s="406">
        <f>[10]Projections!BB67</f>
        <v>6.0066306438540766E-2</v>
      </c>
      <c r="BC40" s="242"/>
    </row>
    <row r="41" spans="2:59" ht="14.25" customHeight="1" x14ac:dyDescent="0.2">
      <c r="B41" s="252" t="s">
        <v>224</v>
      </c>
      <c r="C41" s="407">
        <f>[10]Projections!C68</f>
        <v>22.901702851323641</v>
      </c>
      <c r="D41" s="407">
        <f>[10]Projections!D68</f>
        <v>25.285665964763695</v>
      </c>
      <c r="E41" s="407">
        <f>[10]Projections!E68</f>
        <v>26.951612834429064</v>
      </c>
      <c r="F41" s="407">
        <f>[10]Projections!F68</f>
        <v>21.714181610664674</v>
      </c>
      <c r="G41" s="407">
        <f>[10]Projections!G68</f>
        <v>20.88147095533677</v>
      </c>
      <c r="H41" s="407">
        <f>[10]Projections!H68</f>
        <v>20.851681496691423</v>
      </c>
      <c r="I41" s="407">
        <f>[10]Projections!I68</f>
        <v>21.197633868018038</v>
      </c>
      <c r="J41" s="407">
        <f>[10]Projections!J68</f>
        <v>21.693799662049511</v>
      </c>
      <c r="K41" s="407">
        <f>[10]Projections!K68</f>
        <v>21.770958631887154</v>
      </c>
      <c r="L41" s="407">
        <f>[10]Projections!L68</f>
        <v>16.929351909802161</v>
      </c>
      <c r="M41" s="407">
        <f>[10]Projections!M68</f>
        <v>19.91859059527507</v>
      </c>
      <c r="N41" s="407">
        <f>[10]Projections!N68</f>
        <v>20.317052278887559</v>
      </c>
      <c r="O41" s="407">
        <f>[6]Projections!M41</f>
        <v>18.450113060453059</v>
      </c>
      <c r="P41" s="407">
        <f>[6]Projections!N41</f>
        <v>17.508134273634923</v>
      </c>
      <c r="Q41" s="407">
        <f>[6]Projections!O41</f>
        <v>16.528563762533491</v>
      </c>
      <c r="R41" s="407">
        <f>[6]Projections!P41</f>
        <v>14.603655900719676</v>
      </c>
      <c r="S41" s="407">
        <f>[6]Projections!Q41</f>
        <v>13.861684200449048</v>
      </c>
      <c r="T41" s="407">
        <f>[10]Projections!T68</f>
        <v>18.941086438792219</v>
      </c>
      <c r="U41" s="407">
        <f>[10]Projections!U68</f>
        <v>16.356040768867388</v>
      </c>
      <c r="V41" s="407">
        <f>[10]Projections!V68</f>
        <v>14.072113078339592</v>
      </c>
      <c r="W41" s="407">
        <f>[10]Projections!W68</f>
        <v>13.293397187034094</v>
      </c>
      <c r="X41" s="407">
        <f>[10]Projections!X68</f>
        <v>11.595109486978799</v>
      </c>
      <c r="Y41" s="407">
        <f>[10]Projections!Y68</f>
        <v>20.734167842008951</v>
      </c>
      <c r="Z41" s="407">
        <f>[10]Projections!Z68</f>
        <v>18.796748408131787</v>
      </c>
      <c r="AA41" s="407">
        <f>[10]Projections!AA68</f>
        <v>16.743385967603309</v>
      </c>
      <c r="AB41" s="407">
        <f>[10]Projections!AB68</f>
        <v>15.735733013618063</v>
      </c>
      <c r="AC41" s="407">
        <f>[10]Projections!AC68</f>
        <v>13.862944950100884</v>
      </c>
      <c r="AD41" s="407">
        <f>[10]Projections!AD68</f>
        <v>19.8868935060433</v>
      </c>
      <c r="AE41" s="407">
        <f>[10]Projections!AE68</f>
        <v>17.492567703796851</v>
      </c>
      <c r="AF41" s="407">
        <f>[10]Projections!AF68</f>
        <v>15.311697913928473</v>
      </c>
      <c r="AG41" s="407">
        <f>[10]Projections!AG68</f>
        <v>14.292604718685691</v>
      </c>
      <c r="AH41" s="407">
        <f>[10]Projections!AH68</f>
        <v>12.230134282427096</v>
      </c>
      <c r="AI41" s="407">
        <f>[10]Projections!AI68</f>
        <v>19.88689350682683</v>
      </c>
      <c r="AJ41" s="407">
        <f>[10]Projections!AJ68</f>
        <v>18.456306309509614</v>
      </c>
      <c r="AK41" s="407">
        <f>[10]Projections!AK68</f>
        <v>16.408364610305693</v>
      </c>
      <c r="AL41" s="407">
        <f>[10]Projections!AL68</f>
        <v>15.408831247787305</v>
      </c>
      <c r="AM41" s="407">
        <f>[10]Projections!AM68</f>
        <v>13.597396636378351</v>
      </c>
      <c r="AN41" s="407">
        <f>[10]Projections!AN68</f>
        <v>19.886349650966324</v>
      </c>
      <c r="AO41" s="407">
        <f>[10]Projections!AO68</f>
        <v>17.82670833336735</v>
      </c>
      <c r="AP41" s="407">
        <f>[10]Projections!AP68</f>
        <v>15.443506110856003</v>
      </c>
      <c r="AQ41" s="407">
        <f>[10]Projections!AQ68</f>
        <v>14.265556271819142</v>
      </c>
      <c r="AR41" s="407">
        <f>[10]Projections!AR68</f>
        <v>12.439599595872826</v>
      </c>
      <c r="AS41" s="407">
        <f>[10]Projections!AS68</f>
        <v>19.88689350682683</v>
      </c>
      <c r="AT41" s="407">
        <f>[10]Projections!AT68</f>
        <v>17.920659543014764</v>
      </c>
      <c r="AU41" s="407">
        <f>[10]Projections!AU68</f>
        <v>15.838571232867709</v>
      </c>
      <c r="AV41" s="407">
        <f>[10]Projections!AV68</f>
        <v>15.051369029296039</v>
      </c>
      <c r="AW41" s="407">
        <f>[10]Projections!AW68</f>
        <v>13.69433586107276</v>
      </c>
      <c r="AX41" s="407">
        <f>[10]Projections!AX68</f>
        <v>19.390616589193492</v>
      </c>
      <c r="AY41" s="407">
        <f>[10]Projections!AY68</f>
        <v>16.642359859941749</v>
      </c>
      <c r="AZ41" s="407">
        <f>[10]Projections!AZ68</f>
        <v>12.806411519354826</v>
      </c>
      <c r="BA41" s="407">
        <f>[10]Projections!BA68</f>
        <v>11.076158921393672</v>
      </c>
      <c r="BB41" s="407">
        <f>[10]Projections!BB68</f>
        <v>8.6023671363847765</v>
      </c>
      <c r="BC41" s="242"/>
    </row>
    <row r="42" spans="2:59" ht="14.25" customHeight="1" x14ac:dyDescent="0.2">
      <c r="B42" s="252" t="s">
        <v>225</v>
      </c>
      <c r="C42" s="407">
        <f>[10]Projections!C69</f>
        <v>20.505305403833507</v>
      </c>
      <c r="D42" s="407">
        <f>[10]Projections!D69</f>
        <v>22.780683316528638</v>
      </c>
      <c r="E42" s="407">
        <f>[10]Projections!E69</f>
        <v>24.407670618060646</v>
      </c>
      <c r="F42" s="407">
        <f>[10]Projections!F69</f>
        <v>19.09249113947099</v>
      </c>
      <c r="G42" s="407">
        <f>[10]Projections!G69</f>
        <v>18.156178822302873</v>
      </c>
      <c r="H42" s="407">
        <f>[10]Projections!H69</f>
        <v>18.160349345695479</v>
      </c>
      <c r="I42" s="407">
        <f>[10]Projections!I69</f>
        <v>18.539504520145798</v>
      </c>
      <c r="J42" s="407">
        <f>[10]Projections!J69</f>
        <v>19.138443054152585</v>
      </c>
      <c r="K42" s="407">
        <f>[10]Projections!K69</f>
        <v>19.228265252041901</v>
      </c>
      <c r="L42" s="407">
        <f>[10]Projections!L69</f>
        <v>14.503106189235892</v>
      </c>
      <c r="M42" s="407">
        <f>[10]Projections!M69</f>
        <v>17.502704572599399</v>
      </c>
      <c r="N42" s="407">
        <f>[10]Projections!N69</f>
        <v>17.834138369841227</v>
      </c>
      <c r="O42" s="407">
        <f>[6]Projections!M42</f>
        <v>16.110717277023575</v>
      </c>
      <c r="P42" s="407">
        <f>[6]Projections!N42</f>
        <v>15.21188760533137</v>
      </c>
      <c r="Q42" s="407">
        <f>[6]Projections!O42</f>
        <v>14.217407328656504</v>
      </c>
      <c r="R42" s="407">
        <f>[6]Projections!P42</f>
        <v>12.239026064918237</v>
      </c>
      <c r="S42" s="407">
        <f>[6]Projections!Q42</f>
        <v>11.435716185711694</v>
      </c>
      <c r="T42" s="407">
        <f>[10]Projections!T69</f>
        <v>16.502794899564492</v>
      </c>
      <c r="U42" s="407">
        <f>[10]Projections!U69</f>
        <v>13.9467593604332</v>
      </c>
      <c r="V42" s="407">
        <f>[10]Projections!V69</f>
        <v>11.629226548781427</v>
      </c>
      <c r="W42" s="407">
        <f>[10]Projections!W69</f>
        <v>10.775719859083067</v>
      </c>
      <c r="X42" s="407">
        <f>[10]Projections!X69</f>
        <v>8.9921000624106977</v>
      </c>
      <c r="Y42" s="407">
        <f>[10]Projections!Y69</f>
        <v>18.295876302781224</v>
      </c>
      <c r="Z42" s="407">
        <f>[10]Projections!Z69</f>
        <v>16.387466999697601</v>
      </c>
      <c r="AA42" s="407">
        <f>[10]Projections!AA69</f>
        <v>14.300499438045142</v>
      </c>
      <c r="AB42" s="407">
        <f>[10]Projections!AB69</f>
        <v>13.218055685667036</v>
      </c>
      <c r="AC42" s="407">
        <f>[10]Projections!AC69</f>
        <v>11.259935525532782</v>
      </c>
      <c r="AD42" s="407">
        <f>[10]Projections!AD69</f>
        <v>17.448601966815573</v>
      </c>
      <c r="AE42" s="407">
        <f>[10]Projections!AE69</f>
        <v>15.083286295362663</v>
      </c>
      <c r="AF42" s="407">
        <f>[10]Projections!AF69</f>
        <v>12.868811384370305</v>
      </c>
      <c r="AG42" s="407">
        <f>[10]Projections!AG69</f>
        <v>11.774927390734664</v>
      </c>
      <c r="AH42" s="407">
        <f>[10]Projections!AH69</f>
        <v>9.6271248578589947</v>
      </c>
      <c r="AI42" s="407">
        <f>[10]Projections!AI69</f>
        <v>17.448601967599103</v>
      </c>
      <c r="AJ42" s="407">
        <f>[10]Projections!AJ69</f>
        <v>16.047024901075428</v>
      </c>
      <c r="AK42" s="407">
        <f>[10]Projections!AK69</f>
        <v>13.965478080747525</v>
      </c>
      <c r="AL42" s="407">
        <f>[10]Projections!AL69</f>
        <v>12.891153919836277</v>
      </c>
      <c r="AM42" s="407">
        <f>[10]Projections!AM69</f>
        <v>10.994387211810249</v>
      </c>
      <c r="AN42" s="407">
        <f>[10]Projections!AN69</f>
        <v>17.448058111738597</v>
      </c>
      <c r="AO42" s="407">
        <f>[10]Projections!AO69</f>
        <v>15.417426924933162</v>
      </c>
      <c r="AP42" s="407">
        <f>[10]Projections!AP69</f>
        <v>13.000619581297835</v>
      </c>
      <c r="AQ42" s="407">
        <f>[10]Projections!AQ69</f>
        <v>11.747878943868114</v>
      </c>
      <c r="AR42" s="407">
        <f>[10]Projections!AR69</f>
        <v>9.8365901713047244</v>
      </c>
      <c r="AS42" s="407">
        <f>[10]Projections!AS69</f>
        <v>17.448601967599103</v>
      </c>
      <c r="AT42" s="407">
        <f>[10]Projections!AT69</f>
        <v>15.511378134580577</v>
      </c>
      <c r="AU42" s="407">
        <f>[10]Projections!AU69</f>
        <v>13.395684703309543</v>
      </c>
      <c r="AV42" s="407">
        <f>[10]Projections!AV69</f>
        <v>12.533691701345012</v>
      </c>
      <c r="AW42" s="407">
        <f>[10]Projections!AW69</f>
        <v>11.091326436504659</v>
      </c>
      <c r="AX42" s="407">
        <f>[10]Projections!AX69</f>
        <v>16.952325049965765</v>
      </c>
      <c r="AY42" s="407">
        <f>[10]Projections!AY69</f>
        <v>14.233078451507561</v>
      </c>
      <c r="AZ42" s="407">
        <f>[10]Projections!AZ69</f>
        <v>10.363524989796661</v>
      </c>
      <c r="BA42" s="407">
        <f>[10]Projections!BA69</f>
        <v>8.5584815934426448</v>
      </c>
      <c r="BB42" s="407">
        <f>[10]Projections!BB69</f>
        <v>5.9993577118166757</v>
      </c>
      <c r="BC42" s="242"/>
    </row>
    <row r="43" spans="2:59" x14ac:dyDescent="0.2">
      <c r="B43" s="252" t="s">
        <v>464</v>
      </c>
      <c r="C43" s="407">
        <f>[10]Projections!C70</f>
        <v>15.395292702849176</v>
      </c>
      <c r="D43" s="407">
        <f>[10]Projections!D70</f>
        <v>15.622211213390763</v>
      </c>
      <c r="E43" s="407">
        <f>[10]Projections!E70</f>
        <v>18.745131768413831</v>
      </c>
      <c r="F43" s="407">
        <f>[10]Projections!F70</f>
        <v>14.451313107092206</v>
      </c>
      <c r="G43" s="407">
        <f>[10]Projections!G70</f>
        <v>13.062747692189747</v>
      </c>
      <c r="H43" s="407">
        <f>[10]Projections!H70</f>
        <v>12.985433319677419</v>
      </c>
      <c r="I43" s="407">
        <f>[10]Projections!I70</f>
        <v>13.079348998714448</v>
      </c>
      <c r="J43" s="407">
        <f>[10]Projections!J70</f>
        <v>13.501035342362446</v>
      </c>
      <c r="K43" s="407">
        <f>[10]Projections!K70</f>
        <v>13.388865142795717</v>
      </c>
      <c r="L43" s="407">
        <f>[10]Projections!L70</f>
        <v>11.330334861444689</v>
      </c>
      <c r="M43" s="407">
        <f>[10]Projections!M70</f>
        <v>12.253051633531097</v>
      </c>
      <c r="N43" s="407">
        <f>[10]Projections!N70</f>
        <v>12.160297810479166</v>
      </c>
      <c r="O43" s="407">
        <f>[6]Projections!M43</f>
        <v>10.638874265748994</v>
      </c>
      <c r="P43" s="407">
        <f>[6]Projections!N43</f>
        <v>9.5649214503236646</v>
      </c>
      <c r="Q43" s="407">
        <f>[6]Projections!O43</f>
        <v>8.4659085754788226</v>
      </c>
      <c r="R43" s="407">
        <f>[6]Projections!P43</f>
        <v>6.4181114896259857</v>
      </c>
      <c r="S43" s="407">
        <f>[6]Projections!Q43</f>
        <v>5.5465075942447406</v>
      </c>
      <c r="T43" s="407">
        <f>[10]Projections!T70</f>
        <v>10.920018794350362</v>
      </c>
      <c r="U43" s="407">
        <f>[10]Projections!U70</f>
        <v>8.5474882228369022</v>
      </c>
      <c r="V43" s="407">
        <f>[10]Projections!V70</f>
        <v>6.2722498488789036</v>
      </c>
      <c r="W43" s="407">
        <f>[10]Projections!W70</f>
        <v>5.359522099721632</v>
      </c>
      <c r="X43" s="407">
        <f>[10]Projections!X70</f>
        <v>3.6350680449150987</v>
      </c>
      <c r="Y43" s="407">
        <f>[10]Projections!Y70</f>
        <v>11.678454699336204</v>
      </c>
      <c r="Z43" s="407">
        <f>[10]Projections!Z70</f>
        <v>9.6608260629612701</v>
      </c>
      <c r="AA43" s="407">
        <f>[10]Projections!AA70</f>
        <v>7.4436581814941762</v>
      </c>
      <c r="AB43" s="407">
        <f>[10]Projections!AB70</f>
        <v>6.2926000994921791</v>
      </c>
      <c r="AC43" s="407">
        <f>[10]Projections!AC70</f>
        <v>4.2859800658463714</v>
      </c>
      <c r="AD43" s="407">
        <f>[10]Projections!AD70</f>
        <v>11.350918379079577</v>
      </c>
      <c r="AE43" s="407">
        <f>[10]Projections!AE70</f>
        <v>8.8415847914574464</v>
      </c>
      <c r="AF43" s="407">
        <f>[10]Projections!AF70</f>
        <v>6.546112419475917</v>
      </c>
      <c r="AG43" s="407">
        <f>[10]Projections!AG70</f>
        <v>5.3963309457892086</v>
      </c>
      <c r="AH43" s="407">
        <f>[10]Projections!AH70</f>
        <v>3.2246046584545329</v>
      </c>
      <c r="AI43" s="407">
        <f>[10]Projections!AI70</f>
        <v>11.350918379863106</v>
      </c>
      <c r="AJ43" s="407">
        <f>[10]Projections!AJ70</f>
        <v>9.8053233971702092</v>
      </c>
      <c r="AK43" s="407">
        <f>[10]Projections!AK70</f>
        <v>7.6427791158531369</v>
      </c>
      <c r="AL43" s="407">
        <f>[10]Projections!AL70</f>
        <v>6.5125574748908219</v>
      </c>
      <c r="AM43" s="407">
        <f>[10]Projections!AM70</f>
        <v>4.5918670124057872</v>
      </c>
      <c r="AN43" s="407">
        <f>[10]Projections!AN70</f>
        <v>11.3503745240026</v>
      </c>
      <c r="AO43" s="407">
        <f>[10]Projections!AO70</f>
        <v>9.1757254210279449</v>
      </c>
      <c r="AP43" s="407">
        <f>[10]Projections!AP70</f>
        <v>6.6779206164034468</v>
      </c>
      <c r="AQ43" s="407">
        <f>[10]Projections!AQ70</f>
        <v>5.3692824989226589</v>
      </c>
      <c r="AR43" s="407">
        <f>[10]Projections!AR70</f>
        <v>3.4340699719002625</v>
      </c>
      <c r="AS43" s="407">
        <f>[10]Projections!AS70</f>
        <v>11.350918379863106</v>
      </c>
      <c r="AT43" s="407">
        <f>[10]Projections!AT70</f>
        <v>9.2696766306753595</v>
      </c>
      <c r="AU43" s="407">
        <f>[10]Projections!AU70</f>
        <v>7.0729857384151549</v>
      </c>
      <c r="AV43" s="407">
        <f>[10]Projections!AV70</f>
        <v>6.155095256399556</v>
      </c>
      <c r="AW43" s="407">
        <f>[10]Projections!AW70</f>
        <v>4.6888062371001968</v>
      </c>
      <c r="AX43" s="407">
        <f>[10]Projections!AX70</f>
        <v>11.048101894954375</v>
      </c>
      <c r="AY43" s="407">
        <f>[10]Projections!AY70</f>
        <v>8.6978000465127678</v>
      </c>
      <c r="AZ43" s="407">
        <f>[10]Projections!AZ70</f>
        <v>6.416898209651495</v>
      </c>
      <c r="BA43" s="407">
        <f>[10]Projections!BA70</f>
        <v>5.2535411477274057</v>
      </c>
      <c r="BB43" s="407">
        <f>[10]Projections!BB70</f>
        <v>3.3935438103180973</v>
      </c>
      <c r="BC43" s="242"/>
    </row>
    <row r="44" spans="2:59" x14ac:dyDescent="0.2">
      <c r="B44" s="259" t="s">
        <v>465</v>
      </c>
      <c r="C44" s="260"/>
      <c r="D44" s="260"/>
      <c r="E44" s="260"/>
      <c r="F44" s="260"/>
      <c r="G44" s="260"/>
      <c r="H44" s="260"/>
      <c r="I44" s="260"/>
      <c r="J44" s="260"/>
      <c r="K44" s="260"/>
      <c r="M44" s="253">
        <f>C43-M43</f>
        <v>3.1422410693180787</v>
      </c>
      <c r="O44" s="242"/>
      <c r="P44" s="248"/>
      <c r="Q44" s="248"/>
      <c r="R44" s="248"/>
      <c r="S44" s="248"/>
      <c r="T44" s="248"/>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row>
    <row r="45" spans="2:59" x14ac:dyDescent="0.2">
      <c r="B45" s="259"/>
      <c r="C45" s="261"/>
      <c r="D45" s="261"/>
      <c r="E45" s="261"/>
      <c r="F45" s="260"/>
      <c r="G45" s="260"/>
      <c r="H45" s="260"/>
      <c r="I45" s="260"/>
      <c r="J45" s="260"/>
      <c r="K45" s="260"/>
      <c r="M45" s="262">
        <f>M44/C43</f>
        <v>0.20410401607606657</v>
      </c>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c r="AQ45" s="253"/>
      <c r="AR45" s="253"/>
      <c r="AS45" s="253"/>
      <c r="AT45" s="253"/>
      <c r="AU45" s="253"/>
      <c r="AV45" s="253"/>
      <c r="AW45" s="253"/>
      <c r="AX45" s="253"/>
      <c r="AY45" s="253"/>
      <c r="AZ45" s="253"/>
      <c r="BA45" s="253"/>
      <c r="BB45" s="253"/>
      <c r="BC45" s="253"/>
    </row>
    <row r="46" spans="2:59" ht="14.25" customHeight="1" x14ac:dyDescent="0.2">
      <c r="B46" s="256" t="s">
        <v>470</v>
      </c>
      <c r="L46" s="263"/>
      <c r="M46" s="263"/>
      <c r="N46" s="263"/>
      <c r="O46" s="263"/>
      <c r="P46" s="263"/>
      <c r="Q46" s="263"/>
      <c r="R46" s="263"/>
      <c r="S46" s="263"/>
      <c r="T46" s="262"/>
      <c r="U46" s="262"/>
      <c r="V46" s="262"/>
      <c r="W46" s="262"/>
      <c r="X46" s="262"/>
      <c r="Y46" s="262"/>
      <c r="Z46" s="262"/>
      <c r="AA46" s="262"/>
      <c r="AB46" s="262"/>
      <c r="AC46" s="262"/>
      <c r="AD46" s="262"/>
      <c r="AE46" s="262"/>
      <c r="AF46" s="262"/>
      <c r="AG46" s="262"/>
      <c r="AH46" s="262"/>
      <c r="AI46" s="262"/>
      <c r="AJ46" s="262"/>
      <c r="AK46" s="262"/>
      <c r="AL46" s="262"/>
      <c r="AM46" s="262"/>
      <c r="AN46" s="262"/>
      <c r="AO46" s="262"/>
      <c r="AP46" s="262"/>
      <c r="AQ46" s="262"/>
      <c r="AR46" s="262"/>
      <c r="AS46" s="262"/>
      <c r="AT46" s="262"/>
      <c r="AU46" s="262"/>
      <c r="AV46" s="262"/>
      <c r="AW46" s="262"/>
      <c r="AX46" s="262"/>
      <c r="AY46" s="262"/>
      <c r="AZ46" s="262"/>
      <c r="BA46" s="262"/>
      <c r="BB46" s="262"/>
      <c r="BC46" s="242"/>
    </row>
    <row r="47" spans="2:59" ht="14.25" customHeight="1" x14ac:dyDescent="0.2">
      <c r="B47" s="242"/>
      <c r="C47" s="260"/>
      <c r="D47" s="260"/>
      <c r="E47" s="260"/>
      <c r="F47" s="260"/>
      <c r="G47" s="260"/>
      <c r="H47" s="260"/>
      <c r="I47" s="260"/>
      <c r="J47" s="260"/>
      <c r="K47" s="260"/>
      <c r="N47" s="263"/>
      <c r="O47" s="417" t="s">
        <v>468</v>
      </c>
      <c r="P47" s="415"/>
      <c r="Q47" s="415"/>
      <c r="R47" s="415"/>
      <c r="S47" s="416"/>
      <c r="T47" s="415"/>
      <c r="U47" s="415"/>
      <c r="V47" s="415"/>
      <c r="W47" s="415"/>
      <c r="X47" s="416"/>
      <c r="Y47" s="415"/>
      <c r="Z47" s="415"/>
      <c r="AA47" s="415"/>
      <c r="AB47" s="415"/>
      <c r="AC47" s="416"/>
      <c r="AD47" s="415"/>
      <c r="AE47" s="415"/>
      <c r="AF47" s="415"/>
      <c r="AG47" s="415"/>
      <c r="AH47" s="416"/>
      <c r="AI47" s="415"/>
      <c r="AJ47" s="415"/>
      <c r="AK47" s="415"/>
      <c r="AL47" s="415"/>
      <c r="AM47" s="416"/>
      <c r="AN47" s="424"/>
      <c r="AO47" s="424"/>
      <c r="AP47" s="424"/>
      <c r="AQ47" s="424"/>
      <c r="AR47" s="425"/>
      <c r="AS47" s="424"/>
      <c r="AT47" s="424"/>
      <c r="AU47" s="424"/>
      <c r="AV47" s="424"/>
      <c r="AW47" s="424"/>
      <c r="AX47" s="420"/>
      <c r="AY47" s="420"/>
      <c r="AZ47" s="420"/>
      <c r="BA47" s="420"/>
      <c r="BB47" s="420"/>
      <c r="BC47" s="242"/>
    </row>
    <row r="48" spans="2:59" ht="14.25" customHeight="1" x14ac:dyDescent="0.2">
      <c r="B48" s="244"/>
      <c r="C48" s="243">
        <v>1990</v>
      </c>
      <c r="D48" s="243">
        <v>2005</v>
      </c>
      <c r="E48" s="243">
        <v>2007</v>
      </c>
      <c r="F48" s="243">
        <v>2010</v>
      </c>
      <c r="G48" s="243">
        <v>2015</v>
      </c>
      <c r="H48" s="243">
        <v>2016</v>
      </c>
      <c r="I48" s="243">
        <v>2017</v>
      </c>
      <c r="J48" s="243">
        <v>2018</v>
      </c>
      <c r="K48" s="243">
        <v>2019</v>
      </c>
      <c r="L48" s="243">
        <v>2020</v>
      </c>
      <c r="M48" s="243">
        <v>2021</v>
      </c>
      <c r="N48" s="243">
        <v>2022</v>
      </c>
      <c r="O48" s="243">
        <v>2025</v>
      </c>
      <c r="P48" s="243">
        <v>2030</v>
      </c>
      <c r="Q48" s="243">
        <v>2035</v>
      </c>
      <c r="R48" s="243">
        <v>2040</v>
      </c>
      <c r="S48" s="243">
        <v>2045</v>
      </c>
      <c r="T48" s="243">
        <v>2025</v>
      </c>
      <c r="U48" s="243">
        <v>2030</v>
      </c>
      <c r="V48" s="243">
        <v>2035</v>
      </c>
      <c r="W48" s="243">
        <v>2040</v>
      </c>
      <c r="X48" s="243">
        <v>2045</v>
      </c>
      <c r="Y48" s="243">
        <v>2025</v>
      </c>
      <c r="Z48" s="243">
        <v>2030</v>
      </c>
      <c r="AA48" s="243">
        <v>2035</v>
      </c>
      <c r="AB48" s="243">
        <v>2040</v>
      </c>
      <c r="AC48" s="243">
        <v>2045</v>
      </c>
      <c r="AD48" s="243">
        <v>2025</v>
      </c>
      <c r="AE48" s="243">
        <v>2030</v>
      </c>
      <c r="AF48" s="243">
        <v>2035</v>
      </c>
      <c r="AG48" s="243">
        <v>2040</v>
      </c>
      <c r="AH48" s="243">
        <v>2045</v>
      </c>
      <c r="AI48" s="243">
        <v>2025</v>
      </c>
      <c r="AJ48" s="243">
        <v>2030</v>
      </c>
      <c r="AK48" s="243">
        <v>2035</v>
      </c>
      <c r="AL48" s="243">
        <v>2040</v>
      </c>
      <c r="AM48" s="243">
        <v>2045</v>
      </c>
      <c r="AN48" s="243">
        <v>2025</v>
      </c>
      <c r="AO48" s="243">
        <v>2030</v>
      </c>
      <c r="AP48" s="243">
        <v>2035</v>
      </c>
      <c r="AQ48" s="243">
        <v>2040</v>
      </c>
      <c r="AR48" s="243">
        <v>2045</v>
      </c>
      <c r="AS48" s="243">
        <v>2025</v>
      </c>
      <c r="AT48" s="243">
        <v>2030</v>
      </c>
      <c r="AU48" s="243">
        <v>2035</v>
      </c>
      <c r="AV48" s="243">
        <v>2040</v>
      </c>
      <c r="AW48" s="243">
        <v>2045</v>
      </c>
      <c r="AX48" s="243">
        <v>2025</v>
      </c>
      <c r="AY48" s="243">
        <v>2030</v>
      </c>
      <c r="AZ48" s="243">
        <v>2035</v>
      </c>
      <c r="BA48" s="243">
        <v>2040</v>
      </c>
      <c r="BB48" s="243">
        <v>2045</v>
      </c>
      <c r="BC48" s="256"/>
    </row>
    <row r="49" spans="1:55" ht="14.25" customHeight="1" x14ac:dyDescent="0.2">
      <c r="B49" s="244" t="s">
        <v>187</v>
      </c>
      <c r="C49" s="250">
        <f t="shared" ref="C49:L53" si="0">INDEX($B$4:$S$43,MATCH($B49,$B$4:$B$43,0),MATCH(C$59,$B$4:$S$4,0))</f>
        <v>20.251257599779994</v>
      </c>
      <c r="D49" s="250">
        <f t="shared" si="0"/>
        <v>22.715306490739916</v>
      </c>
      <c r="E49" s="250">
        <f t="shared" si="0"/>
        <v>24.343858321951469</v>
      </c>
      <c r="F49" s="250">
        <f t="shared" si="0"/>
        <v>19.375280697967483</v>
      </c>
      <c r="G49" s="250">
        <f t="shared" si="0"/>
        <v>18.499404414473062</v>
      </c>
      <c r="H49" s="250">
        <f t="shared" si="0"/>
        <v>18.51935409634239</v>
      </c>
      <c r="I49" s="250">
        <f t="shared" si="0"/>
        <v>18.973897898104948</v>
      </c>
      <c r="J49" s="250">
        <f t="shared" si="0"/>
        <v>19.232441794513395</v>
      </c>
      <c r="K49" s="250">
        <f t="shared" si="0"/>
        <v>19.454666446589403</v>
      </c>
      <c r="L49" s="250">
        <f t="shared" si="0"/>
        <v>14.655612270109017</v>
      </c>
      <c r="M49" s="250">
        <f t="shared" ref="M49:N53" si="1">INDEX($B$4:$S$43,MATCH($B49,$B$4:$B$43,0),MATCH(M$59,$B$4:$S$4,0))</f>
        <v>17.468579213118193</v>
      </c>
      <c r="N49" s="250">
        <f t="shared" si="1"/>
        <v>17.954076093811533</v>
      </c>
      <c r="O49" s="250">
        <f>_xlfn.XLOOKUP($B49,$B$6:$B$43,O$6:O$43,0,0)</f>
        <v>16.027811502938793</v>
      </c>
      <c r="P49" s="250">
        <f t="shared" ref="P49:AW53" si="2">_xlfn.XLOOKUP($B49,$B$6:$B$43,P$6:P$43,0,0)</f>
        <v>15.297530264605211</v>
      </c>
      <c r="Q49" s="250">
        <f t="shared" si="2"/>
        <v>14.586842854517252</v>
      </c>
      <c r="R49" s="250">
        <f t="shared" si="2"/>
        <v>12.853454013406889</v>
      </c>
      <c r="S49" s="250">
        <f t="shared" si="2"/>
        <v>12.158164331620341</v>
      </c>
      <c r="T49" s="250">
        <f t="shared" si="2"/>
        <v>16.744706992914907</v>
      </c>
      <c r="U49" s="250">
        <f t="shared" si="2"/>
        <v>14.364339865677291</v>
      </c>
      <c r="V49" s="250">
        <f t="shared" si="2"/>
        <v>12.365791021072072</v>
      </c>
      <c r="W49" s="250">
        <f t="shared" si="2"/>
        <v>11.798096221786336</v>
      </c>
      <c r="X49" s="250">
        <f t="shared" si="2"/>
        <v>10.166825277827831</v>
      </c>
      <c r="Y49" s="250">
        <f t="shared" si="2"/>
        <v>18.537788396131639</v>
      </c>
      <c r="Z49" s="250">
        <f t="shared" si="2"/>
        <v>16.80504750494169</v>
      </c>
      <c r="AA49" s="250">
        <f t="shared" si="2"/>
        <v>15.037063910335789</v>
      </c>
      <c r="AB49" s="250">
        <f t="shared" si="2"/>
        <v>14.240432048370305</v>
      </c>
      <c r="AC49" s="250">
        <f t="shared" si="2"/>
        <v>12.434660740949916</v>
      </c>
      <c r="AD49" s="250">
        <f t="shared" si="2"/>
        <v>17.690514060165992</v>
      </c>
      <c r="AE49" s="250">
        <f t="shared" si="2"/>
        <v>15.500866800606754</v>
      </c>
      <c r="AF49" s="250">
        <f t="shared" si="2"/>
        <v>13.605375856660952</v>
      </c>
      <c r="AG49" s="250">
        <f t="shared" si="2"/>
        <v>12.797303753437934</v>
      </c>
      <c r="AH49" s="250">
        <f t="shared" si="2"/>
        <v>10.801850073276128</v>
      </c>
      <c r="AI49" s="250">
        <f t="shared" si="2"/>
        <v>17.690514060949521</v>
      </c>
      <c r="AJ49" s="250">
        <f t="shared" si="2"/>
        <v>16.464605406319517</v>
      </c>
      <c r="AK49" s="250">
        <f t="shared" si="2"/>
        <v>14.702042553038172</v>
      </c>
      <c r="AL49" s="250">
        <f t="shared" si="2"/>
        <v>13.913530282539547</v>
      </c>
      <c r="AM49" s="250">
        <f t="shared" si="2"/>
        <v>12.169112427227383</v>
      </c>
      <c r="AN49" s="250">
        <f t="shared" si="2"/>
        <v>17.689970205089011</v>
      </c>
      <c r="AO49" s="250">
        <f t="shared" si="2"/>
        <v>15.835007430177253</v>
      </c>
      <c r="AP49" s="250">
        <f t="shared" si="2"/>
        <v>13.737184053588482</v>
      </c>
      <c r="AQ49" s="250">
        <f t="shared" si="2"/>
        <v>12.770255306571384</v>
      </c>
      <c r="AR49" s="250">
        <f t="shared" si="2"/>
        <v>11.011315386721858</v>
      </c>
      <c r="AS49" s="250">
        <f t="shared" si="2"/>
        <v>17.690514060949521</v>
      </c>
      <c r="AT49" s="250">
        <f t="shared" si="2"/>
        <v>15.928958639824668</v>
      </c>
      <c r="AU49" s="250">
        <f t="shared" si="2"/>
        <v>14.132249175600188</v>
      </c>
      <c r="AV49" s="250">
        <f t="shared" si="2"/>
        <v>13.556068064048281</v>
      </c>
      <c r="AW49" s="250">
        <f t="shared" si="2"/>
        <v>12.266051651921792</v>
      </c>
      <c r="AX49" s="250">
        <f>_xlfn.XLOOKUP($B49,$B$6:$B$43,AX$6:AX$43,0,0)</f>
        <v>17.194237143316183</v>
      </c>
      <c r="AY49" s="250">
        <f t="shared" ref="AX49:BB53" si="3">_xlfn.XLOOKUP($B49,$B$6:$B$43,AY$6:AY$43,0,0)</f>
        <v>14.650658956751652</v>
      </c>
      <c r="AZ49" s="250">
        <f t="shared" si="3"/>
        <v>11.100089462087306</v>
      </c>
      <c r="BA49" s="250">
        <f t="shared" si="3"/>
        <v>9.5808579561459144</v>
      </c>
      <c r="BB49" s="250">
        <f t="shared" si="3"/>
        <v>7.1740829272338082</v>
      </c>
      <c r="BC49" s="256"/>
    </row>
    <row r="50" spans="1:55" ht="14.25" customHeight="1" x14ac:dyDescent="0.2">
      <c r="B50" s="244" t="s">
        <v>196</v>
      </c>
      <c r="C50" s="250">
        <f t="shared" si="0"/>
        <v>0.1784310288701379</v>
      </c>
      <c r="D50" s="250">
        <f t="shared" si="0"/>
        <v>0.49607151333986138</v>
      </c>
      <c r="E50" s="250">
        <f t="shared" si="0"/>
        <v>0.55153559617907688</v>
      </c>
      <c r="F50" s="250">
        <f t="shared" si="0"/>
        <v>0.66627127361184513</v>
      </c>
      <c r="G50" s="250">
        <f t="shared" si="0"/>
        <v>0.78628331328252699</v>
      </c>
      <c r="H50" s="250">
        <f t="shared" si="0"/>
        <v>0.79268744787572876</v>
      </c>
      <c r="I50" s="250">
        <f t="shared" si="0"/>
        <v>0.79508686459472289</v>
      </c>
      <c r="J50" s="250">
        <f t="shared" si="0"/>
        <v>0.80176392239191707</v>
      </c>
      <c r="K50" s="250">
        <f t="shared" si="0"/>
        <v>0.81970154664644956</v>
      </c>
      <c r="L50" s="250">
        <f t="shared" si="0"/>
        <v>0.76354237197288033</v>
      </c>
      <c r="M50" s="250">
        <f t="shared" si="1"/>
        <v>0.82254099319616092</v>
      </c>
      <c r="N50" s="250">
        <f t="shared" si="1"/>
        <v>0.85362438612636726</v>
      </c>
      <c r="O50" s="250">
        <f t="shared" ref="O50:AB53" si="4">_xlfn.XLOOKUP($B50,$B$6:$B$43,O$6:O$43,0,0)</f>
        <v>0.76626538524406551</v>
      </c>
      <c r="P50" s="250">
        <f t="shared" si="4"/>
        <v>0.62092194180044502</v>
      </c>
      <c r="Q50" s="250">
        <f t="shared" si="4"/>
        <v>0.40954293841383932</v>
      </c>
      <c r="R50" s="250">
        <f t="shared" si="4"/>
        <v>0.26231645935118947</v>
      </c>
      <c r="S50" s="250">
        <f t="shared" si="4"/>
        <v>0.24803135908872911</v>
      </c>
      <c r="T50" s="250">
        <f t="shared" si="4"/>
        <v>0.80278841713946303</v>
      </c>
      <c r="U50" s="250">
        <f t="shared" si="4"/>
        <v>0.6618455432600171</v>
      </c>
      <c r="V50" s="250">
        <f t="shared" si="4"/>
        <v>0.4363243601470192</v>
      </c>
      <c r="W50" s="250">
        <f t="shared" si="4"/>
        <v>0.27671362274398875</v>
      </c>
      <c r="X50" s="250">
        <f t="shared" si="4"/>
        <v>0.25583270721018869</v>
      </c>
      <c r="Y50" s="250">
        <f t="shared" si="4"/>
        <v>0.80278841713946303</v>
      </c>
      <c r="Z50" s="250">
        <f t="shared" si="4"/>
        <v>0.6618455432600171</v>
      </c>
      <c r="AA50" s="250">
        <f t="shared" si="4"/>
        <v>0.4363243601470192</v>
      </c>
      <c r="AB50" s="250">
        <f t="shared" si="4"/>
        <v>0.27671362274398875</v>
      </c>
      <c r="AC50" s="250">
        <f t="shared" si="2"/>
        <v>0.25583270721018869</v>
      </c>
      <c r="AD50" s="250">
        <f t="shared" si="2"/>
        <v>0.80278841713946303</v>
      </c>
      <c r="AE50" s="250">
        <f t="shared" si="2"/>
        <v>0.6618455432600171</v>
      </c>
      <c r="AF50" s="250">
        <f t="shared" si="2"/>
        <v>0.4363243601470192</v>
      </c>
      <c r="AG50" s="250">
        <f t="shared" si="2"/>
        <v>0.27671362274398875</v>
      </c>
      <c r="AH50" s="250">
        <f t="shared" si="2"/>
        <v>0.25583270721018869</v>
      </c>
      <c r="AI50" s="250">
        <f t="shared" si="2"/>
        <v>0.80278841713946303</v>
      </c>
      <c r="AJ50" s="250">
        <f t="shared" si="2"/>
        <v>0.6618455432600171</v>
      </c>
      <c r="AK50" s="250">
        <f t="shared" si="2"/>
        <v>0.4363243601470192</v>
      </c>
      <c r="AL50" s="250">
        <f t="shared" si="2"/>
        <v>0.27671362274398875</v>
      </c>
      <c r="AM50" s="250">
        <f t="shared" si="2"/>
        <v>0.25583270721018869</v>
      </c>
      <c r="AN50" s="250">
        <f t="shared" si="2"/>
        <v>0.80278841713946303</v>
      </c>
      <c r="AO50" s="250">
        <f t="shared" si="2"/>
        <v>0.6618455432600171</v>
      </c>
      <c r="AP50" s="250">
        <f t="shared" si="2"/>
        <v>0.4363243601470192</v>
      </c>
      <c r="AQ50" s="250">
        <f t="shared" si="2"/>
        <v>0.27671362274398875</v>
      </c>
      <c r="AR50" s="250">
        <f t="shared" si="2"/>
        <v>0.25583270721018869</v>
      </c>
      <c r="AS50" s="250">
        <f t="shared" si="2"/>
        <v>0.80278841713946303</v>
      </c>
      <c r="AT50" s="250">
        <f t="shared" si="2"/>
        <v>0.6618455432600171</v>
      </c>
      <c r="AU50" s="250">
        <f t="shared" si="2"/>
        <v>0.4363243601470192</v>
      </c>
      <c r="AV50" s="250">
        <f t="shared" si="2"/>
        <v>0.27671362274398875</v>
      </c>
      <c r="AW50" s="250">
        <f t="shared" si="2"/>
        <v>0.25583270721018869</v>
      </c>
      <c r="AX50" s="250">
        <f t="shared" si="3"/>
        <v>0.80278841713946303</v>
      </c>
      <c r="AY50" s="250">
        <f t="shared" si="3"/>
        <v>0.6618455432600171</v>
      </c>
      <c r="AZ50" s="250">
        <f t="shared" si="3"/>
        <v>0.4363243601470192</v>
      </c>
      <c r="BA50" s="250">
        <f t="shared" si="3"/>
        <v>0.27671362274398875</v>
      </c>
      <c r="BB50" s="250">
        <f t="shared" si="3"/>
        <v>0.25583270721018869</v>
      </c>
      <c r="BC50" s="256"/>
    </row>
    <row r="51" spans="1:55" ht="14.25" customHeight="1" x14ac:dyDescent="0.2">
      <c r="B51" s="244" t="s">
        <v>257</v>
      </c>
      <c r="C51" s="250">
        <f t="shared" si="0"/>
        <v>1.465883213785462</v>
      </c>
      <c r="D51" s="250">
        <f t="shared" si="0"/>
        <v>1.09593545677245</v>
      </c>
      <c r="E51" s="250">
        <f t="shared" si="0"/>
        <v>1.1798889046581953</v>
      </c>
      <c r="F51" s="250">
        <f t="shared" si="0"/>
        <v>1.0765883314495419</v>
      </c>
      <c r="G51" s="250">
        <f t="shared" si="0"/>
        <v>1.0907652390736438</v>
      </c>
      <c r="H51" s="250">
        <f t="shared" si="0"/>
        <v>1.0769083880996695</v>
      </c>
      <c r="I51" s="250">
        <f t="shared" si="0"/>
        <v>1.006189803046021</v>
      </c>
      <c r="J51" s="250">
        <f t="shared" si="0"/>
        <v>1.2486369918423792</v>
      </c>
      <c r="K51" s="250">
        <f t="shared" si="0"/>
        <v>1.0560903639858534</v>
      </c>
      <c r="L51" s="250">
        <f t="shared" si="0"/>
        <v>1.1040296867177117</v>
      </c>
      <c r="M51" s="250">
        <f t="shared" si="1"/>
        <v>1.2188125660352511</v>
      </c>
      <c r="N51" s="250">
        <f t="shared" si="1"/>
        <v>1.1135646045413246</v>
      </c>
      <c r="O51" s="250">
        <f t="shared" si="4"/>
        <v>1.2267052679568071</v>
      </c>
      <c r="P51" s="250">
        <f t="shared" si="2"/>
        <v>1.1555837556550042</v>
      </c>
      <c r="Q51" s="250">
        <f t="shared" si="2"/>
        <v>1.0856499538898403</v>
      </c>
      <c r="R51" s="250">
        <f t="shared" si="2"/>
        <v>1.022618305693286</v>
      </c>
      <c r="S51" s="250">
        <f t="shared" si="2"/>
        <v>0.9655080648242218</v>
      </c>
      <c r="T51" s="250">
        <f t="shared" si="2"/>
        <v>1.0319588791249727</v>
      </c>
      <c r="U51" s="250">
        <f t="shared" si="2"/>
        <v>0.97858084364402231</v>
      </c>
      <c r="V51" s="250">
        <f t="shared" si="2"/>
        <v>0.93054773698271842</v>
      </c>
      <c r="W51" s="250">
        <f t="shared" si="2"/>
        <v>0.88710417621394655</v>
      </c>
      <c r="X51" s="250">
        <f t="shared" si="2"/>
        <v>0.84761292243745001</v>
      </c>
      <c r="Y51" s="250">
        <f t="shared" si="2"/>
        <v>1.0319588791249727</v>
      </c>
      <c r="Z51" s="250">
        <f t="shared" si="2"/>
        <v>0.97858084364402231</v>
      </c>
      <c r="AA51" s="250">
        <f t="shared" si="2"/>
        <v>0.93054773698271842</v>
      </c>
      <c r="AB51" s="250">
        <f t="shared" si="2"/>
        <v>0.88710417621394655</v>
      </c>
      <c r="AC51" s="250">
        <f t="shared" si="2"/>
        <v>0.84761292243745001</v>
      </c>
      <c r="AD51" s="250">
        <f t="shared" si="2"/>
        <v>1.0319588791249727</v>
      </c>
      <c r="AE51" s="250">
        <f t="shared" si="2"/>
        <v>0.97858084364402231</v>
      </c>
      <c r="AF51" s="250">
        <f t="shared" si="2"/>
        <v>0.93054773698271842</v>
      </c>
      <c r="AG51" s="250">
        <f t="shared" si="2"/>
        <v>0.88710417621394655</v>
      </c>
      <c r="AH51" s="250">
        <f t="shared" si="2"/>
        <v>0.84761292243745001</v>
      </c>
      <c r="AI51" s="250">
        <f t="shared" si="2"/>
        <v>1.0319588791249727</v>
      </c>
      <c r="AJ51" s="250">
        <f t="shared" si="2"/>
        <v>0.97858084364402231</v>
      </c>
      <c r="AK51" s="250">
        <f t="shared" si="2"/>
        <v>0.93054773698271842</v>
      </c>
      <c r="AL51" s="250">
        <f t="shared" si="2"/>
        <v>0.88710417621394655</v>
      </c>
      <c r="AM51" s="250">
        <f t="shared" si="2"/>
        <v>0.84761292243745001</v>
      </c>
      <c r="AN51" s="250">
        <f t="shared" si="2"/>
        <v>1.0319588791249727</v>
      </c>
      <c r="AO51" s="250">
        <f t="shared" si="2"/>
        <v>0.97858084364402231</v>
      </c>
      <c r="AP51" s="250">
        <f t="shared" si="2"/>
        <v>0.93054773698271842</v>
      </c>
      <c r="AQ51" s="250">
        <f t="shared" si="2"/>
        <v>0.88710417621394655</v>
      </c>
      <c r="AR51" s="250">
        <f t="shared" si="2"/>
        <v>0.84761292243745001</v>
      </c>
      <c r="AS51" s="250">
        <f t="shared" si="2"/>
        <v>1.0319588791249727</v>
      </c>
      <c r="AT51" s="250">
        <f t="shared" si="2"/>
        <v>0.97858084364402231</v>
      </c>
      <c r="AU51" s="250">
        <f t="shared" si="2"/>
        <v>0.93054773698271842</v>
      </c>
      <c r="AV51" s="250">
        <f t="shared" si="2"/>
        <v>0.88710417621394655</v>
      </c>
      <c r="AW51" s="250">
        <f t="shared" si="2"/>
        <v>0.84761292243745001</v>
      </c>
      <c r="AX51" s="250">
        <f t="shared" si="3"/>
        <v>1.0319588791249727</v>
      </c>
      <c r="AY51" s="250">
        <f t="shared" si="3"/>
        <v>0.97858084364402231</v>
      </c>
      <c r="AZ51" s="250">
        <f t="shared" si="3"/>
        <v>0.93054773698271842</v>
      </c>
      <c r="BA51" s="250">
        <f t="shared" si="3"/>
        <v>0.88710417621394655</v>
      </c>
      <c r="BB51" s="250">
        <f t="shared" si="3"/>
        <v>0.84761292243745001</v>
      </c>
      <c r="BC51" s="256"/>
    </row>
    <row r="52" spans="1:55" ht="14.25" customHeight="1" x14ac:dyDescent="0.2">
      <c r="B52" s="244" t="s">
        <v>264</v>
      </c>
      <c r="C52" s="250">
        <f t="shared" si="0"/>
        <v>-2.3963974474901351</v>
      </c>
      <c r="D52" s="250">
        <f t="shared" si="0"/>
        <v>-2.5049826482350559</v>
      </c>
      <c r="E52" s="250">
        <f t="shared" si="0"/>
        <v>-2.5439422163684178</v>
      </c>
      <c r="F52" s="250">
        <f t="shared" si="0"/>
        <v>-2.6216904711936855</v>
      </c>
      <c r="G52" s="250">
        <f t="shared" si="0"/>
        <v>-2.7252921330338955</v>
      </c>
      <c r="H52" s="250">
        <f t="shared" si="0"/>
        <v>-2.6913321509959429</v>
      </c>
      <c r="I52" s="250">
        <f t="shared" si="0"/>
        <v>-2.658129347872241</v>
      </c>
      <c r="J52" s="250">
        <f t="shared" si="0"/>
        <v>-2.5553566078969245</v>
      </c>
      <c r="K52" s="250">
        <f t="shared" si="0"/>
        <v>-2.5426933798452529</v>
      </c>
      <c r="L52" s="250">
        <f t="shared" si="0"/>
        <v>-2.4262457205662695</v>
      </c>
      <c r="M52" s="250">
        <f t="shared" si="1"/>
        <v>-2.4158860226756715</v>
      </c>
      <c r="N52" s="250">
        <f t="shared" si="1"/>
        <v>-2.4829139090463328</v>
      </c>
      <c r="O52" s="250">
        <f t="shared" si="4"/>
        <v>-2.3393957834294841</v>
      </c>
      <c r="P52" s="250">
        <f t="shared" si="2"/>
        <v>-2.296246668303553</v>
      </c>
      <c r="Q52" s="250">
        <f t="shared" si="2"/>
        <v>-2.3111564338769846</v>
      </c>
      <c r="R52" s="250">
        <f t="shared" si="2"/>
        <v>-2.3646298358014395</v>
      </c>
      <c r="S52" s="250">
        <f t="shared" si="2"/>
        <v>-2.4259680147373537</v>
      </c>
      <c r="T52" s="250">
        <f t="shared" si="2"/>
        <v>-2.4382915392277251</v>
      </c>
      <c r="U52" s="250">
        <f t="shared" si="2"/>
        <v>-2.4092814084341869</v>
      </c>
      <c r="V52" s="250">
        <f t="shared" si="2"/>
        <v>-2.4428865295581668</v>
      </c>
      <c r="W52" s="250">
        <f t="shared" si="2"/>
        <v>-2.5176773279510272</v>
      </c>
      <c r="X52" s="250">
        <f t="shared" si="2"/>
        <v>-2.6030094245681012</v>
      </c>
      <c r="Y52" s="250">
        <f t="shared" si="2"/>
        <v>-2.4382915392277251</v>
      </c>
      <c r="Z52" s="250">
        <f t="shared" si="2"/>
        <v>-2.4092814084341869</v>
      </c>
      <c r="AA52" s="250">
        <f t="shared" si="2"/>
        <v>-2.4428865295581668</v>
      </c>
      <c r="AB52" s="250">
        <f t="shared" si="2"/>
        <v>-2.5176773279510272</v>
      </c>
      <c r="AC52" s="250">
        <f t="shared" si="2"/>
        <v>-2.6030094245681012</v>
      </c>
      <c r="AD52" s="250">
        <f t="shared" si="2"/>
        <v>-2.4382915392277251</v>
      </c>
      <c r="AE52" s="250">
        <f t="shared" si="2"/>
        <v>-2.4092814084341869</v>
      </c>
      <c r="AF52" s="250">
        <f t="shared" si="2"/>
        <v>-2.4428865295581668</v>
      </c>
      <c r="AG52" s="250">
        <f t="shared" si="2"/>
        <v>-2.5176773279510272</v>
      </c>
      <c r="AH52" s="250">
        <f t="shared" si="2"/>
        <v>-2.6030094245681012</v>
      </c>
      <c r="AI52" s="250">
        <f t="shared" si="2"/>
        <v>-2.4382915392277251</v>
      </c>
      <c r="AJ52" s="250">
        <f t="shared" si="2"/>
        <v>-2.4092814084341869</v>
      </c>
      <c r="AK52" s="250">
        <f t="shared" si="2"/>
        <v>-2.4428865295581668</v>
      </c>
      <c r="AL52" s="250">
        <f t="shared" si="2"/>
        <v>-2.5176773279510272</v>
      </c>
      <c r="AM52" s="250">
        <f t="shared" si="2"/>
        <v>-2.6030094245681012</v>
      </c>
      <c r="AN52" s="250">
        <f t="shared" si="2"/>
        <v>-2.4382915392277251</v>
      </c>
      <c r="AO52" s="250">
        <f t="shared" si="2"/>
        <v>-2.4092814084341869</v>
      </c>
      <c r="AP52" s="250">
        <f t="shared" si="2"/>
        <v>-2.4428865295581668</v>
      </c>
      <c r="AQ52" s="250">
        <f t="shared" si="2"/>
        <v>-2.5176773279510272</v>
      </c>
      <c r="AR52" s="250">
        <f t="shared" si="2"/>
        <v>-2.6030094245681012</v>
      </c>
      <c r="AS52" s="250">
        <f t="shared" si="2"/>
        <v>-2.4382915392277251</v>
      </c>
      <c r="AT52" s="250">
        <f t="shared" si="2"/>
        <v>-2.4092814084341869</v>
      </c>
      <c r="AU52" s="250">
        <f t="shared" si="2"/>
        <v>-2.4428865295581668</v>
      </c>
      <c r="AV52" s="250">
        <f t="shared" si="2"/>
        <v>-2.5176773279510272</v>
      </c>
      <c r="AW52" s="250">
        <f t="shared" si="2"/>
        <v>-2.6030094245681012</v>
      </c>
      <c r="AX52" s="250">
        <f t="shared" si="3"/>
        <v>-2.4382915392277251</v>
      </c>
      <c r="AY52" s="250">
        <f t="shared" si="3"/>
        <v>-2.4092814084341869</v>
      </c>
      <c r="AZ52" s="250">
        <f t="shared" si="3"/>
        <v>-2.4428865295581668</v>
      </c>
      <c r="BA52" s="250">
        <f t="shared" si="3"/>
        <v>-2.5176773279510272</v>
      </c>
      <c r="BB52" s="250">
        <f t="shared" si="3"/>
        <v>-2.6030094245681012</v>
      </c>
      <c r="BC52" s="256"/>
    </row>
    <row r="53" spans="1:55" ht="14.25" customHeight="1" x14ac:dyDescent="0.2">
      <c r="B53" s="244" t="s">
        <v>220</v>
      </c>
      <c r="C53" s="250">
        <f t="shared" si="0"/>
        <v>1.0061310088880475</v>
      </c>
      <c r="D53" s="250">
        <f t="shared" si="0"/>
        <v>0.978352503911465</v>
      </c>
      <c r="E53" s="250">
        <f t="shared" si="0"/>
        <v>0.87633001164032054</v>
      </c>
      <c r="F53" s="250">
        <f t="shared" si="0"/>
        <v>0.59604130763580521</v>
      </c>
      <c r="G53" s="250">
        <f t="shared" si="0"/>
        <v>0.50501798850753543</v>
      </c>
      <c r="H53" s="250">
        <f t="shared" si="0"/>
        <v>0.46273156437363538</v>
      </c>
      <c r="I53" s="250">
        <f t="shared" si="0"/>
        <v>0.42245930227234457</v>
      </c>
      <c r="J53" s="250">
        <f t="shared" si="0"/>
        <v>0.41095695330182047</v>
      </c>
      <c r="K53" s="250">
        <f t="shared" si="0"/>
        <v>0.44050027466544628</v>
      </c>
      <c r="L53" s="250">
        <f t="shared" si="0"/>
        <v>0.40616758100255101</v>
      </c>
      <c r="M53" s="250">
        <f t="shared" si="1"/>
        <v>0.40865782292546587</v>
      </c>
      <c r="N53" s="250">
        <f t="shared" si="1"/>
        <v>0.39578719440833687</v>
      </c>
      <c r="O53" s="250">
        <f t="shared" si="4"/>
        <v>0.42933090431339527</v>
      </c>
      <c r="P53" s="250">
        <f t="shared" si="2"/>
        <v>0.43409831157426293</v>
      </c>
      <c r="Q53" s="250">
        <f t="shared" si="2"/>
        <v>0.44652801571255718</v>
      </c>
      <c r="R53" s="250">
        <f t="shared" si="2"/>
        <v>0.46526712226831157</v>
      </c>
      <c r="S53" s="250">
        <f t="shared" si="2"/>
        <v>0.48998044491575554</v>
      </c>
      <c r="T53" s="250">
        <f t="shared" si="2"/>
        <v>0.36163214961287488</v>
      </c>
      <c r="U53" s="250">
        <f t="shared" si="2"/>
        <v>0.35127451628605605</v>
      </c>
      <c r="V53" s="250">
        <f t="shared" si="2"/>
        <v>0.33944996013778267</v>
      </c>
      <c r="W53" s="250">
        <f t="shared" si="2"/>
        <v>0.33148316628982194</v>
      </c>
      <c r="X53" s="250">
        <f t="shared" si="2"/>
        <v>0.32483857950332939</v>
      </c>
      <c r="Y53" s="250">
        <f t="shared" si="2"/>
        <v>0.36163214961287488</v>
      </c>
      <c r="Z53" s="250">
        <f t="shared" si="2"/>
        <v>0.35127451628605605</v>
      </c>
      <c r="AA53" s="250">
        <f t="shared" si="2"/>
        <v>0.33944996013778267</v>
      </c>
      <c r="AB53" s="250">
        <f t="shared" si="2"/>
        <v>0.33148316628982194</v>
      </c>
      <c r="AC53" s="250">
        <f t="shared" si="2"/>
        <v>0.32483857950332939</v>
      </c>
      <c r="AD53" s="250">
        <f t="shared" si="2"/>
        <v>0.36163214961287488</v>
      </c>
      <c r="AE53" s="250">
        <f t="shared" si="2"/>
        <v>0.35127451628605605</v>
      </c>
      <c r="AF53" s="250">
        <f t="shared" si="2"/>
        <v>0.33944996013778267</v>
      </c>
      <c r="AG53" s="250">
        <f t="shared" si="2"/>
        <v>0.33148316628982194</v>
      </c>
      <c r="AH53" s="250">
        <f t="shared" si="2"/>
        <v>0.32483857950332939</v>
      </c>
      <c r="AI53" s="250">
        <f t="shared" si="2"/>
        <v>0.36163214961287488</v>
      </c>
      <c r="AJ53" s="250">
        <f t="shared" si="2"/>
        <v>0.35127451628605605</v>
      </c>
      <c r="AK53" s="250">
        <f t="shared" si="2"/>
        <v>0.33944996013778267</v>
      </c>
      <c r="AL53" s="250">
        <f t="shared" si="2"/>
        <v>0.33148316628982194</v>
      </c>
      <c r="AM53" s="250">
        <f t="shared" si="2"/>
        <v>0.32483857950332939</v>
      </c>
      <c r="AN53" s="250">
        <f t="shared" si="2"/>
        <v>0.36163214961287488</v>
      </c>
      <c r="AO53" s="250">
        <f t="shared" si="2"/>
        <v>0.35127451628605605</v>
      </c>
      <c r="AP53" s="250">
        <f t="shared" si="2"/>
        <v>0.33944996013778267</v>
      </c>
      <c r="AQ53" s="250">
        <f t="shared" si="2"/>
        <v>0.33148316628982194</v>
      </c>
      <c r="AR53" s="250">
        <f t="shared" si="2"/>
        <v>0.32483857950332939</v>
      </c>
      <c r="AS53" s="250">
        <f t="shared" si="2"/>
        <v>0.36163214961287488</v>
      </c>
      <c r="AT53" s="250">
        <f t="shared" si="2"/>
        <v>0.35127451628605605</v>
      </c>
      <c r="AU53" s="250">
        <f t="shared" si="2"/>
        <v>0.33944996013778267</v>
      </c>
      <c r="AV53" s="250">
        <f t="shared" si="2"/>
        <v>0.33148316628982194</v>
      </c>
      <c r="AW53" s="250">
        <f t="shared" si="2"/>
        <v>0.32483857950332939</v>
      </c>
      <c r="AX53" s="250">
        <f t="shared" si="3"/>
        <v>0.36163214961287488</v>
      </c>
      <c r="AY53" s="250">
        <f t="shared" si="3"/>
        <v>0.35127451628605605</v>
      </c>
      <c r="AZ53" s="250">
        <f t="shared" si="3"/>
        <v>0.33944996013778267</v>
      </c>
      <c r="BA53" s="250">
        <f t="shared" si="3"/>
        <v>0.33148316628982194</v>
      </c>
      <c r="BB53" s="250">
        <f t="shared" si="3"/>
        <v>0.32483857950332939</v>
      </c>
      <c r="BC53" s="256"/>
    </row>
    <row r="54" spans="1:55" ht="14.25" customHeight="1" x14ac:dyDescent="0.2">
      <c r="B54" s="242"/>
      <c r="C54" s="242"/>
      <c r="D54" s="242"/>
      <c r="E54" s="242"/>
      <c r="F54" s="242"/>
      <c r="G54" s="242"/>
      <c r="H54" s="242"/>
      <c r="I54" s="242"/>
      <c r="J54" s="242"/>
      <c r="K54" s="242"/>
      <c r="L54" s="242"/>
      <c r="M54" s="242"/>
      <c r="N54" s="242"/>
      <c r="O54" s="250"/>
      <c r="P54" s="242"/>
      <c r="Q54" s="242"/>
      <c r="R54" s="242"/>
      <c r="S54" s="242"/>
      <c r="T54" s="242"/>
      <c r="U54" s="242"/>
      <c r="V54" s="242"/>
      <c r="W54" s="242"/>
      <c r="X54" s="242"/>
      <c r="Y54" s="242"/>
      <c r="Z54" s="242"/>
      <c r="AA54" s="242"/>
      <c r="AB54" s="242"/>
      <c r="AC54" s="242"/>
      <c r="AD54" s="242"/>
      <c r="AE54" s="242"/>
      <c r="AF54" s="242"/>
      <c r="AG54" s="242"/>
      <c r="AH54" s="242"/>
      <c r="AI54" s="242"/>
      <c r="AJ54" s="242"/>
      <c r="AK54" s="242"/>
      <c r="AL54" s="242"/>
      <c r="AM54" s="242"/>
      <c r="AN54" s="242"/>
      <c r="AO54" s="242"/>
      <c r="AP54" s="242"/>
      <c r="AQ54" s="242"/>
      <c r="AR54" s="242"/>
      <c r="AS54" s="242"/>
      <c r="AT54" s="242"/>
      <c r="AU54" s="242"/>
      <c r="AV54" s="242"/>
      <c r="AW54" s="242"/>
      <c r="AX54" s="242"/>
      <c r="AY54" s="242"/>
      <c r="AZ54" s="242"/>
      <c r="BA54" s="242"/>
      <c r="BB54" s="242"/>
      <c r="BC54" s="256"/>
    </row>
    <row r="55" spans="1:55" ht="14.25" customHeight="1" x14ac:dyDescent="0.2">
      <c r="B55" s="244" t="s">
        <v>471</v>
      </c>
      <c r="C55" s="250">
        <f>C49-C15</f>
        <v>16.558156756542544</v>
      </c>
      <c r="D55" s="250">
        <f t="shared" ref="D55" si="5">D49-D15</f>
        <v>16.583775818514447</v>
      </c>
      <c r="E55" s="250">
        <f>E49-E15</f>
        <v>19.481457860951373</v>
      </c>
      <c r="F55" s="250">
        <f>F49-F15</f>
        <v>15.398181518665158</v>
      </c>
      <c r="G55" s="250">
        <f>G49-G15</f>
        <v>14.210171598848802</v>
      </c>
      <c r="H55" s="250">
        <f>H49-H15</f>
        <v>14.141993537489242</v>
      </c>
      <c r="I55" s="250">
        <f>I49-I15</f>
        <v>14.363631723502493</v>
      </c>
      <c r="J55" s="250">
        <f t="shared" ref="J55:K55" si="6">J49-J15</f>
        <v>14.457340218455688</v>
      </c>
      <c r="K55" s="250">
        <f t="shared" si="6"/>
        <v>14.496142753739047</v>
      </c>
      <c r="L55" s="250">
        <f>L49-L15</f>
        <v>11.930205506571117</v>
      </c>
      <c r="M55" s="250">
        <f t="shared" ref="M55:N55" si="7">M49-M15</f>
        <v>12.884939587173047</v>
      </c>
      <c r="N55" s="250">
        <f t="shared" si="7"/>
        <v>13.049554114405659</v>
      </c>
      <c r="O55" s="250">
        <f>O49-O15</f>
        <v>11.435650359469612</v>
      </c>
      <c r="P55" s="250">
        <f>P49-P15</f>
        <v>10.530245977402906</v>
      </c>
      <c r="Q55" s="250">
        <f t="shared" ref="Q55:AW55" si="8">Q49-Q15</f>
        <v>9.7150259691449712</v>
      </c>
      <c r="R55" s="250">
        <f t="shared" si="8"/>
        <v>7.9122213059200392</v>
      </c>
      <c r="S55" s="250">
        <f t="shared" si="8"/>
        <v>7.148637607958789</v>
      </c>
      <c r="T55" s="250">
        <f t="shared" si="8"/>
        <v>12.032970212996911</v>
      </c>
      <c r="U55" s="250">
        <f t="shared" si="8"/>
        <v>9.8361080533771279</v>
      </c>
      <c r="V55" s="250">
        <f t="shared" si="8"/>
        <v>7.8798536464656825</v>
      </c>
      <c r="W55" s="250">
        <f t="shared" si="8"/>
        <v>7.2529377877210353</v>
      </c>
      <c r="X55" s="250">
        <f t="shared" si="8"/>
        <v>5.6808325856283659</v>
      </c>
      <c r="Y55" s="250">
        <f t="shared" si="8"/>
        <v>12.791406117982753</v>
      </c>
      <c r="Z55" s="250">
        <f t="shared" si="8"/>
        <v>10.949445893501494</v>
      </c>
      <c r="AA55" s="250">
        <f t="shared" si="8"/>
        <v>9.051261979080957</v>
      </c>
      <c r="AB55" s="250">
        <f t="shared" si="8"/>
        <v>8.1860157874915824</v>
      </c>
      <c r="AC55" s="250">
        <f t="shared" si="8"/>
        <v>6.3317446065596386</v>
      </c>
      <c r="AD55" s="250">
        <f t="shared" si="8"/>
        <v>12.463869797726129</v>
      </c>
      <c r="AE55" s="250">
        <f t="shared" si="8"/>
        <v>10.13020462199767</v>
      </c>
      <c r="AF55" s="250">
        <f t="shared" si="8"/>
        <v>8.1537162170626978</v>
      </c>
      <c r="AG55" s="250">
        <f t="shared" si="8"/>
        <v>7.2897466337886119</v>
      </c>
      <c r="AH55" s="250">
        <f t="shared" si="8"/>
        <v>5.2703691991678001</v>
      </c>
      <c r="AI55" s="250">
        <f t="shared" si="8"/>
        <v>12.463869798509659</v>
      </c>
      <c r="AJ55" s="250">
        <f t="shared" si="8"/>
        <v>11.093943227710433</v>
      </c>
      <c r="AK55" s="250">
        <f t="shared" si="8"/>
        <v>9.2503829134399176</v>
      </c>
      <c r="AL55" s="250">
        <f t="shared" si="8"/>
        <v>8.4059731628902252</v>
      </c>
      <c r="AM55" s="250">
        <f t="shared" si="8"/>
        <v>6.6376315531190544</v>
      </c>
      <c r="AN55" s="250">
        <f t="shared" si="8"/>
        <v>12.463325942649149</v>
      </c>
      <c r="AO55" s="250">
        <f t="shared" si="8"/>
        <v>10.464345251568169</v>
      </c>
      <c r="AP55" s="250">
        <f t="shared" si="8"/>
        <v>8.2855244139902275</v>
      </c>
      <c r="AQ55" s="250">
        <f t="shared" si="8"/>
        <v>7.2626981869220621</v>
      </c>
      <c r="AR55" s="250">
        <f t="shared" si="8"/>
        <v>5.4798345126135297</v>
      </c>
      <c r="AS55" s="250">
        <f t="shared" si="8"/>
        <v>12.463869798509659</v>
      </c>
      <c r="AT55" s="250">
        <f t="shared" si="8"/>
        <v>10.558296461215583</v>
      </c>
      <c r="AU55" s="250">
        <f t="shared" si="8"/>
        <v>8.6805895360019338</v>
      </c>
      <c r="AV55" s="250">
        <f t="shared" si="8"/>
        <v>8.0485109443989593</v>
      </c>
      <c r="AW55" s="250">
        <f t="shared" si="8"/>
        <v>6.734570777813464</v>
      </c>
      <c r="AX55" s="250">
        <f t="shared" ref="AX55:BB55" si="9">AX49-AX15</f>
        <v>12.161053313600927</v>
      </c>
      <c r="AY55" s="250">
        <f t="shared" si="9"/>
        <v>9.9864198770529935</v>
      </c>
      <c r="AZ55" s="250">
        <f t="shared" si="9"/>
        <v>8.024502007238274</v>
      </c>
      <c r="BA55" s="250">
        <f t="shared" si="9"/>
        <v>7.146956835726809</v>
      </c>
      <c r="BB55" s="250">
        <f t="shared" si="9"/>
        <v>5.4393083510313636</v>
      </c>
      <c r="BC55" s="256"/>
    </row>
    <row r="56" spans="1:55" ht="14.25" customHeight="1" x14ac:dyDescent="0.2">
      <c r="B56" s="242" t="s">
        <v>281</v>
      </c>
      <c r="C56" s="253"/>
      <c r="D56" s="253"/>
      <c r="E56" s="253"/>
      <c r="F56" s="253"/>
      <c r="G56" s="253"/>
      <c r="H56" s="253"/>
      <c r="I56" s="253"/>
      <c r="J56" s="253"/>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3"/>
      <c r="AH56" s="253"/>
      <c r="AI56" s="253"/>
      <c r="AJ56" s="253"/>
      <c r="AK56" s="253"/>
      <c r="AL56" s="253"/>
      <c r="AM56" s="253"/>
      <c r="AN56" s="253"/>
      <c r="AO56" s="253"/>
      <c r="AP56" s="253"/>
      <c r="AQ56" s="253"/>
      <c r="AR56" s="253"/>
      <c r="AS56" s="253"/>
      <c r="AT56" s="253"/>
      <c r="AU56" s="253"/>
      <c r="AV56" s="253"/>
      <c r="AW56" s="253"/>
      <c r="AX56" s="253"/>
      <c r="AY56" s="253"/>
      <c r="AZ56" s="253"/>
      <c r="BA56" s="253"/>
      <c r="BB56" s="253"/>
      <c r="BC56" s="256"/>
    </row>
    <row r="57" spans="1:55" ht="14.25" customHeight="1" x14ac:dyDescent="0.2">
      <c r="B57" s="242"/>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c r="AT57" s="253"/>
      <c r="AU57" s="253"/>
      <c r="AV57" s="253"/>
      <c r="AW57" s="253"/>
      <c r="AX57" s="253"/>
      <c r="AY57" s="253"/>
      <c r="AZ57" s="253"/>
      <c r="BA57" s="253"/>
      <c r="BB57" s="253"/>
      <c r="BC57" s="256"/>
    </row>
    <row r="58" spans="1:55" ht="14.25" customHeight="1" x14ac:dyDescent="0.2">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2"/>
      <c r="AR58" s="242"/>
      <c r="AS58" s="242"/>
      <c r="AT58" s="242"/>
      <c r="AU58" s="242"/>
      <c r="AV58" s="242"/>
      <c r="AW58" s="242"/>
      <c r="AX58" s="242"/>
      <c r="AY58" s="242"/>
      <c r="AZ58" s="242"/>
      <c r="BA58" s="242"/>
      <c r="BB58" s="242"/>
      <c r="BC58" s="256"/>
    </row>
    <row r="59" spans="1:55" ht="14.25" customHeight="1" x14ac:dyDescent="0.2">
      <c r="A59" s="242" t="s">
        <v>187</v>
      </c>
      <c r="B59" s="244"/>
      <c r="C59" s="243">
        <v>1990</v>
      </c>
      <c r="D59" s="243">
        <v>2005</v>
      </c>
      <c r="E59" s="243">
        <v>2007</v>
      </c>
      <c r="F59" s="243">
        <v>2010</v>
      </c>
      <c r="G59" s="243">
        <v>2015</v>
      </c>
      <c r="H59" s="243">
        <v>2016</v>
      </c>
      <c r="I59" s="243">
        <v>2017</v>
      </c>
      <c r="J59" s="243">
        <v>2018</v>
      </c>
      <c r="K59" s="243">
        <v>2019</v>
      </c>
      <c r="L59" s="243">
        <v>2020</v>
      </c>
      <c r="M59" s="243">
        <v>2021</v>
      </c>
      <c r="N59" s="243">
        <v>2022</v>
      </c>
      <c r="O59" s="243">
        <v>2025</v>
      </c>
      <c r="P59" s="243">
        <v>2030</v>
      </c>
      <c r="Q59" s="243">
        <v>2035</v>
      </c>
      <c r="R59" s="243">
        <v>2040</v>
      </c>
      <c r="S59" s="243">
        <v>2045</v>
      </c>
      <c r="T59" s="243">
        <v>2025</v>
      </c>
      <c r="U59" s="243">
        <v>2030</v>
      </c>
      <c r="V59" s="243">
        <v>2035</v>
      </c>
      <c r="W59" s="243">
        <v>2040</v>
      </c>
      <c r="X59" s="243">
        <v>2045</v>
      </c>
      <c r="Y59" s="243">
        <v>2025</v>
      </c>
      <c r="Z59" s="243">
        <v>2030</v>
      </c>
      <c r="AA59" s="243">
        <v>2035</v>
      </c>
      <c r="AB59" s="243">
        <v>2040</v>
      </c>
      <c r="AC59" s="243">
        <v>2045</v>
      </c>
      <c r="AD59" s="243">
        <v>2025</v>
      </c>
      <c r="AE59" s="243">
        <v>2030</v>
      </c>
      <c r="AF59" s="243">
        <v>2035</v>
      </c>
      <c r="AG59" s="243">
        <v>2040</v>
      </c>
      <c r="AH59" s="243">
        <v>2045</v>
      </c>
      <c r="AI59" s="243">
        <v>2025</v>
      </c>
      <c r="AJ59" s="243">
        <v>2030</v>
      </c>
      <c r="AK59" s="243">
        <v>2035</v>
      </c>
      <c r="AL59" s="243">
        <v>2040</v>
      </c>
      <c r="AM59" s="243">
        <v>2045</v>
      </c>
      <c r="AN59" s="243">
        <v>2025</v>
      </c>
      <c r="AO59" s="243">
        <v>2030</v>
      </c>
      <c r="AP59" s="243">
        <v>2035</v>
      </c>
      <c r="AQ59" s="243">
        <v>2040</v>
      </c>
      <c r="AR59" s="243">
        <v>2045</v>
      </c>
      <c r="AS59" s="243">
        <v>2025</v>
      </c>
      <c r="AT59" s="243">
        <v>2030</v>
      </c>
      <c r="AU59" s="243">
        <v>2035</v>
      </c>
      <c r="AV59" s="243">
        <v>2040</v>
      </c>
      <c r="AW59" s="243">
        <v>2045</v>
      </c>
      <c r="AX59" s="243">
        <v>2025</v>
      </c>
      <c r="AY59" s="243">
        <v>2030</v>
      </c>
      <c r="AZ59" s="243">
        <v>2035</v>
      </c>
      <c r="BA59" s="243">
        <v>2040</v>
      </c>
      <c r="BB59" s="243">
        <v>2045</v>
      </c>
      <c r="BC59" s="256"/>
    </row>
    <row r="60" spans="1:55" ht="14.25" customHeight="1" x14ac:dyDescent="0.2">
      <c r="A60" s="242"/>
      <c r="B60" s="249" t="s">
        <v>189</v>
      </c>
      <c r="C60" s="250">
        <f t="shared" ref="C60:L69" si="10">INDEX($B$4:$S$43,MATCH($B60,$B$4:$B$43,0),MATCH(C$59,$B$4:$S$4,0))</f>
        <v>8.472128060368501</v>
      </c>
      <c r="D60" s="250">
        <f t="shared" si="10"/>
        <v>9.5603755141311666</v>
      </c>
      <c r="E60" s="250">
        <f t="shared" si="10"/>
        <v>9.3675882667940424</v>
      </c>
      <c r="F60" s="250">
        <f t="shared" si="10"/>
        <v>8.8867120868758249</v>
      </c>
      <c r="G60" s="250">
        <f t="shared" si="10"/>
        <v>8.1591309014046427</v>
      </c>
      <c r="H60" s="250">
        <f t="shared" si="10"/>
        <v>7.955210154378916</v>
      </c>
      <c r="I60" s="250">
        <f t="shared" si="10"/>
        <v>8.0863735586886243</v>
      </c>
      <c r="J60" s="250">
        <f t="shared" si="10"/>
        <v>8.1582887273987943</v>
      </c>
      <c r="K60" s="250">
        <f t="shared" si="10"/>
        <v>8.3238999969011243</v>
      </c>
      <c r="L60" s="250">
        <f t="shared" si="10"/>
        <v>7.2872033288295404</v>
      </c>
      <c r="M60" s="250">
        <f t="shared" ref="M60:N75" si="11">INDEX($B$4:$S$43,MATCH($B60,$B$4:$B$43,0),MATCH(M$59,$B$4:$S$4,0))</f>
        <v>7.4373625145819</v>
      </c>
      <c r="N60" s="250">
        <f t="shared" si="11"/>
        <v>7.438371127677466</v>
      </c>
      <c r="O60" s="250">
        <f t="shared" ref="O60:W74" si="12">INDEX($B$4:$S$43,MATCH($B60,$B$4:$B$43,0),MATCH(O$59,$B$4:$S$4,0))</f>
        <v>5.5234175172351314</v>
      </c>
      <c r="P60" s="250">
        <f t="shared" si="12"/>
        <v>4.9475889138528757</v>
      </c>
      <c r="Q60" s="250">
        <f t="shared" si="12"/>
        <v>4.6147247794351394</v>
      </c>
      <c r="R60" s="250">
        <f t="shared" si="12"/>
        <v>3.2833422068200084</v>
      </c>
      <c r="S60" s="250">
        <f t="shared" si="12"/>
        <v>3.0044568786128338</v>
      </c>
      <c r="T60" s="250">
        <f t="shared" si="12"/>
        <v>5.5234175172351314</v>
      </c>
      <c r="U60" s="250">
        <f t="shared" si="12"/>
        <v>4.9475889138528757</v>
      </c>
      <c r="V60" s="250">
        <f t="shared" si="12"/>
        <v>4.6147247794351394</v>
      </c>
      <c r="W60" s="250">
        <f t="shared" si="12"/>
        <v>3.2833422068200084</v>
      </c>
      <c r="X60" s="250">
        <f t="shared" ref="X60:AE74" si="13">INDEX($B$4:$S$43,MATCH($B60,$B$4:$B$43,0),MATCH(X$59,$B$4:$S$4,0))</f>
        <v>3.0044568786128338</v>
      </c>
      <c r="Y60" s="250">
        <f t="shared" si="13"/>
        <v>5.5234175172351314</v>
      </c>
      <c r="Z60" s="250">
        <f t="shared" si="13"/>
        <v>4.9475889138528757</v>
      </c>
      <c r="AA60" s="250">
        <f t="shared" si="13"/>
        <v>4.6147247794351394</v>
      </c>
      <c r="AB60" s="250">
        <f t="shared" si="13"/>
        <v>3.2833422068200084</v>
      </c>
      <c r="AC60" s="250">
        <f t="shared" si="13"/>
        <v>3.0044568786128338</v>
      </c>
      <c r="AD60" s="250">
        <f t="shared" si="13"/>
        <v>5.5234175172351314</v>
      </c>
      <c r="AE60" s="250">
        <f t="shared" si="13"/>
        <v>4.9475889138528757</v>
      </c>
      <c r="AF60" s="250">
        <f t="shared" ref="AF60:AM74" si="14">INDEX($B$4:$S$43,MATCH($B60,$B$4:$B$43,0),MATCH(AF$59,$B$4:$S$4,0))</f>
        <v>4.6147247794351394</v>
      </c>
      <c r="AG60" s="250">
        <f t="shared" si="14"/>
        <v>3.2833422068200084</v>
      </c>
      <c r="AH60" s="250">
        <f t="shared" si="14"/>
        <v>3.0044568786128338</v>
      </c>
      <c r="AI60" s="250">
        <f t="shared" si="14"/>
        <v>5.5234175172351314</v>
      </c>
      <c r="AJ60" s="250">
        <f t="shared" si="14"/>
        <v>4.9475889138528757</v>
      </c>
      <c r="AK60" s="250">
        <f t="shared" si="14"/>
        <v>4.6147247794351394</v>
      </c>
      <c r="AL60" s="250">
        <f t="shared" si="14"/>
        <v>3.2833422068200084</v>
      </c>
      <c r="AM60" s="250">
        <f t="shared" si="14"/>
        <v>3.0044568786128338</v>
      </c>
      <c r="AN60" s="250">
        <f t="shared" ref="AN60:AV74" si="15">INDEX($B$4:$S$43,MATCH($B60,$B$4:$B$43,0),MATCH(AN$59,$B$4:$S$4,0))</f>
        <v>5.5234175172351314</v>
      </c>
      <c r="AO60" s="250">
        <f t="shared" si="15"/>
        <v>4.9475889138528757</v>
      </c>
      <c r="AP60" s="250">
        <f t="shared" si="15"/>
        <v>4.6147247794351394</v>
      </c>
      <c r="AQ60" s="250">
        <f t="shared" si="15"/>
        <v>3.2833422068200084</v>
      </c>
      <c r="AR60" s="250">
        <f t="shared" si="15"/>
        <v>3.0044568786128338</v>
      </c>
      <c r="AS60" s="250">
        <f t="shared" si="15"/>
        <v>5.5234175172351314</v>
      </c>
      <c r="AT60" s="250">
        <f t="shared" si="15"/>
        <v>4.9475889138528757</v>
      </c>
      <c r="AU60" s="250">
        <f t="shared" si="15"/>
        <v>4.6147247794351394</v>
      </c>
      <c r="AV60" s="250">
        <f t="shared" si="15"/>
        <v>3.2833422068200084</v>
      </c>
      <c r="AW60" s="250">
        <f t="shared" ref="AW60:BB74" si="16">INDEX($B$4:$S$43,MATCH($B60,$B$4:$B$43,0),MATCH(AW$59,$B$4:$S$4,0))</f>
        <v>3.0044568786128338</v>
      </c>
      <c r="AX60" s="250">
        <f t="shared" si="16"/>
        <v>5.5234175172351314</v>
      </c>
      <c r="AY60" s="250">
        <f t="shared" si="16"/>
        <v>4.9475889138528757</v>
      </c>
      <c r="AZ60" s="250">
        <f t="shared" si="16"/>
        <v>4.6147247794351394</v>
      </c>
      <c r="BA60" s="250">
        <f t="shared" si="16"/>
        <v>3.2833422068200084</v>
      </c>
      <c r="BB60" s="250">
        <f t="shared" si="16"/>
        <v>3.0044568786128338</v>
      </c>
      <c r="BC60" s="253"/>
    </row>
    <row r="61" spans="1:55" ht="14.25" customHeight="1" x14ac:dyDescent="0.2">
      <c r="A61" s="242"/>
      <c r="B61" s="249" t="s">
        <v>188</v>
      </c>
      <c r="C61" s="250">
        <f t="shared" si="10"/>
        <v>11.131238136174881</v>
      </c>
      <c r="D61" s="250">
        <f t="shared" si="10"/>
        <v>12.582644182902651</v>
      </c>
      <c r="E61" s="250">
        <f t="shared" si="10"/>
        <v>14.395817531452312</v>
      </c>
      <c r="F61" s="250">
        <f t="shared" si="10"/>
        <v>9.9223252375804503</v>
      </c>
      <c r="G61" s="250">
        <f t="shared" si="10"/>
        <v>9.7180375277747899</v>
      </c>
      <c r="H61" s="250">
        <f t="shared" si="10"/>
        <v>9.961377757216006</v>
      </c>
      <c r="I61" s="250">
        <f t="shared" si="10"/>
        <v>10.306043756397624</v>
      </c>
      <c r="J61" s="250">
        <f t="shared" si="10"/>
        <v>10.458506070069575</v>
      </c>
      <c r="K61" s="250">
        <f t="shared" si="10"/>
        <v>10.688505111188405</v>
      </c>
      <c r="L61" s="250">
        <f t="shared" si="10"/>
        <v>6.9572018089674517</v>
      </c>
      <c r="M61" s="250">
        <f t="shared" si="11"/>
        <v>9.5932102045807248</v>
      </c>
      <c r="N61" s="250">
        <f t="shared" si="11"/>
        <v>10.117115196159775</v>
      </c>
      <c r="O61" s="250">
        <f t="shared" si="12"/>
        <v>10.071254071132582</v>
      </c>
      <c r="P61" s="250">
        <f t="shared" si="12"/>
        <v>9.9101657645058392</v>
      </c>
      <c r="Q61" s="250">
        <f t="shared" si="12"/>
        <v>9.5272748157332021</v>
      </c>
      <c r="R61" s="250">
        <f t="shared" si="12"/>
        <v>9.1270976488288031</v>
      </c>
      <c r="S61" s="250">
        <f t="shared" si="12"/>
        <v>8.7718748742401829</v>
      </c>
      <c r="T61" s="250">
        <f t="shared" si="12"/>
        <v>10.071254071132582</v>
      </c>
      <c r="U61" s="250">
        <f t="shared" si="12"/>
        <v>9.9101657645058392</v>
      </c>
      <c r="V61" s="250">
        <f t="shared" si="12"/>
        <v>9.5272748157332021</v>
      </c>
      <c r="W61" s="250">
        <f t="shared" si="12"/>
        <v>9.1270976488288031</v>
      </c>
      <c r="X61" s="250">
        <f t="shared" si="13"/>
        <v>8.7718748742401829</v>
      </c>
      <c r="Y61" s="250">
        <f t="shared" si="13"/>
        <v>10.071254071132582</v>
      </c>
      <c r="Z61" s="250">
        <f t="shared" si="13"/>
        <v>9.9101657645058392</v>
      </c>
      <c r="AA61" s="250">
        <f t="shared" si="13"/>
        <v>9.5272748157332021</v>
      </c>
      <c r="AB61" s="250">
        <f t="shared" si="13"/>
        <v>9.1270976488288031</v>
      </c>
      <c r="AC61" s="250">
        <f t="shared" si="13"/>
        <v>8.7718748742401829</v>
      </c>
      <c r="AD61" s="250">
        <f t="shared" si="13"/>
        <v>10.071254071132582</v>
      </c>
      <c r="AE61" s="250">
        <f t="shared" si="13"/>
        <v>9.9101657645058392</v>
      </c>
      <c r="AF61" s="250">
        <f t="shared" si="14"/>
        <v>9.5272748157332021</v>
      </c>
      <c r="AG61" s="250">
        <f t="shared" si="14"/>
        <v>9.1270976488288031</v>
      </c>
      <c r="AH61" s="250">
        <f t="shared" si="14"/>
        <v>8.7718748742401829</v>
      </c>
      <c r="AI61" s="250">
        <f t="shared" si="14"/>
        <v>10.071254071132582</v>
      </c>
      <c r="AJ61" s="250">
        <f t="shared" si="14"/>
        <v>9.9101657645058392</v>
      </c>
      <c r="AK61" s="250">
        <f t="shared" si="14"/>
        <v>9.5272748157332021</v>
      </c>
      <c r="AL61" s="250">
        <f t="shared" si="14"/>
        <v>9.1270976488288031</v>
      </c>
      <c r="AM61" s="250">
        <f t="shared" si="14"/>
        <v>8.7718748742401829</v>
      </c>
      <c r="AN61" s="250">
        <f t="shared" si="15"/>
        <v>10.071254071132582</v>
      </c>
      <c r="AO61" s="250">
        <f t="shared" si="15"/>
        <v>9.9101657645058392</v>
      </c>
      <c r="AP61" s="250">
        <f t="shared" si="15"/>
        <v>9.5272748157332021</v>
      </c>
      <c r="AQ61" s="250">
        <f t="shared" si="15"/>
        <v>9.1270976488288031</v>
      </c>
      <c r="AR61" s="250">
        <f t="shared" si="15"/>
        <v>8.7718748742401829</v>
      </c>
      <c r="AS61" s="250">
        <f t="shared" si="15"/>
        <v>10.071254071132582</v>
      </c>
      <c r="AT61" s="250">
        <f t="shared" si="15"/>
        <v>9.9101657645058392</v>
      </c>
      <c r="AU61" s="250">
        <f t="shared" si="15"/>
        <v>9.5272748157332021</v>
      </c>
      <c r="AV61" s="250">
        <f t="shared" si="15"/>
        <v>9.1270976488288031</v>
      </c>
      <c r="AW61" s="250">
        <f t="shared" si="16"/>
        <v>8.7718748742401829</v>
      </c>
      <c r="AX61" s="250">
        <f t="shared" si="16"/>
        <v>10.071254071132582</v>
      </c>
      <c r="AY61" s="250">
        <f t="shared" si="16"/>
        <v>9.9101657645058392</v>
      </c>
      <c r="AZ61" s="250">
        <f t="shared" si="16"/>
        <v>9.5272748157332021</v>
      </c>
      <c r="BA61" s="250">
        <f t="shared" si="16"/>
        <v>9.1270976488288031</v>
      </c>
      <c r="BB61" s="250">
        <f t="shared" si="16"/>
        <v>8.7718748742401829</v>
      </c>
      <c r="BC61" s="253"/>
    </row>
    <row r="62" spans="1:55" ht="14.25" customHeight="1" x14ac:dyDescent="0.2">
      <c r="B62" s="249" t="s">
        <v>190</v>
      </c>
      <c r="C62" s="250">
        <f t="shared" si="10"/>
        <v>0.1752110975563925</v>
      </c>
      <c r="D62" s="250">
        <f t="shared" si="10"/>
        <v>0.14558665189042641</v>
      </c>
      <c r="E62" s="250">
        <f t="shared" si="10"/>
        <v>0.15206271381801792</v>
      </c>
      <c r="F62" s="250">
        <f t="shared" si="10"/>
        <v>0.19077893000000001</v>
      </c>
      <c r="G62" s="250">
        <f t="shared" si="10"/>
        <v>0.26894360499999997</v>
      </c>
      <c r="H62" s="250">
        <f t="shared" si="10"/>
        <v>0.26821798499999999</v>
      </c>
      <c r="I62" s="250">
        <f t="shared" si="10"/>
        <v>0.22528147999999998</v>
      </c>
      <c r="J62" s="250">
        <f t="shared" si="10"/>
        <v>0.26458955000000001</v>
      </c>
      <c r="K62" s="250">
        <f t="shared" si="10"/>
        <v>0.28419578000000001</v>
      </c>
      <c r="L62" s="250">
        <f t="shared" si="10"/>
        <v>0.27886960999999999</v>
      </c>
      <c r="M62" s="250">
        <f t="shared" si="11"/>
        <v>0.29644514</v>
      </c>
      <c r="N62" s="250">
        <f t="shared" si="11"/>
        <v>0.26217053499999998</v>
      </c>
      <c r="O62" s="250">
        <f t="shared" si="12"/>
        <v>0.29248698739620349</v>
      </c>
      <c r="P62" s="250">
        <f t="shared" si="12"/>
        <v>0.29172080755266044</v>
      </c>
      <c r="Q62" s="250">
        <f t="shared" si="12"/>
        <v>0.29089827042613686</v>
      </c>
      <c r="R62" s="250">
        <f t="shared" si="12"/>
        <v>0.28384771052030427</v>
      </c>
      <c r="S62" s="250">
        <f t="shared" si="12"/>
        <v>0.2172605466476929</v>
      </c>
      <c r="T62" s="250">
        <f t="shared" si="12"/>
        <v>0.29248698739620349</v>
      </c>
      <c r="U62" s="250">
        <f t="shared" si="12"/>
        <v>0.29172080755266044</v>
      </c>
      <c r="V62" s="250">
        <f t="shared" si="12"/>
        <v>0.29089827042613686</v>
      </c>
      <c r="W62" s="250">
        <f t="shared" si="12"/>
        <v>0.28384771052030427</v>
      </c>
      <c r="X62" s="250">
        <f t="shared" si="13"/>
        <v>0.2172605466476929</v>
      </c>
      <c r="Y62" s="250">
        <f t="shared" si="13"/>
        <v>0.29248698739620349</v>
      </c>
      <c r="Z62" s="250">
        <f t="shared" si="13"/>
        <v>0.29172080755266044</v>
      </c>
      <c r="AA62" s="250">
        <f t="shared" si="13"/>
        <v>0.29089827042613686</v>
      </c>
      <c r="AB62" s="250">
        <f t="shared" si="13"/>
        <v>0.28384771052030427</v>
      </c>
      <c r="AC62" s="250">
        <f t="shared" si="13"/>
        <v>0.2172605466476929</v>
      </c>
      <c r="AD62" s="250">
        <f t="shared" si="13"/>
        <v>0.29248698739620349</v>
      </c>
      <c r="AE62" s="250">
        <f t="shared" si="13"/>
        <v>0.29172080755266044</v>
      </c>
      <c r="AF62" s="250">
        <f t="shared" si="14"/>
        <v>0.29089827042613686</v>
      </c>
      <c r="AG62" s="250">
        <f t="shared" si="14"/>
        <v>0.28384771052030427</v>
      </c>
      <c r="AH62" s="250">
        <f t="shared" si="14"/>
        <v>0.2172605466476929</v>
      </c>
      <c r="AI62" s="250">
        <f t="shared" si="14"/>
        <v>0.29248698739620349</v>
      </c>
      <c r="AJ62" s="250">
        <f t="shared" si="14"/>
        <v>0.29172080755266044</v>
      </c>
      <c r="AK62" s="250">
        <f t="shared" si="14"/>
        <v>0.29089827042613686</v>
      </c>
      <c r="AL62" s="250">
        <f t="shared" si="14"/>
        <v>0.28384771052030427</v>
      </c>
      <c r="AM62" s="250">
        <f t="shared" si="14"/>
        <v>0.2172605466476929</v>
      </c>
      <c r="AN62" s="250">
        <f t="shared" si="15"/>
        <v>0.29248698739620349</v>
      </c>
      <c r="AO62" s="250">
        <f t="shared" si="15"/>
        <v>0.29172080755266044</v>
      </c>
      <c r="AP62" s="250">
        <f t="shared" si="15"/>
        <v>0.29089827042613686</v>
      </c>
      <c r="AQ62" s="250">
        <f t="shared" si="15"/>
        <v>0.28384771052030427</v>
      </c>
      <c r="AR62" s="250">
        <f t="shared" si="15"/>
        <v>0.2172605466476929</v>
      </c>
      <c r="AS62" s="250">
        <f t="shared" si="15"/>
        <v>0.29248698739620349</v>
      </c>
      <c r="AT62" s="250">
        <f t="shared" si="15"/>
        <v>0.29172080755266044</v>
      </c>
      <c r="AU62" s="250">
        <f t="shared" si="15"/>
        <v>0.29089827042613686</v>
      </c>
      <c r="AV62" s="250">
        <f t="shared" si="15"/>
        <v>0.28384771052030427</v>
      </c>
      <c r="AW62" s="250">
        <f t="shared" si="16"/>
        <v>0.2172605466476929</v>
      </c>
      <c r="AX62" s="250">
        <f t="shared" si="16"/>
        <v>0.29248698739620349</v>
      </c>
      <c r="AY62" s="250">
        <f t="shared" si="16"/>
        <v>0.29172080755266044</v>
      </c>
      <c r="AZ62" s="250">
        <f t="shared" si="16"/>
        <v>0.29089827042613686</v>
      </c>
      <c r="BA62" s="250">
        <f t="shared" si="16"/>
        <v>0.28384771052030427</v>
      </c>
      <c r="BB62" s="250">
        <f t="shared" si="16"/>
        <v>0.2172605466476929</v>
      </c>
      <c r="BC62" s="253"/>
    </row>
    <row r="63" spans="1:55" ht="14.25" customHeight="1" x14ac:dyDescent="0.2">
      <c r="A63" s="242" t="s">
        <v>196</v>
      </c>
      <c r="B63" s="249" t="s">
        <v>191</v>
      </c>
      <c r="C63" s="250">
        <f t="shared" si="10"/>
        <v>0.43054102983301645</v>
      </c>
      <c r="D63" s="250">
        <f t="shared" si="10"/>
        <v>0.38723567464622682</v>
      </c>
      <c r="E63" s="250">
        <f t="shared" si="10"/>
        <v>0.38690023020267894</v>
      </c>
      <c r="F63" s="250">
        <f t="shared" si="10"/>
        <v>0.32407211397177793</v>
      </c>
      <c r="G63" s="250">
        <f t="shared" si="10"/>
        <v>0.30765014802101248</v>
      </c>
      <c r="H63" s="250">
        <f t="shared" si="10"/>
        <v>0.29344403783766754</v>
      </c>
      <c r="I63" s="250">
        <f t="shared" si="10"/>
        <v>0.30771372391050372</v>
      </c>
      <c r="J63" s="250">
        <f t="shared" si="10"/>
        <v>0.30159846129341705</v>
      </c>
      <c r="K63" s="250">
        <f t="shared" si="10"/>
        <v>0.1154716185649888</v>
      </c>
      <c r="L63" s="250">
        <f t="shared" si="10"/>
        <v>9.6545583088134379E-2</v>
      </c>
      <c r="M63" s="250">
        <f t="shared" si="11"/>
        <v>0.10282526646764538</v>
      </c>
      <c r="N63" s="250">
        <f t="shared" si="11"/>
        <v>9.7245172693818466E-2</v>
      </c>
      <c r="O63" s="250">
        <f t="shared" si="12"/>
        <v>0.10645538287487936</v>
      </c>
      <c r="P63" s="250">
        <f t="shared" si="12"/>
        <v>0.11051508390320142</v>
      </c>
      <c r="Q63" s="250">
        <f t="shared" si="12"/>
        <v>0.11293835639156274</v>
      </c>
      <c r="R63" s="250">
        <f t="shared" si="12"/>
        <v>0.1145475525172889</v>
      </c>
      <c r="S63" s="250">
        <f t="shared" si="12"/>
        <v>0.11613074296135262</v>
      </c>
      <c r="T63" s="250">
        <f t="shared" si="12"/>
        <v>0.10645538287487936</v>
      </c>
      <c r="U63" s="250">
        <f t="shared" si="12"/>
        <v>0.11051508390320142</v>
      </c>
      <c r="V63" s="250">
        <f t="shared" si="12"/>
        <v>0.11293835639156274</v>
      </c>
      <c r="W63" s="250">
        <f t="shared" si="12"/>
        <v>0.1145475525172889</v>
      </c>
      <c r="X63" s="250">
        <f t="shared" si="13"/>
        <v>0.11613074296135262</v>
      </c>
      <c r="Y63" s="250">
        <f t="shared" si="13"/>
        <v>0.10645538287487936</v>
      </c>
      <c r="Z63" s="250">
        <f t="shared" si="13"/>
        <v>0.11051508390320142</v>
      </c>
      <c r="AA63" s="250">
        <f t="shared" si="13"/>
        <v>0.11293835639156274</v>
      </c>
      <c r="AB63" s="250">
        <f t="shared" si="13"/>
        <v>0.1145475525172889</v>
      </c>
      <c r="AC63" s="250">
        <f t="shared" si="13"/>
        <v>0.11613074296135262</v>
      </c>
      <c r="AD63" s="250">
        <f t="shared" si="13"/>
        <v>0.10645538287487936</v>
      </c>
      <c r="AE63" s="250">
        <f t="shared" si="13"/>
        <v>0.11051508390320142</v>
      </c>
      <c r="AF63" s="250">
        <f t="shared" si="14"/>
        <v>0.11293835639156274</v>
      </c>
      <c r="AG63" s="250">
        <f t="shared" si="14"/>
        <v>0.1145475525172889</v>
      </c>
      <c r="AH63" s="250">
        <f t="shared" si="14"/>
        <v>0.11613074296135262</v>
      </c>
      <c r="AI63" s="250">
        <f t="shared" si="14"/>
        <v>0.10645538287487936</v>
      </c>
      <c r="AJ63" s="250">
        <f t="shared" si="14"/>
        <v>0.11051508390320142</v>
      </c>
      <c r="AK63" s="250">
        <f t="shared" si="14"/>
        <v>0.11293835639156274</v>
      </c>
      <c r="AL63" s="250">
        <f t="shared" si="14"/>
        <v>0.1145475525172889</v>
      </c>
      <c r="AM63" s="250">
        <f t="shared" si="14"/>
        <v>0.11613074296135262</v>
      </c>
      <c r="AN63" s="250">
        <f t="shared" si="15"/>
        <v>0.10645538287487936</v>
      </c>
      <c r="AO63" s="250">
        <f t="shared" si="15"/>
        <v>0.11051508390320142</v>
      </c>
      <c r="AP63" s="250">
        <f t="shared" si="15"/>
        <v>0.11293835639156274</v>
      </c>
      <c r="AQ63" s="250">
        <f t="shared" si="15"/>
        <v>0.1145475525172889</v>
      </c>
      <c r="AR63" s="250">
        <f t="shared" si="15"/>
        <v>0.11613074296135262</v>
      </c>
      <c r="AS63" s="250">
        <f t="shared" si="15"/>
        <v>0.10645538287487936</v>
      </c>
      <c r="AT63" s="250">
        <f t="shared" si="15"/>
        <v>0.11051508390320142</v>
      </c>
      <c r="AU63" s="250">
        <f t="shared" si="15"/>
        <v>0.11293835639156274</v>
      </c>
      <c r="AV63" s="250">
        <f t="shared" si="15"/>
        <v>0.1145475525172889</v>
      </c>
      <c r="AW63" s="250">
        <f t="shared" si="16"/>
        <v>0.11613074296135262</v>
      </c>
      <c r="AX63" s="250">
        <f t="shared" si="16"/>
        <v>0.10645538287487936</v>
      </c>
      <c r="AY63" s="250">
        <f t="shared" si="16"/>
        <v>0.11051508390320142</v>
      </c>
      <c r="AZ63" s="250">
        <f t="shared" si="16"/>
        <v>0.11293835639156274</v>
      </c>
      <c r="BA63" s="250">
        <f t="shared" si="16"/>
        <v>0.1145475525172889</v>
      </c>
      <c r="BB63" s="250">
        <f t="shared" si="16"/>
        <v>0.11613074296135262</v>
      </c>
      <c r="BC63" s="253"/>
    </row>
    <row r="64" spans="1:55" ht="14.25" customHeight="1" x14ac:dyDescent="0.2">
      <c r="A64" s="242"/>
      <c r="B64" s="249" t="s">
        <v>194</v>
      </c>
      <c r="C64" s="250">
        <f t="shared" si="10"/>
        <v>4.2139275847201313E-2</v>
      </c>
      <c r="D64" s="250">
        <f t="shared" si="10"/>
        <v>3.9464467169444649E-2</v>
      </c>
      <c r="E64" s="250">
        <f t="shared" si="10"/>
        <v>4.148957968441816E-2</v>
      </c>
      <c r="F64" s="250">
        <f t="shared" si="10"/>
        <v>5.1392329539430043E-2</v>
      </c>
      <c r="G64" s="250">
        <f t="shared" si="10"/>
        <v>4.5642232272615456E-2</v>
      </c>
      <c r="H64" s="250">
        <f t="shared" si="10"/>
        <v>4.1104161909800201E-2</v>
      </c>
      <c r="I64" s="250">
        <f t="shared" si="10"/>
        <v>4.8485379108198015E-2</v>
      </c>
      <c r="J64" s="250">
        <f t="shared" si="10"/>
        <v>4.9458985751609286E-2</v>
      </c>
      <c r="K64" s="250">
        <f t="shared" si="10"/>
        <v>4.2593939934881704E-2</v>
      </c>
      <c r="L64" s="250">
        <f t="shared" si="10"/>
        <v>3.5791939223891019E-2</v>
      </c>
      <c r="M64" s="250">
        <f t="shared" si="11"/>
        <v>3.8736087487927368E-2</v>
      </c>
      <c r="N64" s="250">
        <f t="shared" si="11"/>
        <v>3.9174062280477033E-2</v>
      </c>
      <c r="O64" s="250">
        <f t="shared" si="12"/>
        <v>3.4197544299996649E-2</v>
      </c>
      <c r="P64" s="250">
        <f t="shared" si="12"/>
        <v>3.7539694790633335E-2</v>
      </c>
      <c r="Q64" s="250">
        <f t="shared" si="12"/>
        <v>4.1006632531211236E-2</v>
      </c>
      <c r="R64" s="250">
        <f t="shared" si="12"/>
        <v>4.4618894720486399E-2</v>
      </c>
      <c r="S64" s="250">
        <f t="shared" si="12"/>
        <v>4.8441289158279707E-2</v>
      </c>
      <c r="T64" s="250">
        <f t="shared" si="12"/>
        <v>3.4197544299996649E-2</v>
      </c>
      <c r="U64" s="250">
        <f t="shared" si="12"/>
        <v>3.7539694790633335E-2</v>
      </c>
      <c r="V64" s="250">
        <f t="shared" si="12"/>
        <v>4.1006632531211236E-2</v>
      </c>
      <c r="W64" s="250">
        <f t="shared" si="12"/>
        <v>4.4618894720486399E-2</v>
      </c>
      <c r="X64" s="250">
        <f t="shared" si="13"/>
        <v>4.8441289158279707E-2</v>
      </c>
      <c r="Y64" s="250">
        <f t="shared" si="13"/>
        <v>3.4197544299996649E-2</v>
      </c>
      <c r="Z64" s="250">
        <f t="shared" si="13"/>
        <v>3.7539694790633335E-2</v>
      </c>
      <c r="AA64" s="250">
        <f t="shared" si="13"/>
        <v>4.1006632531211236E-2</v>
      </c>
      <c r="AB64" s="250">
        <f t="shared" si="13"/>
        <v>4.4618894720486399E-2</v>
      </c>
      <c r="AC64" s="250">
        <f t="shared" si="13"/>
        <v>4.8441289158279707E-2</v>
      </c>
      <c r="AD64" s="250">
        <f t="shared" si="13"/>
        <v>3.4197544299996649E-2</v>
      </c>
      <c r="AE64" s="250">
        <f t="shared" si="13"/>
        <v>3.7539694790633335E-2</v>
      </c>
      <c r="AF64" s="250">
        <f t="shared" si="14"/>
        <v>4.1006632531211236E-2</v>
      </c>
      <c r="AG64" s="250">
        <f t="shared" si="14"/>
        <v>4.4618894720486399E-2</v>
      </c>
      <c r="AH64" s="250">
        <f t="shared" si="14"/>
        <v>4.8441289158279707E-2</v>
      </c>
      <c r="AI64" s="250">
        <f t="shared" si="14"/>
        <v>3.4197544299996649E-2</v>
      </c>
      <c r="AJ64" s="250">
        <f t="shared" si="14"/>
        <v>3.7539694790633335E-2</v>
      </c>
      <c r="AK64" s="250">
        <f t="shared" si="14"/>
        <v>4.1006632531211236E-2</v>
      </c>
      <c r="AL64" s="250">
        <f t="shared" si="14"/>
        <v>4.4618894720486399E-2</v>
      </c>
      <c r="AM64" s="250">
        <f t="shared" si="14"/>
        <v>4.8441289158279707E-2</v>
      </c>
      <c r="AN64" s="250">
        <f t="shared" si="15"/>
        <v>3.4197544299996649E-2</v>
      </c>
      <c r="AO64" s="250">
        <f t="shared" si="15"/>
        <v>3.7539694790633335E-2</v>
      </c>
      <c r="AP64" s="250">
        <f t="shared" si="15"/>
        <v>4.1006632531211236E-2</v>
      </c>
      <c r="AQ64" s="250">
        <f t="shared" si="15"/>
        <v>4.4618894720486399E-2</v>
      </c>
      <c r="AR64" s="250">
        <f t="shared" si="15"/>
        <v>4.8441289158279707E-2</v>
      </c>
      <c r="AS64" s="250">
        <f t="shared" si="15"/>
        <v>3.4197544299996649E-2</v>
      </c>
      <c r="AT64" s="250">
        <f t="shared" si="15"/>
        <v>3.7539694790633335E-2</v>
      </c>
      <c r="AU64" s="250">
        <f t="shared" si="15"/>
        <v>4.1006632531211236E-2</v>
      </c>
      <c r="AV64" s="250">
        <f t="shared" si="15"/>
        <v>4.4618894720486399E-2</v>
      </c>
      <c r="AW64" s="250">
        <f t="shared" si="16"/>
        <v>4.8441289158279707E-2</v>
      </c>
      <c r="AX64" s="250">
        <f t="shared" si="16"/>
        <v>3.4197544299996649E-2</v>
      </c>
      <c r="AY64" s="250">
        <f t="shared" si="16"/>
        <v>3.7539694790633335E-2</v>
      </c>
      <c r="AZ64" s="250">
        <f t="shared" si="16"/>
        <v>4.1006632531211236E-2</v>
      </c>
      <c r="BA64" s="250">
        <f t="shared" si="16"/>
        <v>4.4618894720486399E-2</v>
      </c>
      <c r="BB64" s="250">
        <f t="shared" si="16"/>
        <v>4.8441289158279707E-2</v>
      </c>
      <c r="BC64" s="253"/>
    </row>
    <row r="65" spans="1:55" ht="14.25" customHeight="1" x14ac:dyDescent="0.2">
      <c r="B65" s="249" t="s">
        <v>200</v>
      </c>
      <c r="C65" s="250">
        <f t="shared" si="10"/>
        <v>0.10146173274</v>
      </c>
      <c r="D65" s="250">
        <f t="shared" si="10"/>
        <v>0</v>
      </c>
      <c r="E65" s="250">
        <f t="shared" si="10"/>
        <v>0</v>
      </c>
      <c r="F65" s="250">
        <f t="shared" si="10"/>
        <v>0</v>
      </c>
      <c r="G65" s="250">
        <f t="shared" si="10"/>
        <v>0</v>
      </c>
      <c r="H65" s="250">
        <f t="shared" si="10"/>
        <v>0</v>
      </c>
      <c r="I65" s="250">
        <f t="shared" si="10"/>
        <v>0</v>
      </c>
      <c r="J65" s="250">
        <f t="shared" si="10"/>
        <v>0</v>
      </c>
      <c r="K65" s="250">
        <f t="shared" si="10"/>
        <v>0</v>
      </c>
      <c r="L65" s="250">
        <f t="shared" si="10"/>
        <v>0</v>
      </c>
      <c r="M65" s="250">
        <f t="shared" si="11"/>
        <v>0</v>
      </c>
      <c r="N65" s="250">
        <f t="shared" si="11"/>
        <v>0</v>
      </c>
      <c r="O65" s="250">
        <f t="shared" si="12"/>
        <v>0</v>
      </c>
      <c r="P65" s="250">
        <f t="shared" si="12"/>
        <v>0</v>
      </c>
      <c r="Q65" s="250">
        <f t="shared" si="12"/>
        <v>0</v>
      </c>
      <c r="R65" s="250">
        <f t="shared" si="12"/>
        <v>0</v>
      </c>
      <c r="S65" s="250">
        <f t="shared" si="12"/>
        <v>0</v>
      </c>
      <c r="T65" s="250">
        <f t="shared" si="12"/>
        <v>0</v>
      </c>
      <c r="U65" s="250">
        <f t="shared" si="12"/>
        <v>0</v>
      </c>
      <c r="V65" s="250">
        <f t="shared" si="12"/>
        <v>0</v>
      </c>
      <c r="W65" s="250">
        <f t="shared" si="12"/>
        <v>0</v>
      </c>
      <c r="X65" s="250">
        <f t="shared" si="13"/>
        <v>0</v>
      </c>
      <c r="Y65" s="250">
        <f t="shared" si="13"/>
        <v>0</v>
      </c>
      <c r="Z65" s="250">
        <f t="shared" si="13"/>
        <v>0</v>
      </c>
      <c r="AA65" s="250">
        <f t="shared" si="13"/>
        <v>0</v>
      </c>
      <c r="AB65" s="250">
        <f t="shared" si="13"/>
        <v>0</v>
      </c>
      <c r="AC65" s="250">
        <f t="shared" si="13"/>
        <v>0</v>
      </c>
      <c r="AD65" s="250">
        <f t="shared" si="13"/>
        <v>0</v>
      </c>
      <c r="AE65" s="250">
        <f t="shared" si="13"/>
        <v>0</v>
      </c>
      <c r="AF65" s="250">
        <f t="shared" si="14"/>
        <v>0</v>
      </c>
      <c r="AG65" s="250">
        <f t="shared" si="14"/>
        <v>0</v>
      </c>
      <c r="AH65" s="250">
        <f t="shared" si="14"/>
        <v>0</v>
      </c>
      <c r="AI65" s="250">
        <f t="shared" si="14"/>
        <v>0</v>
      </c>
      <c r="AJ65" s="250">
        <f t="shared" si="14"/>
        <v>0</v>
      </c>
      <c r="AK65" s="250">
        <f t="shared" si="14"/>
        <v>0</v>
      </c>
      <c r="AL65" s="250">
        <f t="shared" si="14"/>
        <v>0</v>
      </c>
      <c r="AM65" s="250">
        <f t="shared" si="14"/>
        <v>0</v>
      </c>
      <c r="AN65" s="250">
        <f t="shared" si="15"/>
        <v>0</v>
      </c>
      <c r="AO65" s="250">
        <f t="shared" si="15"/>
        <v>0</v>
      </c>
      <c r="AP65" s="250">
        <f t="shared" si="15"/>
        <v>0</v>
      </c>
      <c r="AQ65" s="250">
        <f t="shared" si="15"/>
        <v>0</v>
      </c>
      <c r="AR65" s="250">
        <f t="shared" si="15"/>
        <v>0</v>
      </c>
      <c r="AS65" s="250">
        <f t="shared" si="15"/>
        <v>0</v>
      </c>
      <c r="AT65" s="250">
        <f t="shared" si="15"/>
        <v>0</v>
      </c>
      <c r="AU65" s="250">
        <f t="shared" si="15"/>
        <v>0</v>
      </c>
      <c r="AV65" s="250">
        <f t="shared" si="15"/>
        <v>0</v>
      </c>
      <c r="AW65" s="250">
        <f t="shared" si="16"/>
        <v>0</v>
      </c>
      <c r="AX65" s="250">
        <f t="shared" si="16"/>
        <v>0</v>
      </c>
      <c r="AY65" s="250">
        <f t="shared" si="16"/>
        <v>0</v>
      </c>
      <c r="AZ65" s="250">
        <f t="shared" si="16"/>
        <v>0</v>
      </c>
      <c r="BA65" s="250">
        <f t="shared" si="16"/>
        <v>0</v>
      </c>
      <c r="BB65" s="250">
        <f t="shared" si="16"/>
        <v>0</v>
      </c>
      <c r="BC65" s="253"/>
    </row>
    <row r="66" spans="1:55" ht="14.25" customHeight="1" x14ac:dyDescent="0.2">
      <c r="A66" s="242" t="s">
        <v>472</v>
      </c>
      <c r="B66" s="249" t="s">
        <v>198</v>
      </c>
      <c r="C66" s="250">
        <f t="shared" si="10"/>
        <v>7.567414826642764E-2</v>
      </c>
      <c r="D66" s="250">
        <f t="shared" si="10"/>
        <v>3.4255476223758498E-2</v>
      </c>
      <c r="E66" s="250">
        <f t="shared" si="10"/>
        <v>2.8679940794749489E-2</v>
      </c>
      <c r="F66" s="250">
        <f t="shared" si="10"/>
        <v>2.080040184749557E-2</v>
      </c>
      <c r="G66" s="250">
        <f t="shared" si="10"/>
        <v>1.3237445160031301E-2</v>
      </c>
      <c r="H66" s="250">
        <f t="shared" si="10"/>
        <v>1.3325288751024419E-2</v>
      </c>
      <c r="I66" s="250">
        <f t="shared" si="10"/>
        <v>1.3003944355737818E-2</v>
      </c>
      <c r="J66" s="250">
        <f t="shared" si="10"/>
        <v>1.184172993632295E-2</v>
      </c>
      <c r="K66" s="250">
        <f t="shared" si="10"/>
        <v>1.4726322972019588E-2</v>
      </c>
      <c r="L66" s="250">
        <f t="shared" si="10"/>
        <v>1.3545955997431502E-2</v>
      </c>
      <c r="M66" s="250">
        <f t="shared" si="11"/>
        <v>1.3709741746950988E-2</v>
      </c>
      <c r="N66" s="250">
        <f t="shared" si="11"/>
        <v>1.1446548750560042E-2</v>
      </c>
      <c r="O66" s="250">
        <f t="shared" si="12"/>
        <v>9.8630442972598535E-3</v>
      </c>
      <c r="P66" s="250">
        <f t="shared" si="12"/>
        <v>1.0255298318195107E-2</v>
      </c>
      <c r="Q66" s="250">
        <f t="shared" si="12"/>
        <v>1.0677493463253643E-2</v>
      </c>
      <c r="R66" s="250">
        <f t="shared" si="12"/>
        <v>1.136689988951179E-2</v>
      </c>
      <c r="S66" s="250">
        <f t="shared" si="12"/>
        <v>1.1985769939324559E-2</v>
      </c>
      <c r="T66" s="250">
        <f t="shared" si="12"/>
        <v>9.8630442972598535E-3</v>
      </c>
      <c r="U66" s="250">
        <f t="shared" si="12"/>
        <v>1.0255298318195107E-2</v>
      </c>
      <c r="V66" s="250">
        <f t="shared" si="12"/>
        <v>1.0677493463253643E-2</v>
      </c>
      <c r="W66" s="250">
        <f t="shared" si="12"/>
        <v>1.136689988951179E-2</v>
      </c>
      <c r="X66" s="250">
        <f t="shared" si="13"/>
        <v>1.1985769939324559E-2</v>
      </c>
      <c r="Y66" s="250">
        <f t="shared" si="13"/>
        <v>9.8630442972598535E-3</v>
      </c>
      <c r="Z66" s="250">
        <f t="shared" si="13"/>
        <v>1.0255298318195107E-2</v>
      </c>
      <c r="AA66" s="250">
        <f t="shared" si="13"/>
        <v>1.0677493463253643E-2</v>
      </c>
      <c r="AB66" s="250">
        <f t="shared" si="13"/>
        <v>1.136689988951179E-2</v>
      </c>
      <c r="AC66" s="250">
        <f t="shared" si="13"/>
        <v>1.1985769939324559E-2</v>
      </c>
      <c r="AD66" s="250">
        <f t="shared" si="13"/>
        <v>9.8630442972598535E-3</v>
      </c>
      <c r="AE66" s="250">
        <f t="shared" si="13"/>
        <v>1.0255298318195107E-2</v>
      </c>
      <c r="AF66" s="250">
        <f t="shared" si="14"/>
        <v>1.0677493463253643E-2</v>
      </c>
      <c r="AG66" s="250">
        <f t="shared" si="14"/>
        <v>1.136689988951179E-2</v>
      </c>
      <c r="AH66" s="250">
        <f t="shared" si="14"/>
        <v>1.1985769939324559E-2</v>
      </c>
      <c r="AI66" s="250">
        <f t="shared" si="14"/>
        <v>9.8630442972598535E-3</v>
      </c>
      <c r="AJ66" s="250">
        <f t="shared" si="14"/>
        <v>1.0255298318195107E-2</v>
      </c>
      <c r="AK66" s="250">
        <f t="shared" si="14"/>
        <v>1.0677493463253643E-2</v>
      </c>
      <c r="AL66" s="250">
        <f t="shared" si="14"/>
        <v>1.136689988951179E-2</v>
      </c>
      <c r="AM66" s="250">
        <f t="shared" si="14"/>
        <v>1.1985769939324559E-2</v>
      </c>
      <c r="AN66" s="250">
        <f t="shared" si="15"/>
        <v>9.8630442972598535E-3</v>
      </c>
      <c r="AO66" s="250">
        <f t="shared" si="15"/>
        <v>1.0255298318195107E-2</v>
      </c>
      <c r="AP66" s="250">
        <f t="shared" si="15"/>
        <v>1.0677493463253643E-2</v>
      </c>
      <c r="AQ66" s="250">
        <f t="shared" si="15"/>
        <v>1.136689988951179E-2</v>
      </c>
      <c r="AR66" s="250">
        <f t="shared" si="15"/>
        <v>1.1985769939324559E-2</v>
      </c>
      <c r="AS66" s="250">
        <f t="shared" si="15"/>
        <v>9.8630442972598535E-3</v>
      </c>
      <c r="AT66" s="250">
        <f t="shared" si="15"/>
        <v>1.0255298318195107E-2</v>
      </c>
      <c r="AU66" s="250">
        <f t="shared" si="15"/>
        <v>1.0677493463253643E-2</v>
      </c>
      <c r="AV66" s="250">
        <f t="shared" si="15"/>
        <v>1.136689988951179E-2</v>
      </c>
      <c r="AW66" s="250">
        <f t="shared" si="16"/>
        <v>1.1985769939324559E-2</v>
      </c>
      <c r="AX66" s="250">
        <f t="shared" si="16"/>
        <v>9.8630442972598535E-3</v>
      </c>
      <c r="AY66" s="250">
        <f t="shared" si="16"/>
        <v>1.0255298318195107E-2</v>
      </c>
      <c r="AZ66" s="250">
        <f t="shared" si="16"/>
        <v>1.0677493463253643E-2</v>
      </c>
      <c r="BA66" s="250">
        <f t="shared" si="16"/>
        <v>1.136689988951179E-2</v>
      </c>
      <c r="BB66" s="250">
        <f t="shared" si="16"/>
        <v>1.1985769939324559E-2</v>
      </c>
      <c r="BC66" s="253"/>
    </row>
    <row r="67" spans="1:55" ht="14.25" customHeight="1" x14ac:dyDescent="0.2">
      <c r="A67" s="242"/>
      <c r="B67" s="249" t="s">
        <v>469</v>
      </c>
      <c r="C67" s="250">
        <f t="shared" si="10"/>
        <v>1.2951478637102558E-3</v>
      </c>
      <c r="D67" s="250">
        <f t="shared" si="10"/>
        <v>0.46181603711610286</v>
      </c>
      <c r="E67" s="250">
        <f t="shared" si="10"/>
        <v>0.52285565538432743</v>
      </c>
      <c r="F67" s="250">
        <f t="shared" si="10"/>
        <v>0.64547087176434959</v>
      </c>
      <c r="G67" s="250">
        <f t="shared" si="10"/>
        <v>0.77304586812249565</v>
      </c>
      <c r="H67" s="250">
        <f t="shared" si="10"/>
        <v>0.7793621591247043</v>
      </c>
      <c r="I67" s="250">
        <f t="shared" si="10"/>
        <v>0.78208292023898507</v>
      </c>
      <c r="J67" s="250">
        <f t="shared" si="10"/>
        <v>0.78992219245559414</v>
      </c>
      <c r="K67" s="250">
        <f t="shared" si="10"/>
        <v>0.80497522367442997</v>
      </c>
      <c r="L67" s="250">
        <f t="shared" si="10"/>
        <v>0.74999641597544886</v>
      </c>
      <c r="M67" s="250">
        <f t="shared" si="11"/>
        <v>0.80883125144920998</v>
      </c>
      <c r="N67" s="250">
        <f t="shared" si="11"/>
        <v>0.8421778373758072</v>
      </c>
      <c r="O67" s="250">
        <f t="shared" si="12"/>
        <v>0.7564023409468057</v>
      </c>
      <c r="P67" s="250">
        <f t="shared" si="12"/>
        <v>0.61066664348224986</v>
      </c>
      <c r="Q67" s="250">
        <f t="shared" si="12"/>
        <v>0.39886544495058568</v>
      </c>
      <c r="R67" s="250">
        <f t="shared" si="12"/>
        <v>0.25094955946167768</v>
      </c>
      <c r="S67" s="250">
        <f t="shared" si="12"/>
        <v>0.23604558914940454</v>
      </c>
      <c r="T67" s="250">
        <f t="shared" si="12"/>
        <v>0.7564023409468057</v>
      </c>
      <c r="U67" s="250">
        <f t="shared" si="12"/>
        <v>0.61066664348224986</v>
      </c>
      <c r="V67" s="250">
        <f t="shared" si="12"/>
        <v>0.39886544495058568</v>
      </c>
      <c r="W67" s="250">
        <f t="shared" si="12"/>
        <v>0.25094955946167768</v>
      </c>
      <c r="X67" s="250">
        <f t="shared" si="13"/>
        <v>0.23604558914940454</v>
      </c>
      <c r="Y67" s="250">
        <f t="shared" si="13"/>
        <v>0.7564023409468057</v>
      </c>
      <c r="Z67" s="250">
        <f t="shared" si="13"/>
        <v>0.61066664348224986</v>
      </c>
      <c r="AA67" s="250">
        <f t="shared" si="13"/>
        <v>0.39886544495058568</v>
      </c>
      <c r="AB67" s="250">
        <f t="shared" si="13"/>
        <v>0.25094955946167768</v>
      </c>
      <c r="AC67" s="250">
        <f t="shared" si="13"/>
        <v>0.23604558914940454</v>
      </c>
      <c r="AD67" s="250">
        <f t="shared" si="13"/>
        <v>0.7564023409468057</v>
      </c>
      <c r="AE67" s="250">
        <f t="shared" si="13"/>
        <v>0.61066664348224986</v>
      </c>
      <c r="AF67" s="250">
        <f t="shared" si="14"/>
        <v>0.39886544495058568</v>
      </c>
      <c r="AG67" s="250">
        <f t="shared" si="14"/>
        <v>0.25094955946167768</v>
      </c>
      <c r="AH67" s="250">
        <f t="shared" si="14"/>
        <v>0.23604558914940454</v>
      </c>
      <c r="AI67" s="250">
        <f t="shared" si="14"/>
        <v>0.7564023409468057</v>
      </c>
      <c r="AJ67" s="250">
        <f t="shared" si="14"/>
        <v>0.61066664348224986</v>
      </c>
      <c r="AK67" s="250">
        <f t="shared" si="14"/>
        <v>0.39886544495058568</v>
      </c>
      <c r="AL67" s="250">
        <f t="shared" si="14"/>
        <v>0.25094955946167768</v>
      </c>
      <c r="AM67" s="250">
        <f t="shared" si="14"/>
        <v>0.23604558914940454</v>
      </c>
      <c r="AN67" s="250">
        <f t="shared" si="15"/>
        <v>0.7564023409468057</v>
      </c>
      <c r="AO67" s="250">
        <f t="shared" si="15"/>
        <v>0.61066664348224986</v>
      </c>
      <c r="AP67" s="250">
        <f t="shared" si="15"/>
        <v>0.39886544495058568</v>
      </c>
      <c r="AQ67" s="250">
        <f t="shared" si="15"/>
        <v>0.25094955946167768</v>
      </c>
      <c r="AR67" s="250">
        <f t="shared" si="15"/>
        <v>0.23604558914940454</v>
      </c>
      <c r="AS67" s="250">
        <f t="shared" si="15"/>
        <v>0.7564023409468057</v>
      </c>
      <c r="AT67" s="250">
        <f t="shared" si="15"/>
        <v>0.61066664348224986</v>
      </c>
      <c r="AU67" s="250">
        <f t="shared" si="15"/>
        <v>0.39886544495058568</v>
      </c>
      <c r="AV67" s="250">
        <f t="shared" si="15"/>
        <v>0.25094955946167768</v>
      </c>
      <c r="AW67" s="250">
        <f t="shared" si="16"/>
        <v>0.23604558914940454</v>
      </c>
      <c r="AX67" s="250">
        <f t="shared" si="16"/>
        <v>0.7564023409468057</v>
      </c>
      <c r="AY67" s="250">
        <f t="shared" si="16"/>
        <v>0.61066664348224986</v>
      </c>
      <c r="AZ67" s="250">
        <f t="shared" si="16"/>
        <v>0.39886544495058568</v>
      </c>
      <c r="BA67" s="250">
        <f t="shared" si="16"/>
        <v>0.25094955946167768</v>
      </c>
      <c r="BB67" s="250">
        <f t="shared" si="16"/>
        <v>0.23604558914940454</v>
      </c>
      <c r="BC67" s="253"/>
    </row>
    <row r="68" spans="1:55" ht="14.25" customHeight="1" x14ac:dyDescent="0.2">
      <c r="A68" s="242"/>
      <c r="B68" s="249" t="s">
        <v>208</v>
      </c>
      <c r="C68" s="250">
        <f t="shared" si="10"/>
        <v>0.34690839966999681</v>
      </c>
      <c r="D68" s="250">
        <f t="shared" si="10"/>
        <v>0.31459709689434667</v>
      </c>
      <c r="E68" s="250">
        <f t="shared" si="10"/>
        <v>0.32282219790846511</v>
      </c>
      <c r="F68" s="250">
        <f t="shared" si="10"/>
        <v>0.29984182333062753</v>
      </c>
      <c r="G68" s="250">
        <f t="shared" si="10"/>
        <v>0.26322146658682949</v>
      </c>
      <c r="H68" s="250">
        <f t="shared" si="10"/>
        <v>0.2763101598348528</v>
      </c>
      <c r="I68" s="250">
        <f t="shared" si="10"/>
        <v>0.28244201727303575</v>
      </c>
      <c r="J68" s="250">
        <f t="shared" si="10"/>
        <v>0.28420171241992087</v>
      </c>
      <c r="K68" s="250">
        <f t="shared" si="10"/>
        <v>0.28531619411418696</v>
      </c>
      <c r="L68" s="250">
        <f t="shared" si="10"/>
        <v>0.2790545068103521</v>
      </c>
      <c r="M68" s="250">
        <f t="shared" si="11"/>
        <v>0.27115162436356888</v>
      </c>
      <c r="N68" s="250">
        <f t="shared" si="11"/>
        <v>0.2916672218564843</v>
      </c>
      <c r="O68" s="250">
        <f t="shared" si="12"/>
        <v>0.26807683726244141</v>
      </c>
      <c r="P68" s="250">
        <f t="shared" si="12"/>
        <v>0.26807683726244141</v>
      </c>
      <c r="Q68" s="250">
        <f t="shared" si="12"/>
        <v>0.2617798467910174</v>
      </c>
      <c r="R68" s="250">
        <f t="shared" si="12"/>
        <v>0.25548285631959344</v>
      </c>
      <c r="S68" s="250">
        <f t="shared" si="12"/>
        <v>0.24918586584816943</v>
      </c>
      <c r="T68" s="250">
        <f t="shared" si="12"/>
        <v>0.26807683726244141</v>
      </c>
      <c r="U68" s="250">
        <f t="shared" si="12"/>
        <v>0.26807683726244141</v>
      </c>
      <c r="V68" s="250">
        <f t="shared" si="12"/>
        <v>0.2617798467910174</v>
      </c>
      <c r="W68" s="250">
        <f t="shared" si="12"/>
        <v>0.25548285631959344</v>
      </c>
      <c r="X68" s="250">
        <f t="shared" si="13"/>
        <v>0.24918586584816943</v>
      </c>
      <c r="Y68" s="250">
        <f t="shared" si="13"/>
        <v>0.26807683726244141</v>
      </c>
      <c r="Z68" s="250">
        <f t="shared" si="13"/>
        <v>0.26807683726244141</v>
      </c>
      <c r="AA68" s="250">
        <f t="shared" si="13"/>
        <v>0.2617798467910174</v>
      </c>
      <c r="AB68" s="250">
        <f t="shared" si="13"/>
        <v>0.25548285631959344</v>
      </c>
      <c r="AC68" s="250">
        <f t="shared" si="13"/>
        <v>0.24918586584816943</v>
      </c>
      <c r="AD68" s="250">
        <f t="shared" si="13"/>
        <v>0.26807683726244141</v>
      </c>
      <c r="AE68" s="250">
        <f t="shared" si="13"/>
        <v>0.26807683726244141</v>
      </c>
      <c r="AF68" s="250">
        <f t="shared" si="14"/>
        <v>0.2617798467910174</v>
      </c>
      <c r="AG68" s="250">
        <f t="shared" si="14"/>
        <v>0.25548285631959344</v>
      </c>
      <c r="AH68" s="250">
        <f t="shared" si="14"/>
        <v>0.24918586584816943</v>
      </c>
      <c r="AI68" s="250">
        <f t="shared" si="14"/>
        <v>0.26807683726244141</v>
      </c>
      <c r="AJ68" s="250">
        <f t="shared" si="14"/>
        <v>0.26807683726244141</v>
      </c>
      <c r="AK68" s="250">
        <f t="shared" si="14"/>
        <v>0.2617798467910174</v>
      </c>
      <c r="AL68" s="250">
        <f t="shared" si="14"/>
        <v>0.25548285631959344</v>
      </c>
      <c r="AM68" s="250">
        <f t="shared" si="14"/>
        <v>0.24918586584816943</v>
      </c>
      <c r="AN68" s="250">
        <f t="shared" si="15"/>
        <v>0.26807683726244141</v>
      </c>
      <c r="AO68" s="250">
        <f t="shared" si="15"/>
        <v>0.26807683726244141</v>
      </c>
      <c r="AP68" s="250">
        <f t="shared" si="15"/>
        <v>0.2617798467910174</v>
      </c>
      <c r="AQ68" s="250">
        <f t="shared" si="15"/>
        <v>0.25548285631959344</v>
      </c>
      <c r="AR68" s="250">
        <f t="shared" si="15"/>
        <v>0.24918586584816943</v>
      </c>
      <c r="AS68" s="250">
        <f t="shared" si="15"/>
        <v>0.26807683726244141</v>
      </c>
      <c r="AT68" s="250">
        <f t="shared" si="15"/>
        <v>0.26807683726244141</v>
      </c>
      <c r="AU68" s="250">
        <f t="shared" si="15"/>
        <v>0.2617798467910174</v>
      </c>
      <c r="AV68" s="250">
        <f t="shared" si="15"/>
        <v>0.25548285631959344</v>
      </c>
      <c r="AW68" s="250">
        <f t="shared" si="16"/>
        <v>0.24918586584816943</v>
      </c>
      <c r="AX68" s="250">
        <f t="shared" si="16"/>
        <v>0.26807683726244141</v>
      </c>
      <c r="AY68" s="250">
        <f t="shared" si="16"/>
        <v>0.26807683726244141</v>
      </c>
      <c r="AZ68" s="250">
        <f t="shared" si="16"/>
        <v>0.2617798467910174</v>
      </c>
      <c r="BA68" s="250">
        <f t="shared" si="16"/>
        <v>0.25548285631959344</v>
      </c>
      <c r="BB68" s="250">
        <f t="shared" si="16"/>
        <v>0.24918586584816943</v>
      </c>
      <c r="BC68" s="253"/>
    </row>
    <row r="69" spans="1:55" ht="14.25" customHeight="1" x14ac:dyDescent="0.2">
      <c r="A69" s="242"/>
      <c r="B69" s="249" t="s">
        <v>212</v>
      </c>
      <c r="C69" s="250">
        <f t="shared" si="10"/>
        <v>0.13955804024661386</v>
      </c>
      <c r="D69" s="250">
        <f t="shared" si="10"/>
        <v>5.0222207742855449E-2</v>
      </c>
      <c r="E69" s="250">
        <f t="shared" si="10"/>
        <v>3.6358359856461769E-2</v>
      </c>
      <c r="F69" s="250">
        <f t="shared" si="10"/>
        <v>2.4402809393351821E-2</v>
      </c>
      <c r="G69" s="250">
        <f t="shared" si="10"/>
        <v>2.3329505123837496E-2</v>
      </c>
      <c r="H69" s="250">
        <f t="shared" si="10"/>
        <v>2.3237448148766569E-2</v>
      </c>
      <c r="I69" s="250">
        <f t="shared" si="10"/>
        <v>2.4079502759393214E-2</v>
      </c>
      <c r="J69" s="250">
        <f t="shared" si="10"/>
        <v>2.2782478770727803E-2</v>
      </c>
      <c r="K69" s="250">
        <f t="shared" si="10"/>
        <v>1.6760888145179485E-2</v>
      </c>
      <c r="L69" s="250">
        <f t="shared" si="10"/>
        <v>1.4171436968455079E-2</v>
      </c>
      <c r="M69" s="250">
        <f t="shared" si="11"/>
        <v>1.3579763713116182E-2</v>
      </c>
      <c r="N69" s="250">
        <f t="shared" si="11"/>
        <v>7.7301492922150199E-3</v>
      </c>
      <c r="O69" s="250">
        <f t="shared" si="12"/>
        <v>1.85071619577537E-2</v>
      </c>
      <c r="P69" s="250">
        <f t="shared" si="12"/>
        <v>1.7004033127327144E-2</v>
      </c>
      <c r="Q69" s="250">
        <f t="shared" si="12"/>
        <v>1.5000589288054152E-2</v>
      </c>
      <c r="R69" s="250">
        <f t="shared" si="12"/>
        <v>1.3094730365978444E-2</v>
      </c>
      <c r="S69" s="250">
        <f t="shared" si="12"/>
        <v>1.1261506425416713E-2</v>
      </c>
      <c r="T69" s="250">
        <f t="shared" si="12"/>
        <v>1.85071619577537E-2</v>
      </c>
      <c r="U69" s="250">
        <f t="shared" si="12"/>
        <v>1.7004033127327144E-2</v>
      </c>
      <c r="V69" s="250">
        <f t="shared" si="12"/>
        <v>1.5000589288054152E-2</v>
      </c>
      <c r="W69" s="250">
        <f t="shared" si="12"/>
        <v>1.3094730365978444E-2</v>
      </c>
      <c r="X69" s="250">
        <f t="shared" si="13"/>
        <v>1.1261506425416713E-2</v>
      </c>
      <c r="Y69" s="250">
        <f t="shared" si="13"/>
        <v>1.85071619577537E-2</v>
      </c>
      <c r="Z69" s="250">
        <f t="shared" si="13"/>
        <v>1.7004033127327144E-2</v>
      </c>
      <c r="AA69" s="250">
        <f t="shared" si="13"/>
        <v>1.5000589288054152E-2</v>
      </c>
      <c r="AB69" s="250">
        <f t="shared" si="13"/>
        <v>1.3094730365978444E-2</v>
      </c>
      <c r="AC69" s="250">
        <f t="shared" si="13"/>
        <v>1.1261506425416713E-2</v>
      </c>
      <c r="AD69" s="250">
        <f t="shared" si="13"/>
        <v>1.85071619577537E-2</v>
      </c>
      <c r="AE69" s="250">
        <f t="shared" si="13"/>
        <v>1.7004033127327144E-2</v>
      </c>
      <c r="AF69" s="250">
        <f t="shared" si="14"/>
        <v>1.5000589288054152E-2</v>
      </c>
      <c r="AG69" s="250">
        <f t="shared" si="14"/>
        <v>1.3094730365978444E-2</v>
      </c>
      <c r="AH69" s="250">
        <f t="shared" si="14"/>
        <v>1.1261506425416713E-2</v>
      </c>
      <c r="AI69" s="250">
        <f t="shared" si="14"/>
        <v>1.85071619577537E-2</v>
      </c>
      <c r="AJ69" s="250">
        <f t="shared" si="14"/>
        <v>1.7004033127327144E-2</v>
      </c>
      <c r="AK69" s="250">
        <f t="shared" si="14"/>
        <v>1.5000589288054152E-2</v>
      </c>
      <c r="AL69" s="250">
        <f t="shared" si="14"/>
        <v>1.3094730365978444E-2</v>
      </c>
      <c r="AM69" s="250">
        <f t="shared" si="14"/>
        <v>1.1261506425416713E-2</v>
      </c>
      <c r="AN69" s="250">
        <f t="shared" si="15"/>
        <v>1.85071619577537E-2</v>
      </c>
      <c r="AO69" s="250">
        <f t="shared" si="15"/>
        <v>1.7004033127327144E-2</v>
      </c>
      <c r="AP69" s="250">
        <f t="shared" si="15"/>
        <v>1.5000589288054152E-2</v>
      </c>
      <c r="AQ69" s="250">
        <f t="shared" si="15"/>
        <v>1.3094730365978444E-2</v>
      </c>
      <c r="AR69" s="250">
        <f t="shared" si="15"/>
        <v>1.1261506425416713E-2</v>
      </c>
      <c r="AS69" s="250">
        <f t="shared" si="15"/>
        <v>1.85071619577537E-2</v>
      </c>
      <c r="AT69" s="250">
        <f t="shared" si="15"/>
        <v>1.7004033127327144E-2</v>
      </c>
      <c r="AU69" s="250">
        <f t="shared" si="15"/>
        <v>1.5000589288054152E-2</v>
      </c>
      <c r="AV69" s="250">
        <f t="shared" si="15"/>
        <v>1.3094730365978444E-2</v>
      </c>
      <c r="AW69" s="250">
        <f t="shared" si="16"/>
        <v>1.1261506425416713E-2</v>
      </c>
      <c r="AX69" s="250">
        <f t="shared" si="16"/>
        <v>1.85071619577537E-2</v>
      </c>
      <c r="AY69" s="250">
        <f t="shared" si="16"/>
        <v>1.7004033127327144E-2</v>
      </c>
      <c r="AZ69" s="250">
        <f t="shared" si="16"/>
        <v>1.5000589288054152E-2</v>
      </c>
      <c r="BA69" s="250">
        <f t="shared" si="16"/>
        <v>1.3094730365978444E-2</v>
      </c>
      <c r="BB69" s="250">
        <f t="shared" si="16"/>
        <v>1.1261506425416713E-2</v>
      </c>
      <c r="BC69" s="253"/>
    </row>
    <row r="70" spans="1:55" ht="14.25" customHeight="1" x14ac:dyDescent="0.2">
      <c r="B70" s="249" t="s">
        <v>209</v>
      </c>
      <c r="C70" s="250">
        <f t="shared" ref="C70:L75" si="17">INDEX($B$4:$S$43,MATCH($B70,$B$4:$B$43,0),MATCH(C$59,$B$4:$S$4,0))</f>
        <v>0.16215090745067623</v>
      </c>
      <c r="D70" s="250">
        <f t="shared" si="17"/>
        <v>0.14226724954521022</v>
      </c>
      <c r="E70" s="250">
        <f t="shared" si="17"/>
        <v>0.14899312012465304</v>
      </c>
      <c r="F70" s="250">
        <f t="shared" si="17"/>
        <v>0.14532612319413438</v>
      </c>
      <c r="G70" s="250">
        <f t="shared" si="17"/>
        <v>0.13943093592551012</v>
      </c>
      <c r="H70" s="250">
        <f t="shared" si="17"/>
        <v>0.14381763384363461</v>
      </c>
      <c r="I70" s="250">
        <f t="shared" si="17"/>
        <v>0.14479283526146369</v>
      </c>
      <c r="J70" s="250">
        <f t="shared" si="17"/>
        <v>0.14462135855437139</v>
      </c>
      <c r="K70" s="250">
        <f t="shared" si="17"/>
        <v>0.14497794061738678</v>
      </c>
      <c r="L70" s="250">
        <f t="shared" si="17"/>
        <v>0.14363083928024345</v>
      </c>
      <c r="M70" s="250">
        <f t="shared" si="11"/>
        <v>0.1416240952983657</v>
      </c>
      <c r="N70" s="250">
        <f t="shared" si="11"/>
        <v>0.14519028261112199</v>
      </c>
      <c r="O70" s="250">
        <f t="shared" si="12"/>
        <v>0.13903709902879582</v>
      </c>
      <c r="P70" s="250">
        <f t="shared" si="12"/>
        <v>0.13545002255461194</v>
      </c>
      <c r="Q70" s="250">
        <f t="shared" si="12"/>
        <v>0.13192544096556247</v>
      </c>
      <c r="R70" s="250">
        <f t="shared" si="12"/>
        <v>0.12840085937651302</v>
      </c>
      <c r="S70" s="250">
        <f t="shared" si="12"/>
        <v>0.12487692476250969</v>
      </c>
      <c r="T70" s="250">
        <f t="shared" si="12"/>
        <v>0.13903709902879582</v>
      </c>
      <c r="U70" s="250">
        <f t="shared" si="12"/>
        <v>0.13545002255461194</v>
      </c>
      <c r="V70" s="250">
        <f t="shared" si="12"/>
        <v>0.13192544096556247</v>
      </c>
      <c r="W70" s="250">
        <f t="shared" si="12"/>
        <v>0.12840085937651302</v>
      </c>
      <c r="X70" s="250">
        <f t="shared" si="13"/>
        <v>0.12487692476250969</v>
      </c>
      <c r="Y70" s="250">
        <f t="shared" si="13"/>
        <v>0.13903709902879582</v>
      </c>
      <c r="Z70" s="250">
        <f t="shared" si="13"/>
        <v>0.13545002255461194</v>
      </c>
      <c r="AA70" s="250">
        <f t="shared" si="13"/>
        <v>0.13192544096556247</v>
      </c>
      <c r="AB70" s="250">
        <f t="shared" si="13"/>
        <v>0.12840085937651302</v>
      </c>
      <c r="AC70" s="250">
        <f t="shared" si="13"/>
        <v>0.12487692476250969</v>
      </c>
      <c r="AD70" s="250">
        <f t="shared" si="13"/>
        <v>0.13903709902879582</v>
      </c>
      <c r="AE70" s="250">
        <f t="shared" si="13"/>
        <v>0.13545002255461194</v>
      </c>
      <c r="AF70" s="250">
        <f t="shared" si="14"/>
        <v>0.13192544096556247</v>
      </c>
      <c r="AG70" s="250">
        <f t="shared" si="14"/>
        <v>0.12840085937651302</v>
      </c>
      <c r="AH70" s="250">
        <f t="shared" si="14"/>
        <v>0.12487692476250969</v>
      </c>
      <c r="AI70" s="250">
        <f t="shared" si="14"/>
        <v>0.13903709902879582</v>
      </c>
      <c r="AJ70" s="250">
        <f t="shared" si="14"/>
        <v>0.13545002255461194</v>
      </c>
      <c r="AK70" s="250">
        <f t="shared" si="14"/>
        <v>0.13192544096556247</v>
      </c>
      <c r="AL70" s="250">
        <f t="shared" si="14"/>
        <v>0.12840085937651302</v>
      </c>
      <c r="AM70" s="250">
        <f t="shared" si="14"/>
        <v>0.12487692476250969</v>
      </c>
      <c r="AN70" s="250">
        <f t="shared" si="15"/>
        <v>0.13903709902879582</v>
      </c>
      <c r="AO70" s="250">
        <f t="shared" si="15"/>
        <v>0.13545002255461194</v>
      </c>
      <c r="AP70" s="250">
        <f t="shared" si="15"/>
        <v>0.13192544096556247</v>
      </c>
      <c r="AQ70" s="250">
        <f t="shared" si="15"/>
        <v>0.12840085937651302</v>
      </c>
      <c r="AR70" s="250">
        <f t="shared" si="15"/>
        <v>0.12487692476250969</v>
      </c>
      <c r="AS70" s="250">
        <f t="shared" si="15"/>
        <v>0.13903709902879582</v>
      </c>
      <c r="AT70" s="250">
        <f t="shared" si="15"/>
        <v>0.13545002255461194</v>
      </c>
      <c r="AU70" s="250">
        <f t="shared" si="15"/>
        <v>0.13192544096556247</v>
      </c>
      <c r="AV70" s="250">
        <f t="shared" si="15"/>
        <v>0.12840085937651302</v>
      </c>
      <c r="AW70" s="250">
        <f t="shared" si="16"/>
        <v>0.12487692476250969</v>
      </c>
      <c r="AX70" s="250">
        <f t="shared" si="16"/>
        <v>0.13903709902879582</v>
      </c>
      <c r="AY70" s="250">
        <f t="shared" si="16"/>
        <v>0.13545002255461194</v>
      </c>
      <c r="AZ70" s="250">
        <f t="shared" si="16"/>
        <v>0.13192544096556247</v>
      </c>
      <c r="BA70" s="250">
        <f t="shared" si="16"/>
        <v>0.12840085937651302</v>
      </c>
      <c r="BB70" s="250">
        <f t="shared" si="16"/>
        <v>0.12487692476250969</v>
      </c>
      <c r="BC70" s="253"/>
    </row>
    <row r="71" spans="1:55" ht="14.25" customHeight="1" x14ac:dyDescent="0.2">
      <c r="A71" s="242" t="s">
        <v>473</v>
      </c>
      <c r="B71" s="249" t="s">
        <v>213</v>
      </c>
      <c r="C71" s="250">
        <f t="shared" si="17"/>
        <v>3.316441464398439E-2</v>
      </c>
      <c r="D71" s="250">
        <f t="shared" si="17"/>
        <v>2.970999947534669E-2</v>
      </c>
      <c r="E71" s="250">
        <f t="shared" si="17"/>
        <v>7.5733360451925224E-3</v>
      </c>
      <c r="F71" s="250">
        <f t="shared" si="17"/>
        <v>6.0617123737475333E-3</v>
      </c>
      <c r="G71" s="250">
        <f t="shared" si="17"/>
        <v>5.7776488650196156E-3</v>
      </c>
      <c r="H71" s="250">
        <f t="shared" si="17"/>
        <v>6.7769437082231838E-3</v>
      </c>
      <c r="I71" s="250">
        <f t="shared" si="17"/>
        <v>2.2065647552972183E-6</v>
      </c>
      <c r="J71" s="250">
        <f t="shared" si="17"/>
        <v>0</v>
      </c>
      <c r="K71" s="250">
        <f t="shared" si="17"/>
        <v>0</v>
      </c>
      <c r="L71" s="250">
        <f t="shared" si="17"/>
        <v>0</v>
      </c>
      <c r="M71" s="250">
        <f t="shared" si="11"/>
        <v>0</v>
      </c>
      <c r="N71" s="250">
        <f t="shared" si="11"/>
        <v>0</v>
      </c>
      <c r="O71" s="250">
        <f t="shared" si="12"/>
        <v>0</v>
      </c>
      <c r="P71" s="250">
        <f t="shared" si="12"/>
        <v>0</v>
      </c>
      <c r="Q71" s="250">
        <f t="shared" si="12"/>
        <v>0</v>
      </c>
      <c r="R71" s="250">
        <f t="shared" si="12"/>
        <v>0</v>
      </c>
      <c r="S71" s="250">
        <f t="shared" si="12"/>
        <v>0</v>
      </c>
      <c r="T71" s="250">
        <f t="shared" si="12"/>
        <v>0</v>
      </c>
      <c r="U71" s="250">
        <f t="shared" si="12"/>
        <v>0</v>
      </c>
      <c r="V71" s="250">
        <f t="shared" si="12"/>
        <v>0</v>
      </c>
      <c r="W71" s="250">
        <f t="shared" si="12"/>
        <v>0</v>
      </c>
      <c r="X71" s="250">
        <f t="shared" si="13"/>
        <v>0</v>
      </c>
      <c r="Y71" s="250">
        <f t="shared" si="13"/>
        <v>0</v>
      </c>
      <c r="Z71" s="250">
        <f t="shared" si="13"/>
        <v>0</v>
      </c>
      <c r="AA71" s="250">
        <f t="shared" si="13"/>
        <v>0</v>
      </c>
      <c r="AB71" s="250">
        <f t="shared" si="13"/>
        <v>0</v>
      </c>
      <c r="AC71" s="250">
        <f t="shared" si="13"/>
        <v>0</v>
      </c>
      <c r="AD71" s="250">
        <f t="shared" si="13"/>
        <v>0</v>
      </c>
      <c r="AE71" s="250">
        <f t="shared" si="13"/>
        <v>0</v>
      </c>
      <c r="AF71" s="250">
        <f t="shared" si="14"/>
        <v>0</v>
      </c>
      <c r="AG71" s="250">
        <f t="shared" si="14"/>
        <v>0</v>
      </c>
      <c r="AH71" s="250">
        <f t="shared" si="14"/>
        <v>0</v>
      </c>
      <c r="AI71" s="250">
        <f t="shared" si="14"/>
        <v>0</v>
      </c>
      <c r="AJ71" s="250">
        <f t="shared" si="14"/>
        <v>0</v>
      </c>
      <c r="AK71" s="250">
        <f t="shared" si="14"/>
        <v>0</v>
      </c>
      <c r="AL71" s="250">
        <f t="shared" si="14"/>
        <v>0</v>
      </c>
      <c r="AM71" s="250">
        <f t="shared" si="14"/>
        <v>0</v>
      </c>
      <c r="AN71" s="250">
        <f t="shared" si="15"/>
        <v>0</v>
      </c>
      <c r="AO71" s="250">
        <f t="shared" si="15"/>
        <v>0</v>
      </c>
      <c r="AP71" s="250">
        <f t="shared" si="15"/>
        <v>0</v>
      </c>
      <c r="AQ71" s="250">
        <f t="shared" si="15"/>
        <v>0</v>
      </c>
      <c r="AR71" s="250">
        <f t="shared" si="15"/>
        <v>0</v>
      </c>
      <c r="AS71" s="250">
        <f t="shared" si="15"/>
        <v>0</v>
      </c>
      <c r="AT71" s="250">
        <f t="shared" si="15"/>
        <v>0</v>
      </c>
      <c r="AU71" s="250">
        <f t="shared" si="15"/>
        <v>0</v>
      </c>
      <c r="AV71" s="250">
        <f t="shared" si="15"/>
        <v>0</v>
      </c>
      <c r="AW71" s="250">
        <f t="shared" si="16"/>
        <v>0</v>
      </c>
      <c r="AX71" s="250">
        <f t="shared" si="16"/>
        <v>0</v>
      </c>
      <c r="AY71" s="250">
        <f t="shared" si="16"/>
        <v>0</v>
      </c>
      <c r="AZ71" s="250">
        <f>INDEX($B$4:$S$43,MATCH($B71,$B$4:$B$43,0),MATCH(AZ$59,$B$4:$S$4,0))</f>
        <v>0</v>
      </c>
      <c r="BA71" s="250">
        <f t="shared" si="16"/>
        <v>0</v>
      </c>
      <c r="BB71" s="250">
        <f t="shared" si="16"/>
        <v>0</v>
      </c>
      <c r="BC71" s="253"/>
    </row>
    <row r="72" spans="1:55" ht="14.25" customHeight="1" x14ac:dyDescent="0.2">
      <c r="A72" s="242"/>
      <c r="B72" s="249" t="s">
        <v>217</v>
      </c>
      <c r="C72" s="250">
        <f t="shared" si="17"/>
        <v>1.7488468472053333E-3</v>
      </c>
      <c r="D72" s="250">
        <f t="shared" si="17"/>
        <v>1.3558107493333331E-3</v>
      </c>
      <c r="E72" s="250">
        <f t="shared" si="17"/>
        <v>1.3558107493333331E-3</v>
      </c>
      <c r="F72" s="250">
        <f t="shared" si="17"/>
        <v>1.3535275587093333E-3</v>
      </c>
      <c r="G72" s="250">
        <f t="shared" si="17"/>
        <v>1.4178573859119999E-3</v>
      </c>
      <c r="H72" s="250">
        <f t="shared" si="17"/>
        <v>1.4212771158314678E-3</v>
      </c>
      <c r="I72" s="250">
        <f t="shared" si="17"/>
        <v>1.4003468040202699E-3</v>
      </c>
      <c r="J72" s="250">
        <f t="shared" si="17"/>
        <v>1.3878398157536013E-3</v>
      </c>
      <c r="K72" s="250">
        <f t="shared" si="17"/>
        <v>1.3753328274869342E-3</v>
      </c>
      <c r="L72" s="250">
        <f t="shared" si="17"/>
        <v>1.3628258392202688E-3</v>
      </c>
      <c r="M72" s="250">
        <f t="shared" si="11"/>
        <v>1.3503188509536022E-3</v>
      </c>
      <c r="N72" s="250">
        <f t="shared" si="11"/>
        <v>1.3378118626869364E-3</v>
      </c>
      <c r="O72" s="250">
        <f t="shared" si="12"/>
        <v>1.3503188509536022E-3</v>
      </c>
      <c r="P72" s="250">
        <f t="shared" si="12"/>
        <v>1.3503188509536022E-3</v>
      </c>
      <c r="Q72" s="250">
        <f t="shared" si="12"/>
        <v>1.3378118626869364E-3</v>
      </c>
      <c r="R72" s="250">
        <f t="shared" si="12"/>
        <v>1.3253048744202678E-3</v>
      </c>
      <c r="S72" s="250">
        <f t="shared" si="12"/>
        <v>1.3127978861536011E-3</v>
      </c>
      <c r="T72" s="250">
        <f t="shared" si="12"/>
        <v>1.3503188509536022E-3</v>
      </c>
      <c r="U72" s="250">
        <f t="shared" si="12"/>
        <v>1.3503188509536022E-3</v>
      </c>
      <c r="V72" s="250">
        <f t="shared" si="12"/>
        <v>1.3378118626869364E-3</v>
      </c>
      <c r="W72" s="250">
        <f t="shared" si="12"/>
        <v>1.3253048744202678E-3</v>
      </c>
      <c r="X72" s="250">
        <f t="shared" si="13"/>
        <v>1.3127978861536011E-3</v>
      </c>
      <c r="Y72" s="250">
        <f t="shared" si="13"/>
        <v>1.3503188509536022E-3</v>
      </c>
      <c r="Z72" s="250">
        <f t="shared" si="13"/>
        <v>1.3503188509536022E-3</v>
      </c>
      <c r="AA72" s="250">
        <f t="shared" si="13"/>
        <v>1.3378118626869364E-3</v>
      </c>
      <c r="AB72" s="250">
        <f t="shared" si="13"/>
        <v>1.3253048744202678E-3</v>
      </c>
      <c r="AC72" s="250">
        <f t="shared" si="13"/>
        <v>1.3127978861536011E-3</v>
      </c>
      <c r="AD72" s="250">
        <f t="shared" si="13"/>
        <v>1.3503188509536022E-3</v>
      </c>
      <c r="AE72" s="250">
        <f t="shared" si="13"/>
        <v>1.3503188509536022E-3</v>
      </c>
      <c r="AF72" s="250">
        <f t="shared" si="14"/>
        <v>1.3378118626869364E-3</v>
      </c>
      <c r="AG72" s="250">
        <f t="shared" si="14"/>
        <v>1.3253048744202678E-3</v>
      </c>
      <c r="AH72" s="250">
        <f t="shared" si="14"/>
        <v>1.3127978861536011E-3</v>
      </c>
      <c r="AI72" s="250">
        <f t="shared" si="14"/>
        <v>1.3503188509536022E-3</v>
      </c>
      <c r="AJ72" s="250">
        <f t="shared" si="14"/>
        <v>1.3503188509536022E-3</v>
      </c>
      <c r="AK72" s="250">
        <f t="shared" si="14"/>
        <v>1.3378118626869364E-3</v>
      </c>
      <c r="AL72" s="250">
        <f t="shared" si="14"/>
        <v>1.3253048744202678E-3</v>
      </c>
      <c r="AM72" s="250">
        <f t="shared" si="14"/>
        <v>1.3127978861536011E-3</v>
      </c>
      <c r="AN72" s="250">
        <f t="shared" si="15"/>
        <v>1.3503188509536022E-3</v>
      </c>
      <c r="AO72" s="250">
        <f t="shared" si="15"/>
        <v>1.3503188509536022E-3</v>
      </c>
      <c r="AP72" s="250">
        <f t="shared" si="15"/>
        <v>1.3378118626869364E-3</v>
      </c>
      <c r="AQ72" s="250">
        <f t="shared" si="15"/>
        <v>1.3253048744202678E-3</v>
      </c>
      <c r="AR72" s="250">
        <f t="shared" si="15"/>
        <v>1.3127978861536011E-3</v>
      </c>
      <c r="AS72" s="250">
        <f t="shared" si="15"/>
        <v>1.3503188509536022E-3</v>
      </c>
      <c r="AT72" s="250">
        <f t="shared" si="15"/>
        <v>1.3503188509536022E-3</v>
      </c>
      <c r="AU72" s="250">
        <f t="shared" si="15"/>
        <v>1.3378118626869364E-3</v>
      </c>
      <c r="AV72" s="250">
        <f t="shared" si="15"/>
        <v>1.3253048744202678E-3</v>
      </c>
      <c r="AW72" s="250">
        <f t="shared" si="16"/>
        <v>1.3127978861536011E-3</v>
      </c>
      <c r="AX72" s="250">
        <f t="shared" si="16"/>
        <v>1.3503188509536022E-3</v>
      </c>
      <c r="AY72" s="250">
        <f t="shared" si="16"/>
        <v>1.3503188509536022E-3</v>
      </c>
      <c r="AZ72" s="250">
        <f t="shared" si="16"/>
        <v>1.3378118626869364E-3</v>
      </c>
      <c r="BA72" s="250">
        <f t="shared" si="16"/>
        <v>1.3253048744202678E-3</v>
      </c>
      <c r="BB72" s="250">
        <f t="shared" si="16"/>
        <v>1.3127978861536011E-3</v>
      </c>
      <c r="BC72" s="253"/>
    </row>
    <row r="73" spans="1:55" ht="14.25" customHeight="1" x14ac:dyDescent="0.2">
      <c r="A73" s="242"/>
      <c r="B73" s="249" t="s">
        <v>207</v>
      </c>
      <c r="C73" s="250">
        <f t="shared" si="17"/>
        <v>0.76142738280856825</v>
      </c>
      <c r="D73" s="250">
        <f t="shared" si="17"/>
        <v>0.49834337670523932</v>
      </c>
      <c r="E73" s="250">
        <f t="shared" si="17"/>
        <v>0.50407669111872011</v>
      </c>
      <c r="F73" s="250">
        <f t="shared" si="17"/>
        <v>0.57426856067558052</v>
      </c>
      <c r="G73" s="250">
        <f t="shared" si="17"/>
        <v>0.57055111930274038</v>
      </c>
      <c r="H73" s="250">
        <f t="shared" si="17"/>
        <v>0.59672886127240987</v>
      </c>
      <c r="I73" s="250">
        <f t="shared" si="17"/>
        <v>0.54360912213083001</v>
      </c>
      <c r="J73" s="250">
        <f t="shared" si="17"/>
        <v>0.57921097859368076</v>
      </c>
      <c r="K73" s="250">
        <f t="shared" si="17"/>
        <v>0.5591141415598222</v>
      </c>
      <c r="L73" s="250">
        <f t="shared" si="17"/>
        <v>0.57667309470308714</v>
      </c>
      <c r="M73" s="250">
        <f t="shared" si="11"/>
        <v>0.58365075441678382</v>
      </c>
      <c r="N73" s="250">
        <f t="shared" si="11"/>
        <v>0.5837982833155384</v>
      </c>
      <c r="O73" s="250">
        <f t="shared" si="12"/>
        <v>0.75379833098308135</v>
      </c>
      <c r="P73" s="250">
        <f t="shared" si="12"/>
        <v>0.68739088488818734</v>
      </c>
      <c r="Q73" s="250">
        <f t="shared" si="12"/>
        <v>0.62890202746535451</v>
      </c>
      <c r="R73" s="250">
        <f t="shared" si="12"/>
        <v>0.57720076126247943</v>
      </c>
      <c r="S73" s="250">
        <f t="shared" si="12"/>
        <v>0.53133008695303174</v>
      </c>
      <c r="T73" s="250">
        <f t="shared" si="12"/>
        <v>0.75379833098308135</v>
      </c>
      <c r="U73" s="250">
        <f t="shared" si="12"/>
        <v>0.68739088488818734</v>
      </c>
      <c r="V73" s="250">
        <f t="shared" si="12"/>
        <v>0.62890202746535451</v>
      </c>
      <c r="W73" s="250">
        <f t="shared" si="12"/>
        <v>0.57720076126247943</v>
      </c>
      <c r="X73" s="250">
        <f t="shared" si="13"/>
        <v>0.53133008695303174</v>
      </c>
      <c r="Y73" s="250">
        <f t="shared" si="13"/>
        <v>0.75379833098308135</v>
      </c>
      <c r="Z73" s="250">
        <f t="shared" si="13"/>
        <v>0.68739088488818734</v>
      </c>
      <c r="AA73" s="250">
        <f t="shared" si="13"/>
        <v>0.62890202746535451</v>
      </c>
      <c r="AB73" s="250">
        <f t="shared" si="13"/>
        <v>0.57720076126247943</v>
      </c>
      <c r="AC73" s="250">
        <f t="shared" si="13"/>
        <v>0.53133008695303174</v>
      </c>
      <c r="AD73" s="250">
        <f t="shared" si="13"/>
        <v>0.75379833098308135</v>
      </c>
      <c r="AE73" s="250">
        <f t="shared" si="13"/>
        <v>0.68739088488818734</v>
      </c>
      <c r="AF73" s="250">
        <f t="shared" si="14"/>
        <v>0.62890202746535451</v>
      </c>
      <c r="AG73" s="250">
        <f t="shared" si="14"/>
        <v>0.57720076126247943</v>
      </c>
      <c r="AH73" s="250">
        <f t="shared" si="14"/>
        <v>0.53133008695303174</v>
      </c>
      <c r="AI73" s="250">
        <f t="shared" si="14"/>
        <v>0.75379833098308135</v>
      </c>
      <c r="AJ73" s="250">
        <f t="shared" si="14"/>
        <v>0.68739088488818734</v>
      </c>
      <c r="AK73" s="250">
        <f t="shared" si="14"/>
        <v>0.62890202746535451</v>
      </c>
      <c r="AL73" s="250">
        <f t="shared" si="14"/>
        <v>0.57720076126247943</v>
      </c>
      <c r="AM73" s="250">
        <f t="shared" si="14"/>
        <v>0.53133008695303174</v>
      </c>
      <c r="AN73" s="250">
        <f t="shared" si="15"/>
        <v>0.75379833098308135</v>
      </c>
      <c r="AO73" s="250">
        <f t="shared" si="15"/>
        <v>0.68739088488818734</v>
      </c>
      <c r="AP73" s="250">
        <f t="shared" si="15"/>
        <v>0.62890202746535451</v>
      </c>
      <c r="AQ73" s="250">
        <f t="shared" si="15"/>
        <v>0.57720076126247943</v>
      </c>
      <c r="AR73" s="250">
        <f t="shared" si="15"/>
        <v>0.53133008695303174</v>
      </c>
      <c r="AS73" s="250">
        <f t="shared" si="15"/>
        <v>0.75379833098308135</v>
      </c>
      <c r="AT73" s="250">
        <f t="shared" si="15"/>
        <v>0.68739088488818734</v>
      </c>
      <c r="AU73" s="250">
        <f t="shared" si="15"/>
        <v>0.62890202746535451</v>
      </c>
      <c r="AV73" s="250">
        <f t="shared" si="15"/>
        <v>0.57720076126247943</v>
      </c>
      <c r="AW73" s="250">
        <f t="shared" si="16"/>
        <v>0.53133008695303174</v>
      </c>
      <c r="AX73" s="250">
        <f t="shared" si="16"/>
        <v>0.75379833098308135</v>
      </c>
      <c r="AY73" s="250">
        <f t="shared" si="16"/>
        <v>0.68739088488818734</v>
      </c>
      <c r="AZ73" s="250">
        <f t="shared" si="16"/>
        <v>0.62890202746535451</v>
      </c>
      <c r="BA73" s="250">
        <f t="shared" si="16"/>
        <v>0.57720076126247943</v>
      </c>
      <c r="BB73" s="250">
        <f t="shared" si="16"/>
        <v>0.53133008695303174</v>
      </c>
      <c r="BC73" s="253"/>
    </row>
    <row r="74" spans="1:55" ht="14.25" customHeight="1" x14ac:dyDescent="0.2">
      <c r="A74" s="242"/>
      <c r="B74" s="249" t="s">
        <v>210</v>
      </c>
      <c r="C74" s="250">
        <f t="shared" si="17"/>
        <v>2.0925222118417047E-2</v>
      </c>
      <c r="D74" s="250">
        <f t="shared" si="17"/>
        <v>5.9439715660118402E-2</v>
      </c>
      <c r="E74" s="250">
        <f t="shared" si="17"/>
        <v>0.1587093888553695</v>
      </c>
      <c r="F74" s="250">
        <f t="shared" si="17"/>
        <v>2.5333774923390943E-2</v>
      </c>
      <c r="G74" s="250">
        <f t="shared" si="17"/>
        <v>8.7036705883794641E-2</v>
      </c>
      <c r="H74" s="250">
        <f t="shared" si="17"/>
        <v>2.8616064175951028E-2</v>
      </c>
      <c r="I74" s="250">
        <f t="shared" si="17"/>
        <v>9.8637722525228792E-3</v>
      </c>
      <c r="J74" s="250">
        <f t="shared" si="17"/>
        <v>0.2164326236879249</v>
      </c>
      <c r="K74" s="250">
        <f t="shared" si="17"/>
        <v>4.854586672179112E-2</v>
      </c>
      <c r="L74" s="250">
        <f t="shared" si="17"/>
        <v>8.9136983116353832E-2</v>
      </c>
      <c r="M74" s="250">
        <f t="shared" si="11"/>
        <v>0.20745600939246289</v>
      </c>
      <c r="N74" s="250">
        <f t="shared" si="11"/>
        <v>8.3840855603277933E-2</v>
      </c>
      <c r="O74" s="250">
        <f t="shared" si="12"/>
        <v>4.5935519873781118E-2</v>
      </c>
      <c r="P74" s="250">
        <f t="shared" si="12"/>
        <v>4.6311658971482796E-2</v>
      </c>
      <c r="Q74" s="250">
        <f t="shared" si="12"/>
        <v>4.6704237517164911E-2</v>
      </c>
      <c r="R74" s="250">
        <f t="shared" si="12"/>
        <v>4.7113793494301295E-2</v>
      </c>
      <c r="S74" s="250">
        <f t="shared" si="12"/>
        <v>4.7540882948940578E-2</v>
      </c>
      <c r="T74" s="250">
        <f t="shared" si="12"/>
        <v>4.5935519873781118E-2</v>
      </c>
      <c r="U74" s="250">
        <f t="shared" si="12"/>
        <v>4.6311658971482796E-2</v>
      </c>
      <c r="V74" s="250">
        <f t="shared" si="12"/>
        <v>4.6704237517164911E-2</v>
      </c>
      <c r="W74" s="250">
        <f t="shared" si="12"/>
        <v>4.7113793494301295E-2</v>
      </c>
      <c r="X74" s="250">
        <f t="shared" si="13"/>
        <v>4.7540882948940578E-2</v>
      </c>
      <c r="Y74" s="250">
        <f t="shared" si="13"/>
        <v>4.5935519873781118E-2</v>
      </c>
      <c r="Z74" s="250">
        <f t="shared" si="13"/>
        <v>4.6311658971482796E-2</v>
      </c>
      <c r="AA74" s="250">
        <f t="shared" si="13"/>
        <v>4.6704237517164911E-2</v>
      </c>
      <c r="AB74" s="250">
        <f t="shared" si="13"/>
        <v>4.7113793494301295E-2</v>
      </c>
      <c r="AC74" s="250">
        <f t="shared" si="13"/>
        <v>4.7540882948940578E-2</v>
      </c>
      <c r="AD74" s="250">
        <f t="shared" si="13"/>
        <v>4.5935519873781118E-2</v>
      </c>
      <c r="AE74" s="250">
        <f t="shared" si="13"/>
        <v>4.6311658971482796E-2</v>
      </c>
      <c r="AF74" s="250">
        <f t="shared" si="14"/>
        <v>4.6704237517164911E-2</v>
      </c>
      <c r="AG74" s="250">
        <f t="shared" si="14"/>
        <v>4.7113793494301295E-2</v>
      </c>
      <c r="AH74" s="250">
        <f t="shared" si="14"/>
        <v>4.7540882948940578E-2</v>
      </c>
      <c r="AI74" s="250">
        <f t="shared" si="14"/>
        <v>4.5935519873781118E-2</v>
      </c>
      <c r="AJ74" s="250">
        <f t="shared" si="14"/>
        <v>4.6311658971482796E-2</v>
      </c>
      <c r="AK74" s="250">
        <f t="shared" si="14"/>
        <v>4.6704237517164911E-2</v>
      </c>
      <c r="AL74" s="250">
        <f t="shared" si="14"/>
        <v>4.7113793494301295E-2</v>
      </c>
      <c r="AM74" s="250">
        <f t="shared" si="14"/>
        <v>4.7540882948940578E-2</v>
      </c>
      <c r="AN74" s="250">
        <f t="shared" si="15"/>
        <v>4.5935519873781118E-2</v>
      </c>
      <c r="AO74" s="250">
        <f t="shared" si="15"/>
        <v>4.6311658971482796E-2</v>
      </c>
      <c r="AP74" s="250">
        <f t="shared" si="15"/>
        <v>4.6704237517164911E-2</v>
      </c>
      <c r="AQ74" s="250">
        <f t="shared" si="15"/>
        <v>4.7113793494301295E-2</v>
      </c>
      <c r="AR74" s="250">
        <f t="shared" si="15"/>
        <v>4.7540882948940578E-2</v>
      </c>
      <c r="AS74" s="250">
        <f t="shared" si="15"/>
        <v>4.5935519873781118E-2</v>
      </c>
      <c r="AT74" s="250">
        <f t="shared" si="15"/>
        <v>4.6311658971482796E-2</v>
      </c>
      <c r="AU74" s="250">
        <f t="shared" si="15"/>
        <v>4.6704237517164911E-2</v>
      </c>
      <c r="AV74" s="250">
        <f t="shared" si="15"/>
        <v>4.7113793494301295E-2</v>
      </c>
      <c r="AW74" s="250">
        <f t="shared" si="16"/>
        <v>4.7540882948940578E-2</v>
      </c>
      <c r="AX74" s="250">
        <f t="shared" si="16"/>
        <v>4.5935519873781118E-2</v>
      </c>
      <c r="AY74" s="250">
        <f t="shared" si="16"/>
        <v>4.6311658971482796E-2</v>
      </c>
      <c r="AZ74" s="250">
        <f t="shared" si="16"/>
        <v>4.6704237517164911E-2</v>
      </c>
      <c r="BA74" s="250">
        <f t="shared" si="16"/>
        <v>4.7113793494301295E-2</v>
      </c>
      <c r="BB74" s="250">
        <f t="shared" si="16"/>
        <v>4.7540882948940578E-2</v>
      </c>
      <c r="BC74" s="253"/>
    </row>
    <row r="75" spans="1:55" ht="14.25" customHeight="1" x14ac:dyDescent="0.2">
      <c r="B75" s="249" t="s">
        <v>214</v>
      </c>
      <c r="C75" s="250">
        <f t="shared" si="17"/>
        <v>-0.12308202701856774</v>
      </c>
      <c r="D75" s="250">
        <f t="shared" si="17"/>
        <v>-4.807578227707443E-2</v>
      </c>
      <c r="E75" s="250">
        <f t="shared" si="17"/>
        <v>-4.5311448289517109E-2</v>
      </c>
      <c r="F75" s="250">
        <f t="shared" si="17"/>
        <v>-5.3196593088539759E-2</v>
      </c>
      <c r="G75" s="250">
        <f t="shared" si="17"/>
        <v>-5.2133707580858953E-2</v>
      </c>
      <c r="H75" s="250">
        <f t="shared" si="17"/>
        <v>-4.7854220870378446E-2</v>
      </c>
      <c r="I75" s="250">
        <f t="shared" si="17"/>
        <v>-4.4049041377826698E-2</v>
      </c>
      <c r="J75" s="250">
        <f t="shared" si="17"/>
        <v>-6.0170342725010664E-2</v>
      </c>
      <c r="K75" s="250">
        <f t="shared" si="17"/>
        <v>-4.9654612944517049E-2</v>
      </c>
      <c r="L75" s="250">
        <f t="shared" si="17"/>
        <v>-4.4125458063111571E-2</v>
      </c>
      <c r="M75" s="250">
        <f t="shared" si="11"/>
        <v>-4.6189128654131453E-2</v>
      </c>
      <c r="N75" s="250">
        <f t="shared" si="11"/>
        <v>-4.6609343076999252E-2</v>
      </c>
      <c r="O75" s="250">
        <f>INDEX($B$4:$S$43,MATCH($B75,$B$4:$B$43,0),MATCH(O$59,$B$4:$S$4,0))</f>
        <v>-4.4687251581443536E-2</v>
      </c>
      <c r="P75" s="250">
        <f>INDEX($B$4:$S$43,MATCH($B75,$B$4:$B$43,0),MATCH(P$59,$B$4:$S$4,0))</f>
        <v>-4.288754003251688E-2</v>
      </c>
      <c r="Q75" s="250">
        <f>INDEX($B$4:$S$43,MATCH($B75,$B$4:$B$43,0),MATCH(Q$59,$B$4:$S$4,0))</f>
        <v>-9.8391588433723969E-3</v>
      </c>
      <c r="R75" s="250">
        <f>INDEX($B$4:$S$43,MATCH($B75,$B$4:$B$43,0),MATCH(R$59,$B$4:$S$4,0))</f>
        <v>-1.1609853676970195E-2</v>
      </c>
      <c r="S75" s="250">
        <f>INDEX($B$4:$S$43,MATCH($B75,$B$4:$B$43,0),MATCH(S$59,$B$4:$S$4,0))</f>
        <v>-1.7228484465262994E-2</v>
      </c>
      <c r="T75" s="250">
        <f t="shared" ref="O75:AB80" si="18">INDEX($B$4:$S$43,MATCH($B75,$B$4:$B$43,0),MATCH(T$59,$B$4:$S$4,0))</f>
        <v>-4.4687251581443536E-2</v>
      </c>
      <c r="U75" s="250">
        <f t="shared" si="18"/>
        <v>-4.288754003251688E-2</v>
      </c>
      <c r="V75" s="250">
        <f t="shared" si="18"/>
        <v>-9.8391588433723969E-3</v>
      </c>
      <c r="W75" s="250">
        <f t="shared" si="18"/>
        <v>-1.1609853676970195E-2</v>
      </c>
      <c r="X75" s="250">
        <f t="shared" ref="X75:AS75" si="19">INDEX($B$4:$S$43,MATCH($B75,$B$4:$B$43,0),MATCH(X$59,$B$4:$S$4,0))</f>
        <v>-1.7228484465262994E-2</v>
      </c>
      <c r="Y75" s="250">
        <f t="shared" si="19"/>
        <v>-4.4687251581443536E-2</v>
      </c>
      <c r="Z75" s="250">
        <f t="shared" si="19"/>
        <v>-4.288754003251688E-2</v>
      </c>
      <c r="AA75" s="250">
        <f t="shared" si="19"/>
        <v>-9.8391588433723969E-3</v>
      </c>
      <c r="AB75" s="250">
        <f t="shared" si="19"/>
        <v>-1.1609853676970195E-2</v>
      </c>
      <c r="AC75" s="250">
        <f t="shared" si="19"/>
        <v>-1.7228484465262994E-2</v>
      </c>
      <c r="AD75" s="250">
        <f t="shared" si="19"/>
        <v>-4.4687251581443536E-2</v>
      </c>
      <c r="AE75" s="250">
        <f t="shared" si="19"/>
        <v>-4.288754003251688E-2</v>
      </c>
      <c r="AF75" s="250">
        <f t="shared" si="19"/>
        <v>-9.8391588433723969E-3</v>
      </c>
      <c r="AG75" s="250">
        <f t="shared" si="19"/>
        <v>-1.1609853676970195E-2</v>
      </c>
      <c r="AH75" s="250">
        <f t="shared" si="19"/>
        <v>-1.7228484465262994E-2</v>
      </c>
      <c r="AI75" s="250">
        <f t="shared" si="19"/>
        <v>-4.4687251581443536E-2</v>
      </c>
      <c r="AJ75" s="250">
        <f t="shared" si="19"/>
        <v>-4.288754003251688E-2</v>
      </c>
      <c r="AK75" s="250">
        <f t="shared" si="19"/>
        <v>-9.8391588433723969E-3</v>
      </c>
      <c r="AL75" s="250">
        <f t="shared" si="19"/>
        <v>-1.1609853676970195E-2</v>
      </c>
      <c r="AM75" s="250">
        <f t="shared" si="19"/>
        <v>-1.7228484465262994E-2</v>
      </c>
      <c r="AN75" s="250">
        <f t="shared" si="19"/>
        <v>-4.4687251581443536E-2</v>
      </c>
      <c r="AO75" s="250">
        <f t="shared" si="19"/>
        <v>-4.288754003251688E-2</v>
      </c>
      <c r="AP75" s="250">
        <f t="shared" si="19"/>
        <v>-9.8391588433723969E-3</v>
      </c>
      <c r="AQ75" s="250">
        <f t="shared" si="19"/>
        <v>-1.1609853676970195E-2</v>
      </c>
      <c r="AR75" s="250">
        <f t="shared" si="19"/>
        <v>-1.7228484465262994E-2</v>
      </c>
      <c r="AS75" s="250">
        <f t="shared" si="19"/>
        <v>-4.4687251581443536E-2</v>
      </c>
      <c r="AT75" s="250">
        <f t="shared" ref="AT75:AW75" si="20">INDEX($B$4:$S$43,MATCH($B75,$B$4:$B$43,0),MATCH(AT$59,$B$4:$S$4,0))</f>
        <v>-4.288754003251688E-2</v>
      </c>
      <c r="AU75" s="250">
        <f t="shared" si="20"/>
        <v>-9.8391588433723969E-3</v>
      </c>
      <c r="AV75" s="250">
        <f t="shared" si="20"/>
        <v>-1.1609853676970195E-2</v>
      </c>
      <c r="AW75" s="250">
        <f t="shared" si="20"/>
        <v>-1.7228484465262994E-2</v>
      </c>
      <c r="AX75" s="250">
        <f>INDEX($B$4:$S$43,MATCH($B75,$B$4:$B$43,0),MATCH(AX$59,$B$4:$S$4,0))</f>
        <v>-4.4687251581443536E-2</v>
      </c>
      <c r="AY75" s="250">
        <f t="shared" ref="AX75:BB80" si="21">INDEX($B$4:$S$43,MATCH($B75,$B$4:$B$43,0),MATCH(AY$59,$B$4:$S$4,0))</f>
        <v>-4.288754003251688E-2</v>
      </c>
      <c r="AZ75" s="250">
        <f t="shared" si="21"/>
        <v>-9.8391588433723969E-3</v>
      </c>
      <c r="BA75" s="250">
        <f t="shared" si="21"/>
        <v>-1.1609853676970195E-2</v>
      </c>
      <c r="BB75" s="250">
        <f t="shared" si="21"/>
        <v>-1.7228484465262994E-2</v>
      </c>
      <c r="BC75" s="253"/>
    </row>
    <row r="76" spans="1:55" ht="14.25" customHeight="1" x14ac:dyDescent="0.2">
      <c r="A76" s="242" t="s">
        <v>220</v>
      </c>
      <c r="B76" s="249" t="s">
        <v>215</v>
      </c>
      <c r="C76" s="250">
        <f t="shared" ref="C76:N80" si="22">INDEX($B$4:$S$43,MATCH($B76,$B$4:$B$43,0),MATCH(C$59,$B$4:$S$4,0))</f>
        <v>-0.48029897029787694</v>
      </c>
      <c r="D76" s="250">
        <f t="shared" si="22"/>
        <v>-0.60039265107253414</v>
      </c>
      <c r="E76" s="250">
        <f t="shared" si="22"/>
        <v>-0.60969450546642556</v>
      </c>
      <c r="F76" s="250">
        <f t="shared" si="22"/>
        <v>-0.62316248438309885</v>
      </c>
      <c r="G76" s="250">
        <f t="shared" si="22"/>
        <v>-0.60450856584819945</v>
      </c>
      <c r="H76" s="250">
        <f t="shared" si="22"/>
        <v>-0.60093727642852635</v>
      </c>
      <c r="I76" s="250">
        <f t="shared" si="22"/>
        <v>-0.59734584207298735</v>
      </c>
      <c r="J76" s="250">
        <f t="shared" si="22"/>
        <v>-0.59394526685494187</v>
      </c>
      <c r="K76" s="250">
        <f t="shared" si="22"/>
        <v>-0.59050103736660398</v>
      </c>
      <c r="L76" s="250">
        <f t="shared" si="22"/>
        <v>-0.58267631268534681</v>
      </c>
      <c r="M76" s="250">
        <f t="shared" si="22"/>
        <v>-0.58930792025645318</v>
      </c>
      <c r="N76" s="250">
        <f t="shared" si="22"/>
        <v>-0.60493896461232666</v>
      </c>
      <c r="O76" s="250">
        <f t="shared" si="18"/>
        <v>-0.58199220335272073</v>
      </c>
      <c r="P76" s="250">
        <f t="shared" si="18"/>
        <v>-0.62574731486001611</v>
      </c>
      <c r="Q76" s="250">
        <f t="shared" si="18"/>
        <v>-0.67279200614516221</v>
      </c>
      <c r="R76" s="250">
        <f t="shared" si="18"/>
        <v>-0.7233735931157651</v>
      </c>
      <c r="S76" s="250">
        <f t="shared" si="18"/>
        <v>-0.77775798528782081</v>
      </c>
      <c r="T76" s="250">
        <f t="shared" si="18"/>
        <v>-0.58199220335272073</v>
      </c>
      <c r="U76" s="250">
        <f t="shared" si="18"/>
        <v>-0.62574731486001611</v>
      </c>
      <c r="V76" s="250">
        <f t="shared" si="18"/>
        <v>-0.67279200614516221</v>
      </c>
      <c r="W76" s="250">
        <f t="shared" si="18"/>
        <v>-0.7233735931157651</v>
      </c>
      <c r="X76" s="250">
        <f t="shared" si="18"/>
        <v>-0.77775798528782081</v>
      </c>
      <c r="Y76" s="250">
        <f t="shared" si="18"/>
        <v>-0.58199220335272073</v>
      </c>
      <c r="Z76" s="250">
        <f t="shared" si="18"/>
        <v>-0.62574731486001611</v>
      </c>
      <c r="AA76" s="250">
        <f t="shared" si="18"/>
        <v>-0.67279200614516221</v>
      </c>
      <c r="AB76" s="250">
        <f t="shared" si="18"/>
        <v>-0.7233735931157651</v>
      </c>
      <c r="AC76" s="250">
        <f t="shared" ref="AC76:AO80" si="23">INDEX($B$4:$S$43,MATCH($B76,$B$4:$B$43,0),MATCH(AC$59,$B$4:$S$4,0))</f>
        <v>-0.77775798528782081</v>
      </c>
      <c r="AD76" s="250">
        <f t="shared" si="23"/>
        <v>-0.58199220335272073</v>
      </c>
      <c r="AE76" s="250">
        <f t="shared" si="23"/>
        <v>-0.62574731486001611</v>
      </c>
      <c r="AF76" s="250">
        <f t="shared" si="23"/>
        <v>-0.67279200614516221</v>
      </c>
      <c r="AG76" s="250">
        <f t="shared" si="23"/>
        <v>-0.7233735931157651</v>
      </c>
      <c r="AH76" s="250">
        <f t="shared" si="23"/>
        <v>-0.77775798528782081</v>
      </c>
      <c r="AI76" s="250">
        <f t="shared" si="23"/>
        <v>-0.58199220335272073</v>
      </c>
      <c r="AJ76" s="250">
        <f t="shared" si="23"/>
        <v>-0.62574731486001611</v>
      </c>
      <c r="AK76" s="250">
        <f t="shared" si="23"/>
        <v>-0.67279200614516221</v>
      </c>
      <c r="AL76" s="250">
        <f t="shared" si="23"/>
        <v>-0.7233735931157651</v>
      </c>
      <c r="AM76" s="250">
        <f t="shared" si="23"/>
        <v>-0.77775798528782081</v>
      </c>
      <c r="AN76" s="250">
        <f t="shared" si="23"/>
        <v>-0.58199220335272073</v>
      </c>
      <c r="AO76" s="250">
        <f t="shared" si="23"/>
        <v>-0.62574731486001611</v>
      </c>
      <c r="AP76" s="250">
        <f t="shared" ref="AN76:BA80" si="24">INDEX($B$4:$S$43,MATCH($B76,$B$4:$B$43,0),MATCH(AP$59,$B$4:$S$4,0))</f>
        <v>-0.67279200614516221</v>
      </c>
      <c r="AQ76" s="250">
        <f t="shared" si="24"/>
        <v>-0.7233735931157651</v>
      </c>
      <c r="AR76" s="250">
        <f t="shared" si="24"/>
        <v>-0.77775798528782081</v>
      </c>
      <c r="AS76" s="250">
        <f t="shared" si="24"/>
        <v>-0.58199220335272073</v>
      </c>
      <c r="AT76" s="250">
        <f t="shared" si="24"/>
        <v>-0.62574731486001611</v>
      </c>
      <c r="AU76" s="250">
        <f t="shared" si="24"/>
        <v>-0.67279200614516221</v>
      </c>
      <c r="AV76" s="250">
        <f t="shared" si="24"/>
        <v>-0.7233735931157651</v>
      </c>
      <c r="AW76" s="250">
        <f t="shared" si="24"/>
        <v>-0.77775798528782081</v>
      </c>
      <c r="AX76" s="250">
        <f t="shared" si="24"/>
        <v>-0.58199220335272073</v>
      </c>
      <c r="AY76" s="250">
        <f t="shared" si="24"/>
        <v>-0.62574731486001611</v>
      </c>
      <c r="AZ76" s="250">
        <f t="shared" si="24"/>
        <v>-0.67279200614516221</v>
      </c>
      <c r="BA76" s="250">
        <f t="shared" si="24"/>
        <v>-0.7233735931157651</v>
      </c>
      <c r="BB76" s="250">
        <f t="shared" si="21"/>
        <v>-0.77775798528782081</v>
      </c>
      <c r="BC76" s="253"/>
    </row>
    <row r="77" spans="1:55" ht="14.25" customHeight="1" x14ac:dyDescent="0.2">
      <c r="B77" s="249" t="s">
        <v>216</v>
      </c>
      <c r="C77" s="250">
        <f t="shared" si="22"/>
        <v>-1.7930164501736905</v>
      </c>
      <c r="D77" s="250">
        <f t="shared" si="22"/>
        <v>-1.8565142148854474</v>
      </c>
      <c r="E77" s="250">
        <f t="shared" si="22"/>
        <v>-1.8889362626124748</v>
      </c>
      <c r="F77" s="250">
        <f t="shared" si="22"/>
        <v>-1.9453313937220469</v>
      </c>
      <c r="G77" s="250">
        <f t="shared" si="22"/>
        <v>-2.0686498596048368</v>
      </c>
      <c r="H77" s="250">
        <f t="shared" si="22"/>
        <v>-2.0425406536970381</v>
      </c>
      <c r="I77" s="250">
        <f t="shared" si="22"/>
        <v>-2.0167344644214267</v>
      </c>
      <c r="J77" s="250">
        <f t="shared" si="22"/>
        <v>-1.9012409983169722</v>
      </c>
      <c r="K77" s="250">
        <f t="shared" si="22"/>
        <v>-1.9025377295341317</v>
      </c>
      <c r="L77" s="250">
        <f t="shared" si="22"/>
        <v>-1.7994439498178114</v>
      </c>
      <c r="M77" s="250">
        <f t="shared" si="22"/>
        <v>-1.7803889737650866</v>
      </c>
      <c r="N77" s="250">
        <f t="shared" si="22"/>
        <v>-1.831365601357007</v>
      </c>
      <c r="O77" s="250">
        <f t="shared" si="18"/>
        <v>-1.71271632849532</v>
      </c>
      <c r="P77" s="250">
        <f t="shared" si="18"/>
        <v>-1.62761181341102</v>
      </c>
      <c r="Q77" s="250">
        <f t="shared" si="18"/>
        <v>-1.6285252688884502</v>
      </c>
      <c r="R77" s="250">
        <f t="shared" si="18"/>
        <v>-1.6296463890087043</v>
      </c>
      <c r="S77" s="250">
        <f t="shared" si="18"/>
        <v>-1.6309815449842697</v>
      </c>
      <c r="T77" s="250">
        <f t="shared" si="18"/>
        <v>-1.71271632849532</v>
      </c>
      <c r="U77" s="250">
        <f t="shared" si="18"/>
        <v>-1.62761181341102</v>
      </c>
      <c r="V77" s="250">
        <f t="shared" si="18"/>
        <v>-1.6285252688884502</v>
      </c>
      <c r="W77" s="250">
        <f t="shared" si="18"/>
        <v>-1.6296463890087043</v>
      </c>
      <c r="X77" s="250">
        <f t="shared" si="18"/>
        <v>-1.6309815449842697</v>
      </c>
      <c r="Y77" s="250">
        <f t="shared" si="18"/>
        <v>-1.71271632849532</v>
      </c>
      <c r="Z77" s="250">
        <f t="shared" si="18"/>
        <v>-1.62761181341102</v>
      </c>
      <c r="AA77" s="250">
        <f t="shared" si="18"/>
        <v>-1.6285252688884502</v>
      </c>
      <c r="AB77" s="250">
        <f t="shared" si="18"/>
        <v>-1.6296463890087043</v>
      </c>
      <c r="AC77" s="250">
        <f t="shared" si="23"/>
        <v>-1.6309815449842697</v>
      </c>
      <c r="AD77" s="250">
        <f t="shared" si="23"/>
        <v>-1.71271632849532</v>
      </c>
      <c r="AE77" s="250">
        <f t="shared" si="23"/>
        <v>-1.62761181341102</v>
      </c>
      <c r="AF77" s="250">
        <f t="shared" si="23"/>
        <v>-1.6285252688884502</v>
      </c>
      <c r="AG77" s="250">
        <f t="shared" si="23"/>
        <v>-1.6296463890087043</v>
      </c>
      <c r="AH77" s="250">
        <f t="shared" si="23"/>
        <v>-1.6309815449842697</v>
      </c>
      <c r="AI77" s="250">
        <f t="shared" si="23"/>
        <v>-1.71271632849532</v>
      </c>
      <c r="AJ77" s="250">
        <f t="shared" si="23"/>
        <v>-1.62761181341102</v>
      </c>
      <c r="AK77" s="250">
        <f t="shared" si="23"/>
        <v>-1.6285252688884502</v>
      </c>
      <c r="AL77" s="250">
        <f t="shared" si="23"/>
        <v>-1.6296463890087043</v>
      </c>
      <c r="AM77" s="250">
        <f t="shared" si="23"/>
        <v>-1.6309815449842697</v>
      </c>
      <c r="AN77" s="250">
        <f t="shared" si="24"/>
        <v>-1.71271632849532</v>
      </c>
      <c r="AO77" s="250">
        <f t="shared" si="24"/>
        <v>-1.62761181341102</v>
      </c>
      <c r="AP77" s="250">
        <f t="shared" si="24"/>
        <v>-1.6285252688884502</v>
      </c>
      <c r="AQ77" s="250">
        <f t="shared" si="24"/>
        <v>-1.6296463890087043</v>
      </c>
      <c r="AR77" s="250">
        <f t="shared" si="24"/>
        <v>-1.6309815449842697</v>
      </c>
      <c r="AS77" s="250">
        <f t="shared" si="24"/>
        <v>-1.71271632849532</v>
      </c>
      <c r="AT77" s="250">
        <f t="shared" si="24"/>
        <v>-1.62761181341102</v>
      </c>
      <c r="AU77" s="250">
        <f t="shared" si="24"/>
        <v>-1.6285252688884502</v>
      </c>
      <c r="AV77" s="250">
        <f t="shared" si="24"/>
        <v>-1.6296463890087043</v>
      </c>
      <c r="AW77" s="250">
        <f t="shared" si="24"/>
        <v>-1.6309815449842697</v>
      </c>
      <c r="AX77" s="250">
        <f t="shared" si="21"/>
        <v>-1.71271632849532</v>
      </c>
      <c r="AY77" s="250">
        <f t="shared" si="21"/>
        <v>-1.62761181341102</v>
      </c>
      <c r="AZ77" s="250">
        <f t="shared" si="21"/>
        <v>-1.6285252688884502</v>
      </c>
      <c r="BA77" s="250">
        <f t="shared" si="21"/>
        <v>-1.6296463890087043</v>
      </c>
      <c r="BB77" s="250">
        <f t="shared" si="21"/>
        <v>-1.6309815449842697</v>
      </c>
      <c r="BC77" s="253"/>
    </row>
    <row r="78" spans="1:55" ht="14.25" customHeight="1" x14ac:dyDescent="0.2">
      <c r="B78" s="249" t="s">
        <v>221</v>
      </c>
      <c r="C78" s="250">
        <f t="shared" si="22"/>
        <v>0.8895316646987147</v>
      </c>
      <c r="D78" s="250">
        <f t="shared" si="22"/>
        <v>0.84409505205382263</v>
      </c>
      <c r="E78" s="250">
        <f t="shared" si="22"/>
        <v>0.73957497660224325</v>
      </c>
      <c r="F78" s="250">
        <f t="shared" si="22"/>
        <v>0.5013218779106845</v>
      </c>
      <c r="G78" s="250">
        <f t="shared" si="22"/>
        <v>0.40843491342298505</v>
      </c>
      <c r="H78" s="250">
        <f t="shared" si="22"/>
        <v>0.35850151870178254</v>
      </c>
      <c r="I78" s="250">
        <f t="shared" si="22"/>
        <v>0.31964791585247787</v>
      </c>
      <c r="J78" s="250">
        <f t="shared" si="22"/>
        <v>0.3103139376809273</v>
      </c>
      <c r="K78" s="250">
        <f t="shared" si="22"/>
        <v>0.33997646378957147</v>
      </c>
      <c r="L78" s="250">
        <f t="shared" si="22"/>
        <v>0.31599906999954308</v>
      </c>
      <c r="M78" s="250">
        <f t="shared" si="22"/>
        <v>0.33237130134031639</v>
      </c>
      <c r="N78" s="250">
        <f t="shared" si="22"/>
        <v>0.31566971609702199</v>
      </c>
      <c r="O78" s="250">
        <f t="shared" si="18"/>
        <v>0.3124472953986987</v>
      </c>
      <c r="P78" s="250">
        <f t="shared" si="18"/>
        <v>0.31007821805850228</v>
      </c>
      <c r="Q78" s="250">
        <f t="shared" si="18"/>
        <v>0.31549464864588239</v>
      </c>
      <c r="R78" s="250">
        <f t="shared" si="18"/>
        <v>0.32750637402454846</v>
      </c>
      <c r="S78" s="250">
        <f t="shared" si="18"/>
        <v>0.34536977285055803</v>
      </c>
      <c r="T78" s="250">
        <f t="shared" si="18"/>
        <v>0.3124472953986987</v>
      </c>
      <c r="U78" s="250">
        <f t="shared" si="18"/>
        <v>0.31007821805850228</v>
      </c>
      <c r="V78" s="250">
        <f t="shared" si="18"/>
        <v>0.31549464864588239</v>
      </c>
      <c r="W78" s="250">
        <f t="shared" si="18"/>
        <v>0.32750637402454846</v>
      </c>
      <c r="X78" s="250">
        <f t="shared" si="18"/>
        <v>0.34536977285055803</v>
      </c>
      <c r="Y78" s="250">
        <f t="shared" si="18"/>
        <v>0.3124472953986987</v>
      </c>
      <c r="Z78" s="250">
        <f t="shared" si="18"/>
        <v>0.31007821805850228</v>
      </c>
      <c r="AA78" s="250">
        <f t="shared" si="18"/>
        <v>0.31549464864588239</v>
      </c>
      <c r="AB78" s="250">
        <f t="shared" si="18"/>
        <v>0.32750637402454846</v>
      </c>
      <c r="AC78" s="250">
        <f t="shared" si="23"/>
        <v>0.34536977285055803</v>
      </c>
      <c r="AD78" s="250">
        <f t="shared" si="23"/>
        <v>0.3124472953986987</v>
      </c>
      <c r="AE78" s="250">
        <f t="shared" si="23"/>
        <v>0.31007821805850228</v>
      </c>
      <c r="AF78" s="250">
        <f t="shared" si="23"/>
        <v>0.31549464864588239</v>
      </c>
      <c r="AG78" s="250">
        <f t="shared" si="23"/>
        <v>0.32750637402454846</v>
      </c>
      <c r="AH78" s="250">
        <f t="shared" si="23"/>
        <v>0.34536977285055803</v>
      </c>
      <c r="AI78" s="250">
        <f t="shared" si="23"/>
        <v>0.3124472953986987</v>
      </c>
      <c r="AJ78" s="250">
        <f t="shared" si="23"/>
        <v>0.31007821805850228</v>
      </c>
      <c r="AK78" s="250">
        <f t="shared" si="23"/>
        <v>0.31549464864588239</v>
      </c>
      <c r="AL78" s="250">
        <f t="shared" si="23"/>
        <v>0.32750637402454846</v>
      </c>
      <c r="AM78" s="250">
        <f t="shared" si="23"/>
        <v>0.34536977285055803</v>
      </c>
      <c r="AN78" s="250">
        <f t="shared" si="24"/>
        <v>0.3124472953986987</v>
      </c>
      <c r="AO78" s="250">
        <f t="shared" si="24"/>
        <v>0.31007821805850228</v>
      </c>
      <c r="AP78" s="250">
        <f t="shared" si="24"/>
        <v>0.31549464864588239</v>
      </c>
      <c r="AQ78" s="250">
        <f t="shared" si="24"/>
        <v>0.32750637402454846</v>
      </c>
      <c r="AR78" s="250">
        <f t="shared" si="24"/>
        <v>0.34536977285055803</v>
      </c>
      <c r="AS78" s="250">
        <f t="shared" si="24"/>
        <v>0.3124472953986987</v>
      </c>
      <c r="AT78" s="250">
        <f t="shared" si="24"/>
        <v>0.31007821805850228</v>
      </c>
      <c r="AU78" s="250">
        <f t="shared" si="24"/>
        <v>0.31549464864588239</v>
      </c>
      <c r="AV78" s="250">
        <f t="shared" si="24"/>
        <v>0.32750637402454846</v>
      </c>
      <c r="AW78" s="250">
        <f t="shared" si="24"/>
        <v>0.34536977285055803</v>
      </c>
      <c r="AX78" s="250">
        <f t="shared" si="21"/>
        <v>0.3124472953986987</v>
      </c>
      <c r="AY78" s="250">
        <f t="shared" si="21"/>
        <v>0.31007821805850228</v>
      </c>
      <c r="AZ78" s="250">
        <f t="shared" si="21"/>
        <v>0.31549464864588239</v>
      </c>
      <c r="BA78" s="250">
        <f t="shared" si="21"/>
        <v>0.32750637402454846</v>
      </c>
      <c r="BB78" s="250">
        <f t="shared" si="21"/>
        <v>0.34536977285055803</v>
      </c>
      <c r="BC78" s="253"/>
    </row>
    <row r="79" spans="1:55" ht="14.25" customHeight="1" x14ac:dyDescent="0.2">
      <c r="B79" s="249" t="s">
        <v>223</v>
      </c>
      <c r="C79" s="250">
        <f t="shared" si="22"/>
        <v>2.3358593218223461E-2</v>
      </c>
      <c r="D79" s="250">
        <f t="shared" si="22"/>
        <v>2.7956042227118783E-2</v>
      </c>
      <c r="E79" s="250">
        <f t="shared" si="22"/>
        <v>2.8945349366059525E-2</v>
      </c>
      <c r="F79" s="250">
        <f t="shared" si="22"/>
        <v>3.1857926609663759E-2</v>
      </c>
      <c r="G79" s="250">
        <f t="shared" si="22"/>
        <v>3.0025138953462156E-2</v>
      </c>
      <c r="H79" s="250">
        <f t="shared" si="22"/>
        <v>3.738739306103056E-2</v>
      </c>
      <c r="I79" s="250">
        <f t="shared" si="22"/>
        <v>3.5499157572588397E-2</v>
      </c>
      <c r="J79" s="250">
        <f t="shared" si="22"/>
        <v>3.4929867461054948E-2</v>
      </c>
      <c r="K79" s="250">
        <f t="shared" si="22"/>
        <v>3.478593440200272E-2</v>
      </c>
      <c r="L79" s="250">
        <f t="shared" si="22"/>
        <v>3.5874616832979753E-2</v>
      </c>
      <c r="M79" s="250">
        <f t="shared" si="22"/>
        <v>1.9639240813472E-2</v>
      </c>
      <c r="N79" s="250">
        <f t="shared" si="22"/>
        <v>2.6544930840271999E-2</v>
      </c>
      <c r="O79" s="250">
        <f t="shared" si="18"/>
        <v>3.6750922281954798E-2</v>
      </c>
      <c r="P79" s="250">
        <f t="shared" si="18"/>
        <v>3.8994798847500317E-2</v>
      </c>
      <c r="Q79" s="250">
        <f t="shared" si="18"/>
        <v>4.1199934996229585E-2</v>
      </c>
      <c r="R79" s="250">
        <f t="shared" si="18"/>
        <v>4.3315179940289258E-2</v>
      </c>
      <c r="S79" s="250">
        <f t="shared" si="18"/>
        <v>4.546895513885086E-2</v>
      </c>
      <c r="T79" s="250">
        <f t="shared" si="18"/>
        <v>3.6750922281954798E-2</v>
      </c>
      <c r="U79" s="250">
        <f t="shared" si="18"/>
        <v>3.8994798847500317E-2</v>
      </c>
      <c r="V79" s="250">
        <f t="shared" si="18"/>
        <v>4.1199934996229585E-2</v>
      </c>
      <c r="W79" s="250">
        <f t="shared" si="18"/>
        <v>4.3315179940289258E-2</v>
      </c>
      <c r="X79" s="250">
        <f t="shared" si="18"/>
        <v>4.546895513885086E-2</v>
      </c>
      <c r="Y79" s="250">
        <f t="shared" si="18"/>
        <v>3.6750922281954798E-2</v>
      </c>
      <c r="Z79" s="250">
        <f t="shared" si="18"/>
        <v>3.8994798847500317E-2</v>
      </c>
      <c r="AA79" s="250">
        <f t="shared" si="18"/>
        <v>4.1199934996229585E-2</v>
      </c>
      <c r="AB79" s="250">
        <f t="shared" si="18"/>
        <v>4.3315179940289258E-2</v>
      </c>
      <c r="AC79" s="250">
        <f t="shared" si="23"/>
        <v>4.546895513885086E-2</v>
      </c>
      <c r="AD79" s="250">
        <f t="shared" si="23"/>
        <v>3.6750922281954798E-2</v>
      </c>
      <c r="AE79" s="250">
        <f t="shared" si="23"/>
        <v>3.8994798847500317E-2</v>
      </c>
      <c r="AF79" s="250">
        <f t="shared" si="23"/>
        <v>4.1199934996229585E-2</v>
      </c>
      <c r="AG79" s="250">
        <f t="shared" si="23"/>
        <v>4.3315179940289258E-2</v>
      </c>
      <c r="AH79" s="250">
        <f t="shared" si="23"/>
        <v>4.546895513885086E-2</v>
      </c>
      <c r="AI79" s="250">
        <f t="shared" si="23"/>
        <v>3.6750922281954798E-2</v>
      </c>
      <c r="AJ79" s="250">
        <f t="shared" si="23"/>
        <v>3.8994798847500317E-2</v>
      </c>
      <c r="AK79" s="250">
        <f t="shared" si="23"/>
        <v>4.1199934996229585E-2</v>
      </c>
      <c r="AL79" s="250">
        <f t="shared" si="23"/>
        <v>4.3315179940289258E-2</v>
      </c>
      <c r="AM79" s="250">
        <f t="shared" si="23"/>
        <v>4.546895513885086E-2</v>
      </c>
      <c r="AN79" s="250">
        <f t="shared" si="24"/>
        <v>3.6750922281954798E-2</v>
      </c>
      <c r="AO79" s="250">
        <f t="shared" si="24"/>
        <v>3.8994798847500317E-2</v>
      </c>
      <c r="AP79" s="250">
        <f t="shared" si="24"/>
        <v>4.1199934996229585E-2</v>
      </c>
      <c r="AQ79" s="250">
        <f t="shared" si="24"/>
        <v>4.3315179940289258E-2</v>
      </c>
      <c r="AR79" s="250">
        <f t="shared" si="24"/>
        <v>4.546895513885086E-2</v>
      </c>
      <c r="AS79" s="250">
        <f t="shared" si="24"/>
        <v>3.6750922281954798E-2</v>
      </c>
      <c r="AT79" s="250">
        <f t="shared" si="24"/>
        <v>3.8994798847500317E-2</v>
      </c>
      <c r="AU79" s="250">
        <f t="shared" si="24"/>
        <v>4.1199934996229585E-2</v>
      </c>
      <c r="AV79" s="250">
        <f t="shared" si="24"/>
        <v>4.3315179940289258E-2</v>
      </c>
      <c r="AW79" s="250">
        <f t="shared" si="24"/>
        <v>4.546895513885086E-2</v>
      </c>
      <c r="AX79" s="250">
        <f t="shared" si="21"/>
        <v>3.6750922281954798E-2</v>
      </c>
      <c r="AY79" s="250">
        <f t="shared" si="21"/>
        <v>3.8994798847500317E-2</v>
      </c>
      <c r="AZ79" s="250">
        <f t="shared" si="21"/>
        <v>4.1199934996229585E-2</v>
      </c>
      <c r="BA79" s="250">
        <f t="shared" si="21"/>
        <v>4.3315179940289258E-2</v>
      </c>
      <c r="BB79" s="250">
        <f t="shared" si="21"/>
        <v>4.546895513885086E-2</v>
      </c>
    </row>
    <row r="80" spans="1:55" ht="14.25" customHeight="1" x14ac:dyDescent="0.2">
      <c r="B80" s="249" t="s">
        <v>222</v>
      </c>
      <c r="C80" s="250">
        <f t="shared" si="22"/>
        <v>9.3240750971109343E-2</v>
      </c>
      <c r="D80" s="250">
        <f t="shared" si="22"/>
        <v>0.10630140963052359</v>
      </c>
      <c r="E80" s="250">
        <f t="shared" si="22"/>
        <v>0.10780968567201774</v>
      </c>
      <c r="F80" s="250">
        <f t="shared" si="22"/>
        <v>6.2861503115456879E-2</v>
      </c>
      <c r="G80" s="250">
        <f t="shared" si="22"/>
        <v>6.6557936131088194E-2</v>
      </c>
      <c r="H80" s="250">
        <f t="shared" si="22"/>
        <v>6.6842652610822256E-2</v>
      </c>
      <c r="I80" s="250">
        <f t="shared" si="22"/>
        <v>6.7312228847278333E-2</v>
      </c>
      <c r="J80" s="250">
        <f t="shared" si="22"/>
        <v>6.5713148159838197E-2</v>
      </c>
      <c r="K80" s="250">
        <f t="shared" si="22"/>
        <v>6.5737876473872095E-2</v>
      </c>
      <c r="L80" s="250">
        <f t="shared" si="22"/>
        <v>5.4293894170028167E-2</v>
      </c>
      <c r="M80" s="250">
        <f t="shared" si="22"/>
        <v>5.6647280771677445E-2</v>
      </c>
      <c r="N80" s="250">
        <f t="shared" si="22"/>
        <v>5.3572547471042911E-2</v>
      </c>
      <c r="O80" s="250">
        <f t="shared" si="18"/>
        <v>8.0132686632741743E-2</v>
      </c>
      <c r="P80" s="250">
        <f t="shared" si="18"/>
        <v>8.5025294668260337E-2</v>
      </c>
      <c r="Q80" s="250">
        <f t="shared" si="18"/>
        <v>8.9833432070445168E-2</v>
      </c>
      <c r="R80" s="250">
        <f t="shared" si="18"/>
        <v>9.4445568303473865E-2</v>
      </c>
      <c r="S80" s="250">
        <f t="shared" si="18"/>
        <v>9.9141716926346657E-2</v>
      </c>
      <c r="T80" s="250">
        <f t="shared" si="18"/>
        <v>8.0132686632741743E-2</v>
      </c>
      <c r="U80" s="250">
        <f t="shared" si="18"/>
        <v>8.5025294668260337E-2</v>
      </c>
      <c r="V80" s="250">
        <f t="shared" si="18"/>
        <v>8.9833432070445168E-2</v>
      </c>
      <c r="W80" s="250">
        <f t="shared" si="18"/>
        <v>9.4445568303473865E-2</v>
      </c>
      <c r="X80" s="250">
        <f t="shared" si="18"/>
        <v>9.9141716926346657E-2</v>
      </c>
      <c r="Y80" s="250">
        <f t="shared" si="18"/>
        <v>8.0132686632741743E-2</v>
      </c>
      <c r="Z80" s="250">
        <f t="shared" si="18"/>
        <v>8.5025294668260337E-2</v>
      </c>
      <c r="AA80" s="250">
        <f t="shared" si="18"/>
        <v>8.9833432070445168E-2</v>
      </c>
      <c r="AB80" s="250">
        <f t="shared" si="18"/>
        <v>9.4445568303473865E-2</v>
      </c>
      <c r="AC80" s="250">
        <f t="shared" si="23"/>
        <v>9.9141716926346657E-2</v>
      </c>
      <c r="AD80" s="250">
        <f t="shared" si="23"/>
        <v>8.0132686632741743E-2</v>
      </c>
      <c r="AE80" s="250">
        <f t="shared" si="23"/>
        <v>8.5025294668260337E-2</v>
      </c>
      <c r="AF80" s="250">
        <f t="shared" si="23"/>
        <v>8.9833432070445168E-2</v>
      </c>
      <c r="AG80" s="250">
        <f t="shared" si="23"/>
        <v>9.4445568303473865E-2</v>
      </c>
      <c r="AH80" s="250">
        <f t="shared" si="23"/>
        <v>9.9141716926346657E-2</v>
      </c>
      <c r="AI80" s="250">
        <f t="shared" si="23"/>
        <v>8.0132686632741743E-2</v>
      </c>
      <c r="AJ80" s="250">
        <f t="shared" si="23"/>
        <v>8.5025294668260337E-2</v>
      </c>
      <c r="AK80" s="250">
        <f t="shared" si="23"/>
        <v>8.9833432070445168E-2</v>
      </c>
      <c r="AL80" s="250">
        <f t="shared" si="23"/>
        <v>9.4445568303473865E-2</v>
      </c>
      <c r="AM80" s="250">
        <f t="shared" si="23"/>
        <v>9.9141716926346657E-2</v>
      </c>
      <c r="AN80" s="250">
        <f t="shared" si="24"/>
        <v>8.0132686632741743E-2</v>
      </c>
      <c r="AO80" s="250">
        <f t="shared" si="24"/>
        <v>8.5025294668260337E-2</v>
      </c>
      <c r="AP80" s="250">
        <f t="shared" si="24"/>
        <v>8.9833432070445168E-2</v>
      </c>
      <c r="AQ80" s="250">
        <f t="shared" si="24"/>
        <v>9.4445568303473865E-2</v>
      </c>
      <c r="AR80" s="250">
        <f t="shared" si="24"/>
        <v>9.9141716926346657E-2</v>
      </c>
      <c r="AS80" s="250">
        <f t="shared" si="24"/>
        <v>8.0132686632741743E-2</v>
      </c>
      <c r="AT80" s="250">
        <f t="shared" si="24"/>
        <v>8.5025294668260337E-2</v>
      </c>
      <c r="AU80" s="250">
        <f t="shared" si="24"/>
        <v>8.9833432070445168E-2</v>
      </c>
      <c r="AV80" s="250">
        <f t="shared" si="24"/>
        <v>9.4445568303473865E-2</v>
      </c>
      <c r="AW80" s="250">
        <f t="shared" si="24"/>
        <v>9.9141716926346657E-2</v>
      </c>
      <c r="AX80" s="250">
        <f t="shared" si="21"/>
        <v>8.0132686632741743E-2</v>
      </c>
      <c r="AY80" s="250">
        <f t="shared" si="21"/>
        <v>8.5025294668260337E-2</v>
      </c>
      <c r="AZ80" s="250">
        <f t="shared" si="21"/>
        <v>8.9833432070445168E-2</v>
      </c>
      <c r="BA80" s="250">
        <f t="shared" si="21"/>
        <v>9.4445568303473865E-2</v>
      </c>
      <c r="BB80" s="250">
        <f t="shared" si="21"/>
        <v>9.9141716926346657E-2</v>
      </c>
    </row>
    <row r="81" spans="2:55" x14ac:dyDescent="0.2">
      <c r="C81" s="239"/>
      <c r="D81" s="239"/>
      <c r="E81" s="239"/>
      <c r="F81" s="239"/>
      <c r="G81" s="239"/>
      <c r="H81" s="239"/>
      <c r="I81" s="239"/>
      <c r="J81" s="239"/>
      <c r="K81" s="239"/>
    </row>
    <row r="82" spans="2:55" x14ac:dyDescent="0.2">
      <c r="B82" s="249" t="s">
        <v>474</v>
      </c>
      <c r="C82" s="250">
        <f t="shared" ref="C82:AW82" si="25">C61-C15</f>
        <v>7.4381372929374301</v>
      </c>
      <c r="D82" s="250">
        <f t="shared" si="25"/>
        <v>6.4511135106771835</v>
      </c>
      <c r="E82" s="250">
        <f t="shared" si="25"/>
        <v>9.5334170704522165</v>
      </c>
      <c r="F82" s="250">
        <f t="shared" si="25"/>
        <v>5.9452260582781253</v>
      </c>
      <c r="G82" s="250">
        <f t="shared" si="25"/>
        <v>5.428804712150531</v>
      </c>
      <c r="H82" s="250">
        <f t="shared" si="25"/>
        <v>5.5840171983628579</v>
      </c>
      <c r="I82" s="250">
        <f t="shared" si="25"/>
        <v>5.6957775817951699</v>
      </c>
      <c r="J82" s="250">
        <f t="shared" si="25"/>
        <v>5.6834044940118673</v>
      </c>
      <c r="K82" s="250">
        <f t="shared" si="25"/>
        <v>5.7299814183380491</v>
      </c>
      <c r="L82" s="250">
        <f t="shared" si="25"/>
        <v>4.2317950454295499</v>
      </c>
      <c r="M82" s="250">
        <f t="shared" ref="M82:N82" si="26">M61-M15</f>
        <v>5.0095705786355795</v>
      </c>
      <c r="N82" s="250">
        <f t="shared" si="26"/>
        <v>5.2125932167539002</v>
      </c>
      <c r="O82" s="250">
        <f t="shared" si="25"/>
        <v>5.4790929276634017</v>
      </c>
      <c r="P82" s="250">
        <f t="shared" si="25"/>
        <v>5.1428814773035336</v>
      </c>
      <c r="Q82" s="250">
        <f t="shared" si="25"/>
        <v>4.65545793036092</v>
      </c>
      <c r="R82" s="250">
        <f t="shared" si="25"/>
        <v>4.1858649413419533</v>
      </c>
      <c r="S82" s="250">
        <f t="shared" si="25"/>
        <v>3.7623481505786307</v>
      </c>
      <c r="T82" s="250">
        <f t="shared" si="25"/>
        <v>5.359517291214587</v>
      </c>
      <c r="U82" s="250">
        <f t="shared" si="25"/>
        <v>5.3819339522056762</v>
      </c>
      <c r="V82" s="250">
        <f t="shared" si="25"/>
        <v>5.0413374411268128</v>
      </c>
      <c r="W82" s="250">
        <f t="shared" si="25"/>
        <v>4.5819392147635023</v>
      </c>
      <c r="X82" s="250">
        <f t="shared" si="25"/>
        <v>4.2858821820407176</v>
      </c>
      <c r="Y82" s="250">
        <f t="shared" si="25"/>
        <v>4.3248717929836964</v>
      </c>
      <c r="Z82" s="250">
        <f t="shared" si="25"/>
        <v>4.0545641530656438</v>
      </c>
      <c r="AA82" s="250">
        <f t="shared" si="25"/>
        <v>3.5414728844783703</v>
      </c>
      <c r="AB82" s="250">
        <f t="shared" si="25"/>
        <v>3.0726813879500803</v>
      </c>
      <c r="AC82" s="250">
        <f t="shared" si="25"/>
        <v>2.6689587398499057</v>
      </c>
      <c r="AD82" s="250">
        <f t="shared" si="25"/>
        <v>4.844609808692721</v>
      </c>
      <c r="AE82" s="250">
        <f t="shared" si="25"/>
        <v>4.5395035858967558</v>
      </c>
      <c r="AF82" s="250">
        <f t="shared" si="25"/>
        <v>4.0756151761349475</v>
      </c>
      <c r="AG82" s="250">
        <f t="shared" si="25"/>
        <v>3.6195405291794813</v>
      </c>
      <c r="AH82" s="250">
        <f t="shared" si="25"/>
        <v>3.2403940001318547</v>
      </c>
      <c r="AI82" s="250">
        <f t="shared" si="25"/>
        <v>4.844609808692721</v>
      </c>
      <c r="AJ82" s="250">
        <f t="shared" si="25"/>
        <v>4.5395035858967558</v>
      </c>
      <c r="AK82" s="250">
        <f t="shared" si="25"/>
        <v>4.0756151761349475</v>
      </c>
      <c r="AL82" s="250">
        <f t="shared" si="25"/>
        <v>3.6195405291794813</v>
      </c>
      <c r="AM82" s="250">
        <f t="shared" si="25"/>
        <v>3.2403940001318547</v>
      </c>
      <c r="AN82" s="250">
        <f t="shared" si="25"/>
        <v>4.844609808692721</v>
      </c>
      <c r="AO82" s="250">
        <f t="shared" si="25"/>
        <v>4.5395035858967558</v>
      </c>
      <c r="AP82" s="250">
        <f t="shared" si="25"/>
        <v>4.0756151761349475</v>
      </c>
      <c r="AQ82" s="250">
        <f t="shared" si="25"/>
        <v>3.6195405291794813</v>
      </c>
      <c r="AR82" s="250">
        <f t="shared" si="25"/>
        <v>3.2403940001318547</v>
      </c>
      <c r="AS82" s="250">
        <f t="shared" si="25"/>
        <v>4.844609808692721</v>
      </c>
      <c r="AT82" s="250">
        <f t="shared" si="25"/>
        <v>4.5395035858967558</v>
      </c>
      <c r="AU82" s="250">
        <f t="shared" si="25"/>
        <v>4.0756151761349475</v>
      </c>
      <c r="AV82" s="250">
        <f t="shared" si="25"/>
        <v>3.6195405291794813</v>
      </c>
      <c r="AW82" s="250">
        <f t="shared" si="25"/>
        <v>3.2403940001318547</v>
      </c>
      <c r="AX82" s="250">
        <f t="shared" ref="AX82:BB82" si="27">AX61-AX15</f>
        <v>5.0380702414173264</v>
      </c>
      <c r="AY82" s="250">
        <f t="shared" si="27"/>
        <v>5.2459266848071806</v>
      </c>
      <c r="AZ82" s="250">
        <f t="shared" si="27"/>
        <v>6.4516873608841703</v>
      </c>
      <c r="BA82" s="250">
        <f t="shared" si="27"/>
        <v>6.6931965284096977</v>
      </c>
      <c r="BB82" s="250">
        <f t="shared" si="27"/>
        <v>7.0371002980377382</v>
      </c>
    </row>
    <row r="83" spans="2:55" x14ac:dyDescent="0.2">
      <c r="L83" s="264"/>
      <c r="M83" s="264"/>
      <c r="N83" s="264"/>
      <c r="O83" s="264"/>
      <c r="P83" s="264"/>
      <c r="Q83" s="264"/>
      <c r="R83" s="264"/>
      <c r="S83" s="264"/>
    </row>
    <row r="84" spans="2:55" ht="15" customHeight="1" x14ac:dyDescent="0.2">
      <c r="C84" s="418" t="s">
        <v>475</v>
      </c>
      <c r="D84" s="418"/>
      <c r="E84" s="418"/>
      <c r="F84" s="418"/>
      <c r="G84" s="418"/>
      <c r="H84" s="418"/>
      <c r="I84" s="418"/>
      <c r="J84" s="418"/>
      <c r="K84" s="419"/>
      <c r="L84" s="417" t="s">
        <v>468</v>
      </c>
      <c r="M84" s="415"/>
      <c r="N84" s="415"/>
      <c r="O84" s="415"/>
      <c r="P84" s="415"/>
      <c r="Q84" s="415"/>
      <c r="R84" s="415"/>
      <c r="S84" s="416"/>
      <c r="T84" s="415"/>
      <c r="U84" s="415"/>
      <c r="V84" s="415"/>
      <c r="W84" s="415"/>
      <c r="X84" s="416"/>
      <c r="Y84" s="415"/>
      <c r="Z84" s="415"/>
      <c r="AA84" s="415"/>
      <c r="AB84" s="415"/>
      <c r="AC84" s="416"/>
      <c r="AD84" s="415"/>
      <c r="AE84" s="415"/>
      <c r="AF84" s="415"/>
      <c r="AG84" s="415"/>
      <c r="AH84" s="416"/>
      <c r="AI84" s="415"/>
      <c r="AJ84" s="415"/>
      <c r="AK84" s="415"/>
      <c r="AL84" s="415"/>
      <c r="AM84" s="416"/>
      <c r="AN84" s="424"/>
      <c r="AO84" s="424"/>
      <c r="AP84" s="424"/>
      <c r="AQ84" s="424"/>
      <c r="AR84" s="425"/>
      <c r="AS84" s="424"/>
      <c r="AT84" s="424"/>
      <c r="AU84" s="424"/>
      <c r="AV84" s="424"/>
      <c r="AW84" s="424"/>
      <c r="AX84" s="420"/>
      <c r="AY84" s="420"/>
      <c r="AZ84" s="420"/>
      <c r="BA84" s="420"/>
      <c r="BB84" s="420"/>
    </row>
    <row r="85" spans="2:55" x14ac:dyDescent="0.2">
      <c r="B85" s="255" t="s">
        <v>476</v>
      </c>
      <c r="C85" s="243">
        <v>1990</v>
      </c>
      <c r="D85" s="243">
        <v>2005</v>
      </c>
      <c r="E85" s="243">
        <v>2007</v>
      </c>
      <c r="F85" s="243">
        <v>2010</v>
      </c>
      <c r="G85" s="243">
        <v>2015</v>
      </c>
      <c r="H85" s="243">
        <v>2016</v>
      </c>
      <c r="I85" s="243">
        <v>2017</v>
      </c>
      <c r="J85" s="243">
        <v>2018</v>
      </c>
      <c r="K85" s="243">
        <v>2019</v>
      </c>
      <c r="L85" s="243">
        <v>2020</v>
      </c>
      <c r="M85" s="243">
        <v>2021</v>
      </c>
      <c r="N85" s="243">
        <v>2022</v>
      </c>
      <c r="O85" s="243">
        <v>2025</v>
      </c>
      <c r="P85" s="243">
        <v>2030</v>
      </c>
      <c r="Q85" s="243">
        <v>2035</v>
      </c>
      <c r="R85" s="243">
        <v>2040</v>
      </c>
      <c r="S85" s="243">
        <v>2045</v>
      </c>
      <c r="T85" s="243">
        <v>2025</v>
      </c>
      <c r="U85" s="243">
        <v>2030</v>
      </c>
      <c r="V85" s="243">
        <v>2035</v>
      </c>
      <c r="W85" s="243">
        <v>2040</v>
      </c>
      <c r="X85" s="243">
        <v>2045</v>
      </c>
      <c r="Y85" s="243">
        <v>2025</v>
      </c>
      <c r="Z85" s="243">
        <v>2030</v>
      </c>
      <c r="AA85" s="243">
        <v>2035</v>
      </c>
      <c r="AB85" s="243">
        <v>2040</v>
      </c>
      <c r="AC85" s="243">
        <v>2045</v>
      </c>
      <c r="AD85" s="243">
        <v>2025</v>
      </c>
      <c r="AE85" s="243">
        <v>2030</v>
      </c>
      <c r="AF85" s="243">
        <v>2035</v>
      </c>
      <c r="AG85" s="243">
        <v>2040</v>
      </c>
      <c r="AH85" s="243">
        <v>2045</v>
      </c>
      <c r="AI85" s="243">
        <v>2025</v>
      </c>
      <c r="AJ85" s="243">
        <v>2030</v>
      </c>
      <c r="AK85" s="243">
        <v>2035</v>
      </c>
      <c r="AL85" s="243">
        <v>2040</v>
      </c>
      <c r="AM85" s="243">
        <v>2045</v>
      </c>
      <c r="AN85" s="243">
        <v>2025</v>
      </c>
      <c r="AO85" s="243">
        <v>2030</v>
      </c>
      <c r="AP85" s="243">
        <v>2035</v>
      </c>
      <c r="AQ85" s="243">
        <v>2040</v>
      </c>
      <c r="AR85" s="243">
        <v>2045</v>
      </c>
      <c r="AS85" s="243">
        <v>2025</v>
      </c>
      <c r="AT85" s="243">
        <v>2030</v>
      </c>
      <c r="AU85" s="243">
        <v>2035</v>
      </c>
      <c r="AV85" s="243">
        <v>2040</v>
      </c>
      <c r="AW85" s="243">
        <v>2045</v>
      </c>
      <c r="AX85" s="243">
        <v>2025</v>
      </c>
      <c r="AY85" s="243">
        <v>2030</v>
      </c>
      <c r="AZ85" s="243">
        <v>2035</v>
      </c>
      <c r="BA85" s="243">
        <v>2040</v>
      </c>
      <c r="BB85" s="243">
        <v>2045</v>
      </c>
    </row>
    <row r="86" spans="2:55" ht="14.25" customHeight="1" x14ac:dyDescent="0.2">
      <c r="B86" s="244" t="s">
        <v>477</v>
      </c>
      <c r="C86" s="250">
        <f t="shared" ref="C86:AW86" si="28">SUM(C51:C52)</f>
        <v>-0.93051423370467301</v>
      </c>
      <c r="D86" s="250">
        <f t="shared" si="28"/>
        <v>-1.4090471914626059</v>
      </c>
      <c r="E86" s="250">
        <f t="shared" si="28"/>
        <v>-1.3640533117102225</v>
      </c>
      <c r="F86" s="250">
        <f t="shared" si="28"/>
        <v>-1.5451021397441436</v>
      </c>
      <c r="G86" s="250">
        <f t="shared" si="28"/>
        <v>-1.6345268939602517</v>
      </c>
      <c r="H86" s="250">
        <f t="shared" si="28"/>
        <v>-1.6144237628962734</v>
      </c>
      <c r="I86" s="250">
        <f>SUM(I51:I52)</f>
        <v>-1.65193954482622</v>
      </c>
      <c r="J86" s="250">
        <f t="shared" si="28"/>
        <v>-1.3067196160545453</v>
      </c>
      <c r="K86" s="250">
        <f t="shared" si="28"/>
        <v>-1.4866030158593995</v>
      </c>
      <c r="L86" s="250">
        <f t="shared" si="28"/>
        <v>-1.3222160338485578</v>
      </c>
      <c r="M86" s="250">
        <f t="shared" ref="M86:N86" si="29">SUM(M51:M52)</f>
        <v>-1.1970734566404204</v>
      </c>
      <c r="N86" s="250">
        <f t="shared" si="29"/>
        <v>-1.3693493045050082</v>
      </c>
      <c r="O86" s="250">
        <f t="shared" si="28"/>
        <v>-1.1126905154726769</v>
      </c>
      <c r="P86" s="250">
        <f t="shared" si="28"/>
        <v>-1.1406629126485488</v>
      </c>
      <c r="Q86" s="250">
        <f t="shared" si="28"/>
        <v>-1.2255064799871442</v>
      </c>
      <c r="R86" s="250">
        <f t="shared" si="28"/>
        <v>-1.3420115301081534</v>
      </c>
      <c r="S86" s="250">
        <f t="shared" si="28"/>
        <v>-1.4604599499131319</v>
      </c>
      <c r="T86" s="250">
        <f t="shared" si="28"/>
        <v>-1.4063326601027524</v>
      </c>
      <c r="U86" s="250">
        <f t="shared" si="28"/>
        <v>-1.4307005647901647</v>
      </c>
      <c r="V86" s="250">
        <f t="shared" si="28"/>
        <v>-1.5123387925754483</v>
      </c>
      <c r="W86" s="250">
        <f t="shared" si="28"/>
        <v>-1.6305731517370807</v>
      </c>
      <c r="X86" s="250">
        <f t="shared" si="28"/>
        <v>-1.7553965021306512</v>
      </c>
      <c r="Y86" s="250">
        <f t="shared" si="28"/>
        <v>-1.4063326601027524</v>
      </c>
      <c r="Z86" s="250">
        <f t="shared" si="28"/>
        <v>-1.4307005647901647</v>
      </c>
      <c r="AA86" s="250">
        <f t="shared" si="28"/>
        <v>-1.5123387925754483</v>
      </c>
      <c r="AB86" s="250">
        <f t="shared" si="28"/>
        <v>-1.6305731517370807</v>
      </c>
      <c r="AC86" s="250">
        <f t="shared" si="28"/>
        <v>-1.7553965021306512</v>
      </c>
      <c r="AD86" s="250">
        <f t="shared" si="28"/>
        <v>-1.4063326601027524</v>
      </c>
      <c r="AE86" s="250">
        <f t="shared" si="28"/>
        <v>-1.4307005647901647</v>
      </c>
      <c r="AF86" s="250">
        <f t="shared" si="28"/>
        <v>-1.5123387925754483</v>
      </c>
      <c r="AG86" s="250">
        <f t="shared" si="28"/>
        <v>-1.6305731517370807</v>
      </c>
      <c r="AH86" s="250">
        <f t="shared" si="28"/>
        <v>-1.7553965021306512</v>
      </c>
      <c r="AI86" s="250">
        <f t="shared" si="28"/>
        <v>-1.4063326601027524</v>
      </c>
      <c r="AJ86" s="250">
        <f t="shared" si="28"/>
        <v>-1.4307005647901647</v>
      </c>
      <c r="AK86" s="250">
        <f t="shared" si="28"/>
        <v>-1.5123387925754483</v>
      </c>
      <c r="AL86" s="250">
        <f t="shared" si="28"/>
        <v>-1.6305731517370807</v>
      </c>
      <c r="AM86" s="250">
        <f t="shared" si="28"/>
        <v>-1.7553965021306512</v>
      </c>
      <c r="AN86" s="250">
        <f t="shared" si="28"/>
        <v>-1.4063326601027524</v>
      </c>
      <c r="AO86" s="250">
        <f t="shared" si="28"/>
        <v>-1.4307005647901647</v>
      </c>
      <c r="AP86" s="250">
        <f t="shared" si="28"/>
        <v>-1.5123387925754483</v>
      </c>
      <c r="AQ86" s="250">
        <f t="shared" si="28"/>
        <v>-1.6305731517370807</v>
      </c>
      <c r="AR86" s="250">
        <f t="shared" si="28"/>
        <v>-1.7553965021306512</v>
      </c>
      <c r="AS86" s="250">
        <f t="shared" si="28"/>
        <v>-1.4063326601027524</v>
      </c>
      <c r="AT86" s="250">
        <f t="shared" si="28"/>
        <v>-1.4307005647901647</v>
      </c>
      <c r="AU86" s="250">
        <f t="shared" si="28"/>
        <v>-1.5123387925754483</v>
      </c>
      <c r="AV86" s="250">
        <f t="shared" si="28"/>
        <v>-1.6305731517370807</v>
      </c>
      <c r="AW86" s="250">
        <f t="shared" si="28"/>
        <v>-1.7553965021306512</v>
      </c>
      <c r="AX86" s="250">
        <f t="shared" ref="AX86:BB86" si="30">SUM(AX51:AX52)</f>
        <v>-1.4063326601027524</v>
      </c>
      <c r="AY86" s="250">
        <f t="shared" si="30"/>
        <v>-1.4307005647901647</v>
      </c>
      <c r="AZ86" s="250">
        <f t="shared" si="30"/>
        <v>-1.5123387925754483</v>
      </c>
      <c r="BA86" s="250">
        <f t="shared" si="30"/>
        <v>-1.6305731517370807</v>
      </c>
      <c r="BB86" s="250">
        <f t="shared" si="30"/>
        <v>-1.7553965021306512</v>
      </c>
      <c r="BC86" s="256"/>
    </row>
    <row r="87" spans="2:55" x14ac:dyDescent="0.2">
      <c r="B87" s="238" t="s">
        <v>349</v>
      </c>
      <c r="C87" s="265">
        <f>SUM(C26:C30)</f>
        <v>0.68353060885847661</v>
      </c>
      <c r="D87" s="265">
        <f t="shared" ref="D87:AW87" si="31">SUM(D26:D30)</f>
        <v>0.53815236440709235</v>
      </c>
      <c r="E87" s="265">
        <f t="shared" si="31"/>
        <v>0.51710282468410573</v>
      </c>
      <c r="F87" s="265">
        <f t="shared" si="31"/>
        <v>0.47698599585057055</v>
      </c>
      <c r="G87" s="265">
        <f t="shared" si="31"/>
        <v>0.43317741388710879</v>
      </c>
      <c r="H87" s="265">
        <f t="shared" si="31"/>
        <v>0.45156346265130859</v>
      </c>
      <c r="I87" s="265">
        <f t="shared" si="31"/>
        <v>0.45271690866266823</v>
      </c>
      <c r="J87" s="265">
        <f t="shared" si="31"/>
        <v>0.45299338956077367</v>
      </c>
      <c r="K87" s="265">
        <f t="shared" si="31"/>
        <v>0.44843035570424017</v>
      </c>
      <c r="L87" s="265">
        <f t="shared" si="31"/>
        <v>0.43821960889827088</v>
      </c>
      <c r="M87" s="265">
        <f t="shared" ref="M87:N87" si="32">SUM(M26:M30)</f>
        <v>0.42770580222600441</v>
      </c>
      <c r="N87" s="265">
        <f t="shared" si="32"/>
        <v>0.44592546562250823</v>
      </c>
      <c r="O87" s="265">
        <f t="shared" si="31"/>
        <v>0.42697141709994457</v>
      </c>
      <c r="P87" s="265">
        <f t="shared" si="31"/>
        <v>0.42188121179533411</v>
      </c>
      <c r="Q87" s="265">
        <f t="shared" si="31"/>
        <v>0.41004368890732096</v>
      </c>
      <c r="R87" s="265">
        <f t="shared" si="31"/>
        <v>0.39830375093650522</v>
      </c>
      <c r="S87" s="265">
        <f t="shared" si="31"/>
        <v>0.38663709492224946</v>
      </c>
      <c r="T87" s="265">
        <f t="shared" si="31"/>
        <v>0.43146253319706956</v>
      </c>
      <c r="U87" s="265">
        <f t="shared" si="31"/>
        <v>0.42367847406089604</v>
      </c>
      <c r="V87" s="265">
        <f t="shared" si="31"/>
        <v>0.41598849132349763</v>
      </c>
      <c r="W87" s="265">
        <f t="shared" si="31"/>
        <v>0.40836753871089876</v>
      </c>
      <c r="X87" s="265">
        <f t="shared" si="31"/>
        <v>0.40079717814869481</v>
      </c>
      <c r="Y87" s="265">
        <f t="shared" si="31"/>
        <v>0.43146253319706956</v>
      </c>
      <c r="Z87" s="265">
        <f t="shared" si="31"/>
        <v>0.42367847406089604</v>
      </c>
      <c r="AA87" s="265">
        <f t="shared" si="31"/>
        <v>0.41598849132349763</v>
      </c>
      <c r="AB87" s="265">
        <f t="shared" si="31"/>
        <v>0.40836753871089876</v>
      </c>
      <c r="AC87" s="265">
        <f t="shared" si="31"/>
        <v>0.40079717814869481</v>
      </c>
      <c r="AD87" s="265">
        <f t="shared" si="31"/>
        <v>0.43146253319706956</v>
      </c>
      <c r="AE87" s="265">
        <f t="shared" si="31"/>
        <v>0.42367847406089604</v>
      </c>
      <c r="AF87" s="265">
        <f t="shared" si="31"/>
        <v>0.41598849132349763</v>
      </c>
      <c r="AG87" s="265">
        <f t="shared" si="31"/>
        <v>0.40836753871089876</v>
      </c>
      <c r="AH87" s="265">
        <f t="shared" si="31"/>
        <v>0.40079717814869481</v>
      </c>
      <c r="AI87" s="265">
        <f t="shared" si="31"/>
        <v>0.43146253319706956</v>
      </c>
      <c r="AJ87" s="265">
        <f t="shared" si="31"/>
        <v>0.42367847406089604</v>
      </c>
      <c r="AK87" s="265">
        <f t="shared" si="31"/>
        <v>0.41598849132349763</v>
      </c>
      <c r="AL87" s="265">
        <f t="shared" si="31"/>
        <v>0.40836753871089876</v>
      </c>
      <c r="AM87" s="265">
        <f t="shared" si="31"/>
        <v>0.40079717814869481</v>
      </c>
      <c r="AN87" s="265">
        <f t="shared" si="31"/>
        <v>0.43146253319706956</v>
      </c>
      <c r="AO87" s="265">
        <f t="shared" si="31"/>
        <v>0.42367847406089604</v>
      </c>
      <c r="AP87" s="265">
        <f t="shared" si="31"/>
        <v>0.41598849132349763</v>
      </c>
      <c r="AQ87" s="265">
        <f t="shared" si="31"/>
        <v>0.40836753871089876</v>
      </c>
      <c r="AR87" s="265">
        <f t="shared" si="31"/>
        <v>0.40079717814869481</v>
      </c>
      <c r="AS87" s="265">
        <f t="shared" si="31"/>
        <v>0.43146253319706956</v>
      </c>
      <c r="AT87" s="265">
        <f t="shared" si="31"/>
        <v>0.42367847406089604</v>
      </c>
      <c r="AU87" s="265">
        <f t="shared" si="31"/>
        <v>0.41598849132349763</v>
      </c>
      <c r="AV87" s="265">
        <f t="shared" si="31"/>
        <v>0.40836753871089876</v>
      </c>
      <c r="AW87" s="265">
        <f t="shared" si="31"/>
        <v>0.40079717814869481</v>
      </c>
      <c r="AX87" s="265">
        <f t="shared" ref="AX87:BB87" si="33">SUM(AX26:AX30)</f>
        <v>0.43146253319706956</v>
      </c>
      <c r="AY87" s="265">
        <f t="shared" si="33"/>
        <v>0.42367847406089604</v>
      </c>
      <c r="AZ87" s="265">
        <f t="shared" si="33"/>
        <v>0.41598849132349763</v>
      </c>
      <c r="BA87" s="265">
        <f t="shared" si="33"/>
        <v>0.40836753871089876</v>
      </c>
      <c r="BB87" s="265">
        <f t="shared" si="33"/>
        <v>0.40079717814869481</v>
      </c>
    </row>
    <row r="88" spans="2:55" x14ac:dyDescent="0.2">
      <c r="B88" s="238" t="s">
        <v>317</v>
      </c>
      <c r="C88" s="265">
        <f>SUM(C31:C33)</f>
        <v>-1.6140448425631497</v>
      </c>
      <c r="D88" s="265">
        <f t="shared" ref="D88:AW88" si="34">SUM(D31:D33)</f>
        <v>-1.9471995558696982</v>
      </c>
      <c r="E88" s="265">
        <f t="shared" si="34"/>
        <v>-1.8811561363943281</v>
      </c>
      <c r="F88" s="265">
        <f t="shared" si="34"/>
        <v>-2.0220881355947142</v>
      </c>
      <c r="G88" s="265">
        <f t="shared" si="34"/>
        <v>-2.0677043078473605</v>
      </c>
      <c r="H88" s="265">
        <f t="shared" si="34"/>
        <v>-2.0659872255475822</v>
      </c>
      <c r="I88" s="265">
        <f t="shared" si="34"/>
        <v>-2.1046564534888881</v>
      </c>
      <c r="J88" s="265">
        <f t="shared" si="34"/>
        <v>-1.759713005615319</v>
      </c>
      <c r="K88" s="265">
        <f t="shared" si="34"/>
        <v>-1.9350333715636396</v>
      </c>
      <c r="L88" s="265">
        <f t="shared" si="34"/>
        <v>-1.7604356427468284</v>
      </c>
      <c r="M88" s="265">
        <f t="shared" ref="M88:N88" si="35">SUM(M31:M33)</f>
        <v>-1.6247792588664249</v>
      </c>
      <c r="N88" s="265">
        <f t="shared" si="35"/>
        <v>-1.8152747701275165</v>
      </c>
      <c r="O88" s="265">
        <f t="shared" si="34"/>
        <v>-1.5396619325726215</v>
      </c>
      <c r="P88" s="265">
        <f t="shared" si="34"/>
        <v>-1.5625441244438827</v>
      </c>
      <c r="Q88" s="265">
        <f t="shared" si="34"/>
        <v>-1.6355501688944651</v>
      </c>
      <c r="R88" s="265">
        <f t="shared" si="34"/>
        <v>-1.7403152810446587</v>
      </c>
      <c r="S88" s="265">
        <f t="shared" si="34"/>
        <v>-1.8470970448353814</v>
      </c>
      <c r="T88" s="265">
        <f t="shared" si="34"/>
        <v>-1.8377951932998218</v>
      </c>
      <c r="U88" s="265">
        <f t="shared" si="34"/>
        <v>-1.8543790388510608</v>
      </c>
      <c r="V88" s="265">
        <f t="shared" si="34"/>
        <v>-1.928327283898946</v>
      </c>
      <c r="W88" s="265">
        <f t="shared" si="34"/>
        <v>-2.0389406904479794</v>
      </c>
      <c r="X88" s="265">
        <f t="shared" si="34"/>
        <v>-2.1561936802793462</v>
      </c>
      <c r="Y88" s="265">
        <f t="shared" si="34"/>
        <v>-1.8377951932998218</v>
      </c>
      <c r="Z88" s="265">
        <f t="shared" si="34"/>
        <v>-1.8543790388510608</v>
      </c>
      <c r="AA88" s="265">
        <f t="shared" si="34"/>
        <v>-1.928327283898946</v>
      </c>
      <c r="AB88" s="265">
        <f t="shared" si="34"/>
        <v>-2.0389406904479794</v>
      </c>
      <c r="AC88" s="265">
        <f t="shared" si="34"/>
        <v>-2.1561936802793462</v>
      </c>
      <c r="AD88" s="265">
        <f t="shared" si="34"/>
        <v>-1.8377951932998218</v>
      </c>
      <c r="AE88" s="265">
        <f t="shared" si="34"/>
        <v>-1.8543790388510608</v>
      </c>
      <c r="AF88" s="265">
        <f t="shared" si="34"/>
        <v>-1.928327283898946</v>
      </c>
      <c r="AG88" s="265">
        <f t="shared" si="34"/>
        <v>-2.0389406904479794</v>
      </c>
      <c r="AH88" s="265">
        <f t="shared" si="34"/>
        <v>-2.1561936802793462</v>
      </c>
      <c r="AI88" s="265">
        <f t="shared" si="34"/>
        <v>-1.8377951932998218</v>
      </c>
      <c r="AJ88" s="265">
        <f t="shared" si="34"/>
        <v>-1.8543790388510608</v>
      </c>
      <c r="AK88" s="265">
        <f t="shared" si="34"/>
        <v>-1.928327283898946</v>
      </c>
      <c r="AL88" s="265">
        <f t="shared" si="34"/>
        <v>-2.0389406904479794</v>
      </c>
      <c r="AM88" s="265">
        <f t="shared" si="34"/>
        <v>-2.1561936802793462</v>
      </c>
      <c r="AN88" s="265">
        <f t="shared" si="34"/>
        <v>-1.8377951932998218</v>
      </c>
      <c r="AO88" s="265">
        <f t="shared" si="34"/>
        <v>-1.8543790388510608</v>
      </c>
      <c r="AP88" s="265">
        <f t="shared" si="34"/>
        <v>-1.928327283898946</v>
      </c>
      <c r="AQ88" s="265">
        <f t="shared" si="34"/>
        <v>-2.0389406904479794</v>
      </c>
      <c r="AR88" s="265">
        <f t="shared" si="34"/>
        <v>-2.1561936802793462</v>
      </c>
      <c r="AS88" s="265">
        <f t="shared" si="34"/>
        <v>-1.8377951932998218</v>
      </c>
      <c r="AT88" s="265">
        <f t="shared" si="34"/>
        <v>-1.8543790388510608</v>
      </c>
      <c r="AU88" s="265">
        <f t="shared" si="34"/>
        <v>-1.928327283898946</v>
      </c>
      <c r="AV88" s="265">
        <f t="shared" si="34"/>
        <v>-2.0389406904479794</v>
      </c>
      <c r="AW88" s="265">
        <f t="shared" si="34"/>
        <v>-2.1561936802793462</v>
      </c>
      <c r="AX88" s="265">
        <f t="shared" ref="AX88:BB88" si="36">SUM(AX31:AX33)</f>
        <v>-1.8377951932998218</v>
      </c>
      <c r="AY88" s="265">
        <f t="shared" si="36"/>
        <v>-1.8543790388510608</v>
      </c>
      <c r="AZ88" s="265">
        <f t="shared" si="36"/>
        <v>-1.928327283898946</v>
      </c>
      <c r="BA88" s="265">
        <f t="shared" si="36"/>
        <v>-2.0389406904479794</v>
      </c>
      <c r="BB88" s="265">
        <f t="shared" si="36"/>
        <v>-2.1561936802793462</v>
      </c>
    </row>
  </sheetData>
  <mergeCells count="27">
    <mergeCell ref="O47:S47"/>
    <mergeCell ref="AX5:BB5"/>
    <mergeCell ref="C5:N5"/>
    <mergeCell ref="AX47:BB47"/>
    <mergeCell ref="AX84:BB84"/>
    <mergeCell ref="AS47:AW47"/>
    <mergeCell ref="AI5:AM5"/>
    <mergeCell ref="AN5:AR5"/>
    <mergeCell ref="AS5:AW5"/>
    <mergeCell ref="T47:X47"/>
    <mergeCell ref="Y47:AC47"/>
    <mergeCell ref="AD47:AH47"/>
    <mergeCell ref="AI47:AM47"/>
    <mergeCell ref="AN47:AR47"/>
    <mergeCell ref="AN84:AR84"/>
    <mergeCell ref="AS84:AW84"/>
    <mergeCell ref="AI84:AM84"/>
    <mergeCell ref="C84:K84"/>
    <mergeCell ref="L84:S84"/>
    <mergeCell ref="T84:X84"/>
    <mergeCell ref="Y84:AC84"/>
    <mergeCell ref="AD84:AH84"/>
    <mergeCell ref="B4:B5"/>
    <mergeCell ref="T5:X5"/>
    <mergeCell ref="Y5:AC5"/>
    <mergeCell ref="AD5:AH5"/>
    <mergeCell ref="O5:S5"/>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81843-6662-404E-834B-D59BD1401307}">
  <sheetPr codeName="Sheet19">
    <tabColor theme="5" tint="0.59999389629810485"/>
  </sheetPr>
  <dimension ref="A1:I95"/>
  <sheetViews>
    <sheetView tabSelected="1" topLeftCell="C1" zoomScale="90" zoomScaleNormal="90" workbookViewId="0">
      <selection activeCell="F15" sqref="F15"/>
    </sheetView>
  </sheetViews>
  <sheetFormatPr defaultRowHeight="14.25" x14ac:dyDescent="0.2"/>
  <cols>
    <col min="1" max="1" width="0" hidden="1" customWidth="1"/>
    <col min="2" max="2" width="7" customWidth="1"/>
    <col min="3" max="3" width="115.75" customWidth="1"/>
    <col min="4" max="4" width="13.625" customWidth="1"/>
    <col min="5" max="5" width="48.625" bestFit="1" customWidth="1"/>
    <col min="7" max="7" width="19.25" bestFit="1" customWidth="1"/>
    <col min="8" max="8" width="13.875" customWidth="1"/>
    <col min="10" max="10" width="19.25" bestFit="1" customWidth="1"/>
  </cols>
  <sheetData>
    <row r="1" spans="1:9" s="112" customFormat="1" ht="16.5" x14ac:dyDescent="0.25">
      <c r="B1" s="111" t="s">
        <v>53</v>
      </c>
    </row>
    <row r="2" spans="1:9" ht="25.5" x14ac:dyDescent="0.2">
      <c r="B2" t="s">
        <v>54</v>
      </c>
      <c r="G2" s="288" t="s">
        <v>55</v>
      </c>
      <c r="H2" s="288" t="s">
        <v>56</v>
      </c>
    </row>
    <row r="3" spans="1:9" x14ac:dyDescent="0.2">
      <c r="G3" s="38" t="s">
        <v>57</v>
      </c>
      <c r="H3" s="38">
        <v>2021</v>
      </c>
    </row>
    <row r="4" spans="1:9" x14ac:dyDescent="0.2">
      <c r="G4" s="38" t="s">
        <v>58</v>
      </c>
      <c r="H4" s="38">
        <v>2025</v>
      </c>
    </row>
    <row r="5" spans="1:9" x14ac:dyDescent="0.2">
      <c r="G5" s="38" t="s">
        <v>59</v>
      </c>
      <c r="H5" s="38">
        <v>2030</v>
      </c>
    </row>
    <row r="6" spans="1:9" x14ac:dyDescent="0.2">
      <c r="G6" s="38" t="s">
        <v>60</v>
      </c>
      <c r="H6" s="38">
        <v>2045</v>
      </c>
    </row>
    <row r="7" spans="1:9" x14ac:dyDescent="0.2">
      <c r="B7" s="308" t="s">
        <v>61</v>
      </c>
      <c r="C7" s="309" t="s">
        <v>62</v>
      </c>
      <c r="D7" s="310" t="s">
        <v>63</v>
      </c>
      <c r="E7" s="310" t="s">
        <v>64</v>
      </c>
    </row>
    <row r="8" spans="1:9" ht="15" x14ac:dyDescent="0.25">
      <c r="B8" s="302" t="s">
        <v>65</v>
      </c>
      <c r="C8" s="355" t="s">
        <v>66</v>
      </c>
      <c r="D8" s="302">
        <f>H3</f>
        <v>2021</v>
      </c>
      <c r="E8" s="302" t="s">
        <v>56</v>
      </c>
      <c r="F8" s="206"/>
    </row>
    <row r="9" spans="1:9" ht="15" x14ac:dyDescent="0.25">
      <c r="B9" s="302" t="s">
        <v>65</v>
      </c>
      <c r="C9" s="355" t="s">
        <v>67</v>
      </c>
      <c r="D9" s="303">
        <f>'2021 Summary'!G40</f>
        <v>-2.6984603869237355E-2</v>
      </c>
      <c r="E9" s="302" t="s">
        <v>68</v>
      </c>
      <c r="F9" s="206"/>
    </row>
    <row r="10" spans="1:9" ht="15" x14ac:dyDescent="0.25">
      <c r="B10" s="302" t="s">
        <v>65</v>
      </c>
      <c r="C10" s="355" t="s">
        <v>69</v>
      </c>
      <c r="D10" s="303">
        <f>'2021 Summary'!G41</f>
        <v>6.8102079293802825E-2</v>
      </c>
      <c r="E10" s="302" t="s">
        <v>70</v>
      </c>
      <c r="F10" s="206"/>
    </row>
    <row r="11" spans="1:9" ht="15" x14ac:dyDescent="0.25">
      <c r="B11" s="302" t="s">
        <v>65</v>
      </c>
      <c r="C11" s="355" t="s">
        <v>71</v>
      </c>
      <c r="D11" s="303">
        <f>'Projections Summary'!G41</f>
        <v>-2.3855961113902723E-2</v>
      </c>
      <c r="E11" s="302" t="s">
        <v>72</v>
      </c>
      <c r="F11" s="206"/>
    </row>
    <row r="12" spans="1:9" ht="15" x14ac:dyDescent="0.25">
      <c r="B12" s="302" t="s">
        <v>65</v>
      </c>
      <c r="C12" s="355" t="s">
        <v>73</v>
      </c>
      <c r="D12" s="302">
        <f>H4</f>
        <v>2025</v>
      </c>
      <c r="E12" s="302" t="s">
        <v>56</v>
      </c>
      <c r="F12" s="206"/>
    </row>
    <row r="13" spans="1:9" s="164" customFormat="1" ht="15" x14ac:dyDescent="0.25">
      <c r="A13" s="215"/>
      <c r="B13" s="302" t="s">
        <v>65</v>
      </c>
      <c r="C13" s="355" t="s">
        <v>74</v>
      </c>
      <c r="D13" s="303">
        <f>'Projections Summary'!N41</f>
        <v>2.4191463622060875E-2</v>
      </c>
      <c r="E13" s="302" t="s">
        <v>72</v>
      </c>
      <c r="F13" s="206"/>
      <c r="G13"/>
      <c r="H13"/>
      <c r="I13"/>
    </row>
    <row r="14" spans="1:9" ht="15" x14ac:dyDescent="0.25">
      <c r="B14" s="302" t="s">
        <v>65</v>
      </c>
      <c r="C14" s="355" t="s">
        <v>75</v>
      </c>
      <c r="D14" s="302">
        <f>H5</f>
        <v>2030</v>
      </c>
      <c r="E14" s="302" t="s">
        <v>56</v>
      </c>
      <c r="F14" s="206"/>
    </row>
    <row r="15" spans="1:9" ht="15" x14ac:dyDescent="0.25">
      <c r="B15" s="302" t="s">
        <v>65</v>
      </c>
      <c r="C15" s="355" t="s">
        <v>76</v>
      </c>
      <c r="D15" s="303">
        <f>'Projections Summary'!U41</f>
        <v>0.25198507910434276</v>
      </c>
      <c r="E15" s="302" t="s">
        <v>72</v>
      </c>
      <c r="F15" s="206"/>
    </row>
    <row r="16" spans="1:9" ht="15" x14ac:dyDescent="0.25">
      <c r="B16" s="302" t="s">
        <v>65</v>
      </c>
      <c r="C16" s="355" t="s">
        <v>77</v>
      </c>
      <c r="D16" s="302">
        <f>H6</f>
        <v>2045</v>
      </c>
      <c r="E16" s="302" t="s">
        <v>56</v>
      </c>
      <c r="F16" s="206"/>
    </row>
    <row r="17" spans="2:6" ht="15" x14ac:dyDescent="0.25">
      <c r="B17" s="302" t="s">
        <v>65</v>
      </c>
      <c r="C17" s="355" t="s">
        <v>78</v>
      </c>
      <c r="D17" s="303">
        <f>'Projections Summary'!G42</f>
        <v>0.11788740197314711</v>
      </c>
      <c r="E17" s="302" t="s">
        <v>72</v>
      </c>
      <c r="F17" s="206"/>
    </row>
    <row r="18" spans="2:6" ht="15" x14ac:dyDescent="0.25">
      <c r="B18" s="302" t="s">
        <v>65</v>
      </c>
      <c r="C18" s="355" t="s">
        <v>79</v>
      </c>
      <c r="D18" s="302">
        <f>H4</f>
        <v>2025</v>
      </c>
      <c r="E18" s="302" t="s">
        <v>56</v>
      </c>
      <c r="F18" s="206"/>
    </row>
    <row r="19" spans="2:6" ht="15" x14ac:dyDescent="0.25">
      <c r="B19" s="302" t="s">
        <v>65</v>
      </c>
      <c r="C19" s="356" t="s">
        <v>80</v>
      </c>
      <c r="D19" s="303">
        <f>'Projections Summary'!N42</f>
        <v>0.17879398876975242</v>
      </c>
      <c r="E19" s="302" t="s">
        <v>72</v>
      </c>
      <c r="F19" s="206"/>
    </row>
    <row r="20" spans="2:6" ht="15" x14ac:dyDescent="0.25">
      <c r="B20" s="302" t="s">
        <v>65</v>
      </c>
      <c r="C20" s="356" t="s">
        <v>81</v>
      </c>
      <c r="D20" s="302">
        <f>H5</f>
        <v>2030</v>
      </c>
      <c r="E20" s="302" t="s">
        <v>56</v>
      </c>
      <c r="F20" s="206"/>
    </row>
    <row r="21" spans="2:6" ht="15" x14ac:dyDescent="0.25">
      <c r="B21" s="302" t="s">
        <v>65</v>
      </c>
      <c r="C21" s="356" t="s">
        <v>82</v>
      </c>
      <c r="D21" s="303">
        <f>'Projections Summary'!U42</f>
        <v>0.51758066643016898</v>
      </c>
      <c r="E21" s="302" t="s">
        <v>72</v>
      </c>
      <c r="F21" s="206"/>
    </row>
    <row r="22" spans="2:6" ht="15" x14ac:dyDescent="0.25">
      <c r="B22" s="302" t="s">
        <v>65</v>
      </c>
      <c r="C22" s="356" t="s">
        <v>83</v>
      </c>
      <c r="D22" s="302">
        <f>H6</f>
        <v>2045</v>
      </c>
      <c r="E22" s="302" t="s">
        <v>56</v>
      </c>
      <c r="F22" s="206"/>
    </row>
    <row r="23" spans="2:6" ht="15" x14ac:dyDescent="0.25">
      <c r="B23" s="302" t="s">
        <v>65</v>
      </c>
      <c r="C23" s="355" t="s">
        <v>84</v>
      </c>
      <c r="D23" s="302">
        <f>H3</f>
        <v>2021</v>
      </c>
      <c r="E23" s="302" t="s">
        <v>56</v>
      </c>
      <c r="F23" s="206"/>
    </row>
    <row r="24" spans="2:6" ht="15" x14ac:dyDescent="0.25">
      <c r="B24" s="302" t="s">
        <v>65</v>
      </c>
      <c r="C24" s="355" t="s">
        <v>85</v>
      </c>
      <c r="D24" s="302">
        <f>H4</f>
        <v>2025</v>
      </c>
      <c r="E24" s="302" t="s">
        <v>56</v>
      </c>
      <c r="F24" s="206"/>
    </row>
    <row r="25" spans="2:6" ht="15" x14ac:dyDescent="0.25">
      <c r="B25" s="302" t="s">
        <v>65</v>
      </c>
      <c r="C25" s="355" t="s">
        <v>86</v>
      </c>
      <c r="D25" s="302">
        <f>H5</f>
        <v>2030</v>
      </c>
      <c r="E25" s="302" t="s">
        <v>56</v>
      </c>
      <c r="F25" s="206"/>
    </row>
    <row r="26" spans="2:6" ht="15" x14ac:dyDescent="0.25">
      <c r="B26" s="302" t="s">
        <v>65</v>
      </c>
      <c r="C26" s="355" t="s">
        <v>87</v>
      </c>
      <c r="D26" s="302">
        <f>H6</f>
        <v>2045</v>
      </c>
      <c r="E26" s="302" t="s">
        <v>56</v>
      </c>
      <c r="F26" s="206"/>
    </row>
    <row r="27" spans="2:6" ht="15" x14ac:dyDescent="0.25">
      <c r="B27" s="302" t="s">
        <v>65</v>
      </c>
      <c r="C27" s="355" t="s">
        <v>88</v>
      </c>
      <c r="D27" s="302">
        <f>H3</f>
        <v>2021</v>
      </c>
      <c r="E27" s="302" t="s">
        <v>56</v>
      </c>
      <c r="F27" s="206"/>
    </row>
    <row r="28" spans="2:6" ht="15" x14ac:dyDescent="0.25">
      <c r="B28" s="302" t="s">
        <v>65</v>
      </c>
      <c r="C28" s="355" t="s">
        <v>89</v>
      </c>
      <c r="D28" s="304">
        <f>'2021 Summary'!E40-'2021 Summary'!D40</f>
        <v>-0.53749527684701448</v>
      </c>
      <c r="E28" s="302" t="s">
        <v>90</v>
      </c>
      <c r="F28" s="206"/>
    </row>
    <row r="29" spans="2:6" ht="15" x14ac:dyDescent="0.25">
      <c r="B29" s="302" t="s">
        <v>65</v>
      </c>
      <c r="C29" s="355" t="s">
        <v>91</v>
      </c>
      <c r="D29" s="304">
        <f>'2021 Summary'!E41-'2021 Summary'!D41</f>
        <v>1.1919705746591696</v>
      </c>
      <c r="E29" s="302" t="s">
        <v>90</v>
      </c>
      <c r="F29" s="206"/>
    </row>
    <row r="30" spans="2:6" ht="15" x14ac:dyDescent="0.25">
      <c r="B30" s="302" t="s">
        <v>65</v>
      </c>
      <c r="C30" s="355" t="s">
        <v>92</v>
      </c>
      <c r="D30" s="303">
        <f>'Key Source Analysis (2021)'!E5</f>
        <v>0.32688218296281218</v>
      </c>
      <c r="E30" s="302" t="s">
        <v>72</v>
      </c>
      <c r="F30" s="206"/>
    </row>
    <row r="31" spans="2:6" ht="15" x14ac:dyDescent="0.25">
      <c r="B31" s="302" t="s">
        <v>65</v>
      </c>
      <c r="C31" s="355" t="s">
        <v>93</v>
      </c>
      <c r="D31" s="303">
        <f>'Key Source Analysis (2021)'!D36/'Key Source Analysis (2021)'!D60</f>
        <v>0.36889453330293931</v>
      </c>
      <c r="E31" s="302" t="s">
        <v>72</v>
      </c>
      <c r="F31" s="206"/>
    </row>
    <row r="32" spans="2:6" ht="15" x14ac:dyDescent="0.25">
      <c r="B32" s="302" t="s">
        <v>65</v>
      </c>
      <c r="C32" s="355" t="s">
        <v>94</v>
      </c>
      <c r="D32" s="303">
        <f>'Key Source Analysis (2021)'!D6/'Key Source Analysis (2021)'!D32</f>
        <v>0.22363224036341053</v>
      </c>
      <c r="E32" s="302" t="s">
        <v>72</v>
      </c>
      <c r="F32" s="206"/>
    </row>
    <row r="33" spans="2:6" ht="15" x14ac:dyDescent="0.25">
      <c r="B33" s="302" t="s">
        <v>65</v>
      </c>
      <c r="C33" s="355" t="s">
        <v>95</v>
      </c>
      <c r="D33" s="302">
        <f>COUNTA('Key Source Analysis (2021)'!A5:A11)</f>
        <v>7</v>
      </c>
      <c r="E33" s="302" t="s">
        <v>96</v>
      </c>
      <c r="F33" s="206"/>
    </row>
    <row r="34" spans="2:6" ht="15" x14ac:dyDescent="0.25">
      <c r="B34" s="302" t="s">
        <v>65</v>
      </c>
      <c r="C34" s="355" t="s">
        <v>97</v>
      </c>
      <c r="D34" s="303">
        <f>'Key Source Analysis (2021)'!E11</f>
        <v>0.90140594252983564</v>
      </c>
      <c r="E34" s="302" t="s">
        <v>72</v>
      </c>
      <c r="F34" s="206"/>
    </row>
    <row r="35" spans="2:6" ht="15" x14ac:dyDescent="0.25">
      <c r="B35" s="302" t="s">
        <v>65</v>
      </c>
      <c r="C35" s="355" t="s">
        <v>98</v>
      </c>
      <c r="D35" s="302" t="s">
        <v>99</v>
      </c>
      <c r="E35" s="302" t="s">
        <v>96</v>
      </c>
      <c r="F35" s="206"/>
    </row>
    <row r="36" spans="2:6" ht="15" x14ac:dyDescent="0.25">
      <c r="B36" s="302" t="s">
        <v>65</v>
      </c>
      <c r="C36" s="355" t="s">
        <v>100</v>
      </c>
      <c r="D36" s="302">
        <f>H4</f>
        <v>2025</v>
      </c>
      <c r="E36" s="302" t="s">
        <v>56</v>
      </c>
      <c r="F36" s="206"/>
    </row>
    <row r="37" spans="2:6" ht="15" x14ac:dyDescent="0.25">
      <c r="B37" s="302" t="s">
        <v>65</v>
      </c>
      <c r="C37" s="355" t="s">
        <v>101</v>
      </c>
      <c r="D37" s="302">
        <f>H5</f>
        <v>2030</v>
      </c>
      <c r="E37" s="302" t="s">
        <v>56</v>
      </c>
      <c r="F37" s="206"/>
    </row>
    <row r="38" spans="2:6" ht="15" x14ac:dyDescent="0.25">
      <c r="B38" s="302" t="s">
        <v>65</v>
      </c>
      <c r="C38" s="355" t="s">
        <v>102</v>
      </c>
      <c r="D38" s="302">
        <f>H6</f>
        <v>2045</v>
      </c>
      <c r="E38" s="302" t="s">
        <v>56</v>
      </c>
      <c r="F38" s="206"/>
    </row>
    <row r="39" spans="2:6" ht="15" x14ac:dyDescent="0.25">
      <c r="B39" s="302" t="s">
        <v>65</v>
      </c>
      <c r="C39" s="355" t="s">
        <v>103</v>
      </c>
      <c r="D39" s="303">
        <f>'Key Source Analysis (2025)'!E7</f>
        <v>0.57700814822215996</v>
      </c>
      <c r="E39" s="302" t="s">
        <v>72</v>
      </c>
      <c r="F39" s="206"/>
    </row>
    <row r="40" spans="2:6" ht="15" x14ac:dyDescent="0.25">
      <c r="B40" s="302" t="s">
        <v>65</v>
      </c>
      <c r="C40" s="355" t="s">
        <v>104</v>
      </c>
      <c r="D40" s="302">
        <f>H4</f>
        <v>2025</v>
      </c>
      <c r="E40" s="302" t="s">
        <v>56</v>
      </c>
      <c r="F40" s="206"/>
    </row>
    <row r="41" spans="2:6" ht="15" x14ac:dyDescent="0.25">
      <c r="B41" s="302" t="s">
        <v>65</v>
      </c>
      <c r="C41" s="355" t="s">
        <v>105</v>
      </c>
      <c r="D41" s="302" t="s">
        <v>99</v>
      </c>
      <c r="E41" s="302" t="s">
        <v>96</v>
      </c>
      <c r="F41" s="206"/>
    </row>
    <row r="42" spans="2:6" ht="15" x14ac:dyDescent="0.25">
      <c r="B42" s="302" t="s">
        <v>65</v>
      </c>
      <c r="C42" s="355" t="s">
        <v>106</v>
      </c>
      <c r="D42" s="303">
        <f>'Projections Summary'!G10</f>
        <v>1.738518753777251E-2</v>
      </c>
      <c r="E42" s="302" t="s">
        <v>72</v>
      </c>
      <c r="F42" s="206"/>
    </row>
    <row r="43" spans="2:6" ht="15" x14ac:dyDescent="0.25">
      <c r="B43" s="302" t="s">
        <v>65</v>
      </c>
      <c r="C43" s="355" t="s">
        <v>107</v>
      </c>
      <c r="D43" s="302">
        <f>H4</f>
        <v>2025</v>
      </c>
      <c r="E43" s="302" t="s">
        <v>56</v>
      </c>
      <c r="F43" s="206"/>
    </row>
    <row r="44" spans="2:6" ht="15" x14ac:dyDescent="0.25">
      <c r="B44" s="302" t="s">
        <v>65</v>
      </c>
      <c r="C44" s="355" t="s">
        <v>108</v>
      </c>
      <c r="D44" s="303">
        <f>'Key Source Analysis (2030)'!E9</f>
        <v>0.73237371878678514</v>
      </c>
      <c r="E44" s="302" t="s">
        <v>72</v>
      </c>
      <c r="F44" s="206"/>
    </row>
    <row r="45" spans="2:6" ht="15" x14ac:dyDescent="0.25">
      <c r="B45" s="302" t="s">
        <v>65</v>
      </c>
      <c r="C45" s="355" t="s">
        <v>109</v>
      </c>
      <c r="D45" s="302">
        <f>H5</f>
        <v>2030</v>
      </c>
      <c r="E45" s="302" t="s">
        <v>56</v>
      </c>
      <c r="F45" s="206"/>
    </row>
    <row r="46" spans="2:6" ht="15" x14ac:dyDescent="0.25">
      <c r="B46" s="302" t="s">
        <v>65</v>
      </c>
      <c r="C46" s="355" t="s">
        <v>110</v>
      </c>
      <c r="D46" s="302" t="s">
        <v>99</v>
      </c>
      <c r="E46" s="302" t="s">
        <v>96</v>
      </c>
      <c r="F46" s="206"/>
    </row>
    <row r="47" spans="2:6" ht="15" x14ac:dyDescent="0.25">
      <c r="B47" s="302" t="s">
        <v>65</v>
      </c>
      <c r="C47" s="355" t="s">
        <v>111</v>
      </c>
      <c r="D47" s="302">
        <f>H4</f>
        <v>2025</v>
      </c>
      <c r="E47" s="302" t="s">
        <v>56</v>
      </c>
      <c r="F47" s="206"/>
    </row>
    <row r="48" spans="2:6" ht="15" x14ac:dyDescent="0.25">
      <c r="B48" s="302" t="s">
        <v>65</v>
      </c>
      <c r="C48" s="355" t="s">
        <v>112</v>
      </c>
      <c r="D48" s="302">
        <f>H5</f>
        <v>2030</v>
      </c>
      <c r="E48" s="302" t="s">
        <v>56</v>
      </c>
      <c r="F48" s="206"/>
    </row>
    <row r="49" spans="2:6" ht="15" x14ac:dyDescent="0.25">
      <c r="B49" s="302" t="s">
        <v>65</v>
      </c>
      <c r="C49" s="355" t="s">
        <v>113</v>
      </c>
      <c r="D49" s="302">
        <f>H6</f>
        <v>2045</v>
      </c>
      <c r="E49" s="302" t="s">
        <v>56</v>
      </c>
      <c r="F49" s="206"/>
    </row>
    <row r="50" spans="2:6" ht="15" x14ac:dyDescent="0.25">
      <c r="B50" s="302" t="s">
        <v>65</v>
      </c>
      <c r="C50" s="355" t="s">
        <v>114</v>
      </c>
      <c r="D50" s="302">
        <f>H4</f>
        <v>2025</v>
      </c>
      <c r="E50" s="302" t="s">
        <v>56</v>
      </c>
      <c r="F50" s="206"/>
    </row>
    <row r="51" spans="2:6" ht="15" x14ac:dyDescent="0.25">
      <c r="B51" s="302" t="s">
        <v>65</v>
      </c>
      <c r="C51" s="355" t="s">
        <v>115</v>
      </c>
      <c r="D51" s="302">
        <f t="shared" ref="D51:D52" si="0">H5</f>
        <v>2030</v>
      </c>
      <c r="E51" s="302" t="s">
        <v>56</v>
      </c>
      <c r="F51" s="206"/>
    </row>
    <row r="52" spans="2:6" ht="15" x14ac:dyDescent="0.25">
      <c r="B52" s="302" t="s">
        <v>65</v>
      </c>
      <c r="C52" s="355" t="s">
        <v>116</v>
      </c>
      <c r="D52" s="302">
        <f t="shared" si="0"/>
        <v>2045</v>
      </c>
      <c r="E52" s="302" t="s">
        <v>56</v>
      </c>
      <c r="F52" s="206"/>
    </row>
    <row r="53" spans="2:6" ht="15" x14ac:dyDescent="0.25">
      <c r="B53" s="302" t="s">
        <v>65</v>
      </c>
      <c r="C53" s="355" t="s">
        <v>117</v>
      </c>
      <c r="D53" s="302">
        <f>H$6</f>
        <v>2045</v>
      </c>
      <c r="E53" s="302" t="s">
        <v>56</v>
      </c>
      <c r="F53" s="206"/>
    </row>
    <row r="54" spans="2:6" ht="15" x14ac:dyDescent="0.25">
      <c r="B54" s="302" t="s">
        <v>65</v>
      </c>
      <c r="C54" s="355" t="s">
        <v>118</v>
      </c>
      <c r="D54" s="302">
        <f>H$6</f>
        <v>2045</v>
      </c>
      <c r="E54" s="302" t="s">
        <v>56</v>
      </c>
      <c r="F54" s="206"/>
    </row>
    <row r="55" spans="2:6" ht="15" x14ac:dyDescent="0.25">
      <c r="B55" s="302" t="s">
        <v>119</v>
      </c>
      <c r="C55" s="355" t="s">
        <v>120</v>
      </c>
      <c r="D55" s="302">
        <f>H3</f>
        <v>2021</v>
      </c>
      <c r="E55" s="302" t="s">
        <v>56</v>
      </c>
      <c r="F55" s="206"/>
    </row>
    <row r="56" spans="2:6" ht="15" x14ac:dyDescent="0.25">
      <c r="B56" s="302" t="s">
        <v>119</v>
      </c>
      <c r="C56" s="355" t="s">
        <v>121</v>
      </c>
      <c r="D56" s="302">
        <f>H3</f>
        <v>2021</v>
      </c>
      <c r="E56" s="302" t="s">
        <v>56</v>
      </c>
      <c r="F56" s="206"/>
    </row>
    <row r="57" spans="2:6" ht="15" x14ac:dyDescent="0.25">
      <c r="B57" s="302" t="s">
        <v>119</v>
      </c>
      <c r="C57" s="355" t="s">
        <v>122</v>
      </c>
      <c r="D57" s="302">
        <f>H3</f>
        <v>2021</v>
      </c>
      <c r="E57" s="302" t="s">
        <v>56</v>
      </c>
      <c r="F57" s="206"/>
    </row>
    <row r="58" spans="2:6" ht="15" x14ac:dyDescent="0.25">
      <c r="B58" s="302" t="s">
        <v>123</v>
      </c>
      <c r="C58" s="355" t="s">
        <v>124</v>
      </c>
      <c r="D58" s="302">
        <f>H3</f>
        <v>2021</v>
      </c>
      <c r="E58" s="302" t="s">
        <v>56</v>
      </c>
      <c r="F58" s="206"/>
    </row>
    <row r="59" spans="2:6" ht="15" x14ac:dyDescent="0.25">
      <c r="B59" s="302" t="s">
        <v>123</v>
      </c>
      <c r="C59" s="355" t="s">
        <v>125</v>
      </c>
      <c r="D59" s="304">
        <f>'2021 Summary'!D40</f>
        <v>19.91859059527507</v>
      </c>
      <c r="E59" s="302" t="s">
        <v>126</v>
      </c>
      <c r="F59" s="206"/>
    </row>
    <row r="60" spans="2:6" ht="15" x14ac:dyDescent="0.25">
      <c r="B60" s="302" t="s">
        <v>123</v>
      </c>
      <c r="C60" s="355" t="s">
        <v>127</v>
      </c>
      <c r="D60" s="408">
        <f>'2021 Summary'!G40</f>
        <v>-2.6984603869237355E-2</v>
      </c>
      <c r="E60" s="302" t="s">
        <v>68</v>
      </c>
      <c r="F60" s="206"/>
    </row>
    <row r="61" spans="2:6" ht="15" x14ac:dyDescent="0.25">
      <c r="B61" s="302" t="s">
        <v>123</v>
      </c>
      <c r="C61" s="355" t="s">
        <v>128</v>
      </c>
      <c r="D61" s="304">
        <f>'2021 Summary'!E40</f>
        <v>19.381095318428056</v>
      </c>
      <c r="E61" s="302" t="s">
        <v>129</v>
      </c>
      <c r="F61" s="206"/>
    </row>
    <row r="62" spans="2:6" ht="15" x14ac:dyDescent="0.25">
      <c r="B62" s="302" t="s">
        <v>123</v>
      </c>
      <c r="C62" s="355" t="s">
        <v>130</v>
      </c>
      <c r="D62" s="305">
        <f>H3</f>
        <v>2021</v>
      </c>
      <c r="E62" s="302" t="s">
        <v>56</v>
      </c>
      <c r="F62" s="206"/>
    </row>
    <row r="63" spans="2:6" ht="15" x14ac:dyDescent="0.25">
      <c r="B63" s="302" t="s">
        <v>123</v>
      </c>
      <c r="C63" s="355" t="s">
        <v>131</v>
      </c>
      <c r="D63" s="306">
        <f>'2021 Summary'!D41</f>
        <v>17.502704572599399</v>
      </c>
      <c r="E63" s="302" t="s">
        <v>132</v>
      </c>
      <c r="F63" s="206"/>
    </row>
    <row r="64" spans="2:6" ht="15" x14ac:dyDescent="0.25">
      <c r="B64" s="302" t="s">
        <v>123</v>
      </c>
      <c r="C64" s="355" t="s">
        <v>133</v>
      </c>
      <c r="D64" s="306">
        <f>'2021 Summary'!E41</f>
        <v>18.694675147258568</v>
      </c>
      <c r="E64" s="302" t="s">
        <v>134</v>
      </c>
      <c r="F64" s="206"/>
    </row>
    <row r="65" spans="2:6" ht="15" x14ac:dyDescent="0.25">
      <c r="B65" s="302" t="s">
        <v>123</v>
      </c>
      <c r="C65" s="355" t="s">
        <v>135</v>
      </c>
      <c r="D65" s="303">
        <f>'2021 Summary'!G41</f>
        <v>6.8102079293802825E-2</v>
      </c>
      <c r="E65" s="302" t="s">
        <v>70</v>
      </c>
      <c r="F65" s="206"/>
    </row>
    <row r="66" spans="2:6" ht="15" x14ac:dyDescent="0.25">
      <c r="B66" s="302" t="s">
        <v>123</v>
      </c>
      <c r="C66" s="355" t="s">
        <v>136</v>
      </c>
      <c r="D66" s="302">
        <f>H3</f>
        <v>2021</v>
      </c>
      <c r="E66" s="302" t="s">
        <v>56</v>
      </c>
      <c r="F66" s="206"/>
    </row>
    <row r="67" spans="2:6" ht="15" x14ac:dyDescent="0.25">
      <c r="B67" s="302" t="s">
        <v>123</v>
      </c>
      <c r="C67" s="355" t="s">
        <v>137</v>
      </c>
      <c r="D67" s="302">
        <f>COUNTA('Key Source Analysis (2021)'!A5:A11)</f>
        <v>7</v>
      </c>
      <c r="E67" s="302" t="s">
        <v>138</v>
      </c>
      <c r="F67" s="206"/>
    </row>
    <row r="68" spans="2:6" ht="15" x14ac:dyDescent="0.25">
      <c r="B68" s="302" t="s">
        <v>123</v>
      </c>
      <c r="C68" s="357" t="s">
        <v>139</v>
      </c>
      <c r="D68" s="307">
        <f>'Key Source Analysis (2021)'!E11</f>
        <v>0.90140594252983564</v>
      </c>
      <c r="E68" s="302" t="s">
        <v>72</v>
      </c>
      <c r="F68" s="206"/>
    </row>
    <row r="69" spans="2:6" ht="15" x14ac:dyDescent="0.25">
      <c r="B69" s="302" t="s">
        <v>140</v>
      </c>
      <c r="C69" s="355" t="s">
        <v>141</v>
      </c>
      <c r="D69" s="302">
        <f>H4</f>
        <v>2025</v>
      </c>
      <c r="E69" s="302" t="s">
        <v>56</v>
      </c>
      <c r="F69" s="206"/>
    </row>
    <row r="70" spans="2:6" ht="15" x14ac:dyDescent="0.25">
      <c r="B70" s="302" t="s">
        <v>140</v>
      </c>
      <c r="C70" s="355" t="s">
        <v>142</v>
      </c>
      <c r="D70" s="306">
        <f>'Projections Summary'!D41</f>
        <v>18.450113060453056</v>
      </c>
      <c r="E70" s="302" t="s">
        <v>143</v>
      </c>
      <c r="F70" s="206"/>
    </row>
    <row r="71" spans="2:6" ht="15" x14ac:dyDescent="0.25">
      <c r="B71" s="302" t="s">
        <v>140</v>
      </c>
      <c r="C71" s="355" t="s">
        <v>144</v>
      </c>
      <c r="D71" s="306">
        <f>'Projections Summary'!D42</f>
        <v>16.110717277023575</v>
      </c>
      <c r="E71" s="302" t="s">
        <v>145</v>
      </c>
      <c r="F71" s="206"/>
    </row>
    <row r="72" spans="2:6" ht="15" x14ac:dyDescent="0.25">
      <c r="B72" s="302" t="s">
        <v>140</v>
      </c>
      <c r="C72" s="355" t="s">
        <v>146</v>
      </c>
      <c r="D72" s="306">
        <f>'Projections Summary'!E41</f>
        <v>18.009967880735779</v>
      </c>
      <c r="E72" s="302" t="s">
        <v>134</v>
      </c>
      <c r="F72" s="206"/>
    </row>
    <row r="73" spans="2:6" ht="15" x14ac:dyDescent="0.25">
      <c r="B73" s="302" t="s">
        <v>140</v>
      </c>
      <c r="C73" s="355" t="s">
        <v>147</v>
      </c>
      <c r="D73" s="302">
        <f>H4</f>
        <v>2025</v>
      </c>
      <c r="E73" s="302" t="s">
        <v>148</v>
      </c>
      <c r="F73" s="206"/>
    </row>
    <row r="74" spans="2:6" ht="15" x14ac:dyDescent="0.25">
      <c r="B74" s="302" t="s">
        <v>140</v>
      </c>
      <c r="C74" s="355" t="s">
        <v>149</v>
      </c>
      <c r="D74" s="302">
        <f>H4</f>
        <v>2025</v>
      </c>
      <c r="E74" s="302" t="s">
        <v>56</v>
      </c>
      <c r="F74" s="206"/>
    </row>
    <row r="75" spans="2:6" ht="15" x14ac:dyDescent="0.25">
      <c r="B75" s="302" t="s">
        <v>140</v>
      </c>
      <c r="C75" s="355" t="s">
        <v>150</v>
      </c>
      <c r="D75" s="302">
        <f>H4</f>
        <v>2025</v>
      </c>
      <c r="E75" s="302" t="s">
        <v>56</v>
      </c>
      <c r="F75" s="206"/>
    </row>
    <row r="76" spans="2:6" ht="15" x14ac:dyDescent="0.25">
      <c r="B76" s="302" t="s">
        <v>140</v>
      </c>
      <c r="C76" s="355" t="s">
        <v>151</v>
      </c>
      <c r="D76" s="302">
        <f>COUNTA('Key Source Analysis (2025)'!A5:A11)</f>
        <v>7</v>
      </c>
      <c r="E76" s="302" t="s">
        <v>96</v>
      </c>
      <c r="F76" s="206"/>
    </row>
    <row r="77" spans="2:6" ht="15" x14ac:dyDescent="0.25">
      <c r="B77" s="302" t="s">
        <v>140</v>
      </c>
      <c r="C77" s="355" t="s">
        <v>152</v>
      </c>
      <c r="D77" s="303">
        <f>'Key Source Analysis (2025)'!E11</f>
        <v>0.87780381990389333</v>
      </c>
      <c r="E77" s="302" t="s">
        <v>72</v>
      </c>
      <c r="F77" s="206"/>
    </row>
    <row r="78" spans="2:6" ht="15" x14ac:dyDescent="0.25">
      <c r="B78" s="302" t="s">
        <v>153</v>
      </c>
      <c r="C78" s="355" t="s">
        <v>154</v>
      </c>
      <c r="D78" s="302">
        <f>H5</f>
        <v>2030</v>
      </c>
      <c r="E78" s="302" t="s">
        <v>56</v>
      </c>
      <c r="F78" s="206"/>
    </row>
    <row r="79" spans="2:6" ht="15" x14ac:dyDescent="0.25">
      <c r="B79" s="302" t="s">
        <v>153</v>
      </c>
      <c r="C79" s="355" t="s">
        <v>155</v>
      </c>
      <c r="D79" s="306">
        <f>'Projections Summary'!K41</f>
        <v>17.508134273634926</v>
      </c>
      <c r="E79" s="302" t="s">
        <v>156</v>
      </c>
      <c r="F79" s="206"/>
    </row>
    <row r="80" spans="2:6" ht="15" x14ac:dyDescent="0.25">
      <c r="B80" s="302" t="s">
        <v>153</v>
      </c>
      <c r="C80" s="355" t="s">
        <v>157</v>
      </c>
      <c r="D80" s="306">
        <f>'Projections Summary'!K42</f>
        <v>15.21188760533137</v>
      </c>
      <c r="E80" s="302" t="s">
        <v>158</v>
      </c>
      <c r="F80" s="206"/>
    </row>
    <row r="81" spans="2:6" ht="15" x14ac:dyDescent="0.25">
      <c r="B81" s="302" t="s">
        <v>153</v>
      </c>
      <c r="C81" s="355" t="s">
        <v>159</v>
      </c>
      <c r="D81" s="306">
        <f>'Projections Summary'!L41</f>
        <v>17.931681667005723</v>
      </c>
      <c r="E81" s="302" t="s">
        <v>160</v>
      </c>
      <c r="F81" s="206"/>
    </row>
    <row r="82" spans="2:6" ht="15" x14ac:dyDescent="0.25">
      <c r="B82" s="302" t="s">
        <v>153</v>
      </c>
      <c r="C82" s="355" t="s">
        <v>161</v>
      </c>
      <c r="D82" s="302">
        <f>H5</f>
        <v>2030</v>
      </c>
      <c r="E82" s="302" t="s">
        <v>56</v>
      </c>
      <c r="F82" s="206"/>
    </row>
    <row r="83" spans="2:6" ht="15" x14ac:dyDescent="0.25">
      <c r="B83" s="302" t="s">
        <v>153</v>
      </c>
      <c r="C83" s="355" t="s">
        <v>162</v>
      </c>
      <c r="D83" s="302">
        <f>H5</f>
        <v>2030</v>
      </c>
      <c r="E83" s="302" t="s">
        <v>56</v>
      </c>
      <c r="F83" s="206"/>
    </row>
    <row r="84" spans="2:6" ht="15" x14ac:dyDescent="0.25">
      <c r="B84" s="302" t="s">
        <v>153</v>
      </c>
      <c r="C84" s="355" t="s">
        <v>163</v>
      </c>
      <c r="D84" s="302">
        <f>H5</f>
        <v>2030</v>
      </c>
      <c r="E84" s="302" t="s">
        <v>56</v>
      </c>
      <c r="F84" s="206"/>
    </row>
    <row r="85" spans="2:6" ht="15" x14ac:dyDescent="0.25">
      <c r="B85" s="302" t="s">
        <v>153</v>
      </c>
      <c r="C85" s="355" t="s">
        <v>164</v>
      </c>
      <c r="D85" s="302">
        <f>COUNTA('Key Source Analysis (2030)'!A5:A11)</f>
        <v>7</v>
      </c>
      <c r="E85" s="302" t="s">
        <v>96</v>
      </c>
      <c r="F85" s="206"/>
    </row>
    <row r="86" spans="2:6" ht="15" x14ac:dyDescent="0.25">
      <c r="B86" s="302" t="s">
        <v>153</v>
      </c>
      <c r="C86" s="355" t="s">
        <v>165</v>
      </c>
      <c r="D86" s="303">
        <f>'Key Source Analysis (2030)'!E11</f>
        <v>0.8734648908427497</v>
      </c>
      <c r="E86" s="302" t="s">
        <v>72</v>
      </c>
      <c r="F86" s="206"/>
    </row>
    <row r="87" spans="2:6" ht="15" x14ac:dyDescent="0.25">
      <c r="B87" s="302" t="s">
        <v>166</v>
      </c>
      <c r="C87" s="355" t="s">
        <v>167</v>
      </c>
      <c r="D87" s="302">
        <f>H6</f>
        <v>2045</v>
      </c>
      <c r="E87" s="302" t="s">
        <v>56</v>
      </c>
      <c r="F87" s="206"/>
    </row>
    <row r="88" spans="2:6" ht="15" x14ac:dyDescent="0.25">
      <c r="B88" s="302" t="s">
        <v>166</v>
      </c>
      <c r="C88" s="355" t="s">
        <v>168</v>
      </c>
      <c r="D88" s="306">
        <f>'Projections Summary'!R41</f>
        <v>13.861684200449048</v>
      </c>
      <c r="E88" s="302" t="s">
        <v>169</v>
      </c>
      <c r="F88" s="206"/>
    </row>
    <row r="89" spans="2:6" ht="15" x14ac:dyDescent="0.25">
      <c r="B89" s="302" t="s">
        <v>166</v>
      </c>
      <c r="C89" s="355" t="s">
        <v>170</v>
      </c>
      <c r="D89" s="306">
        <f>'Projections Summary'!R42</f>
        <v>11.435716185711694</v>
      </c>
      <c r="E89" s="302" t="s">
        <v>171</v>
      </c>
      <c r="F89" s="206"/>
    </row>
    <row r="90" spans="2:6" ht="15" x14ac:dyDescent="0.25">
      <c r="B90" s="302" t="s">
        <v>166</v>
      </c>
      <c r="C90" s="355" t="s">
        <v>172</v>
      </c>
      <c r="D90" s="306">
        <f>'Projections Summary'!S41</f>
        <v>17.354621790218619</v>
      </c>
      <c r="E90" s="302" t="s">
        <v>173</v>
      </c>
      <c r="F90" s="206"/>
    </row>
    <row r="91" spans="2:6" ht="15" x14ac:dyDescent="0.25">
      <c r="B91" s="302" t="s">
        <v>166</v>
      </c>
      <c r="C91" s="355" t="s">
        <v>174</v>
      </c>
      <c r="D91" s="302">
        <f>H6</f>
        <v>2045</v>
      </c>
      <c r="E91" s="302" t="s">
        <v>56</v>
      </c>
      <c r="F91" s="206"/>
    </row>
    <row r="92" spans="2:6" ht="15" x14ac:dyDescent="0.25">
      <c r="B92" s="302" t="s">
        <v>166</v>
      </c>
      <c r="C92" s="355" t="s">
        <v>175</v>
      </c>
      <c r="D92" s="302">
        <f>H6</f>
        <v>2045</v>
      </c>
      <c r="E92" s="302" t="s">
        <v>56</v>
      </c>
      <c r="F92" s="206"/>
    </row>
    <row r="93" spans="2:6" ht="15" x14ac:dyDescent="0.2">
      <c r="B93" s="302" t="s">
        <v>166</v>
      </c>
      <c r="C93" s="359" t="s">
        <v>176</v>
      </c>
      <c r="D93" s="302">
        <f>H6</f>
        <v>2045</v>
      </c>
      <c r="E93" s="302" t="s">
        <v>56</v>
      </c>
      <c r="F93" s="206"/>
    </row>
    <row r="94" spans="2:6" ht="15" x14ac:dyDescent="0.25">
      <c r="B94" s="302" t="s">
        <v>166</v>
      </c>
      <c r="C94" s="355" t="s">
        <v>151</v>
      </c>
      <c r="D94" s="302">
        <f>COUNTA('Key Source Analysis (2045)'!A5:A11)</f>
        <v>7</v>
      </c>
      <c r="E94" s="302" t="s">
        <v>96</v>
      </c>
      <c r="F94" s="206"/>
    </row>
    <row r="95" spans="2:6" ht="15" x14ac:dyDescent="0.25">
      <c r="B95" s="302" t="s">
        <v>166</v>
      </c>
      <c r="C95" s="355" t="s">
        <v>177</v>
      </c>
      <c r="D95" s="303">
        <f>'Key Source Analysis (2045)'!E11</f>
        <v>0.82038197528714307</v>
      </c>
      <c r="E95" s="302" t="s">
        <v>72</v>
      </c>
      <c r="F95" s="206"/>
    </row>
  </sheetData>
  <autoFilter ref="B7:E95" xr:uid="{2F681843-6662-404E-834B-D59BD1401307}"/>
  <phoneticPr fontId="68" type="noConversion"/>
  <pageMargins left="0.7" right="0.7" top="0.75" bottom="0.75" header="0.3" footer="0.3"/>
  <pageSetup orientation="portrait" horizontalDpi="1200" verticalDpi="1200"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FDF52-8ED0-410E-82EA-28DE5F494D35}">
  <sheetPr codeName="Sheet15">
    <tabColor theme="2" tint="-9.9978637043366805E-2"/>
  </sheetPr>
  <dimension ref="A1:AE45"/>
  <sheetViews>
    <sheetView workbookViewId="0"/>
  </sheetViews>
  <sheetFormatPr defaultRowHeight="14.25" x14ac:dyDescent="0.2"/>
  <cols>
    <col min="1" max="1" width="36.875" customWidth="1"/>
    <col min="2" max="2" width="14.375" bestFit="1" customWidth="1"/>
    <col min="3" max="4" width="11.25" bestFit="1" customWidth="1"/>
    <col min="5" max="5" width="15.375" bestFit="1" customWidth="1"/>
    <col min="6" max="10" width="11.25" bestFit="1" customWidth="1"/>
    <col min="11" max="11" width="10.625" bestFit="1" customWidth="1"/>
  </cols>
  <sheetData>
    <row r="1" spans="1:31" s="213" customFormat="1" ht="18" x14ac:dyDescent="0.25">
      <c r="A1" s="213" t="s">
        <v>478</v>
      </c>
    </row>
    <row r="2" spans="1:31" ht="15" x14ac:dyDescent="0.25">
      <c r="A2" s="207" t="s">
        <v>479</v>
      </c>
      <c r="B2" s="1">
        <v>1990</v>
      </c>
      <c r="C2" s="1">
        <v>1991</v>
      </c>
      <c r="D2" s="1">
        <v>1992</v>
      </c>
      <c r="E2" s="1">
        <v>1993</v>
      </c>
      <c r="F2" s="1">
        <v>1994</v>
      </c>
      <c r="G2" s="1">
        <v>1995</v>
      </c>
      <c r="H2" s="1">
        <v>1996</v>
      </c>
      <c r="I2" s="1">
        <v>1997</v>
      </c>
      <c r="J2" s="1">
        <v>1998</v>
      </c>
      <c r="K2" s="1">
        <v>1999</v>
      </c>
      <c r="L2" s="1">
        <v>2000</v>
      </c>
      <c r="M2" s="1">
        <v>2001</v>
      </c>
      <c r="N2" s="1">
        <v>2002</v>
      </c>
      <c r="O2" s="1">
        <v>2003</v>
      </c>
      <c r="P2" s="1">
        <v>2004</v>
      </c>
      <c r="Q2" s="1">
        <v>2005</v>
      </c>
      <c r="R2" s="1">
        <v>2006</v>
      </c>
      <c r="S2" s="1">
        <v>2007</v>
      </c>
      <c r="T2" s="1">
        <v>2008</v>
      </c>
      <c r="U2" s="1">
        <v>2009</v>
      </c>
      <c r="V2" s="1">
        <v>2010</v>
      </c>
      <c r="W2" s="1">
        <v>2011</v>
      </c>
      <c r="X2" s="1">
        <v>2012</v>
      </c>
      <c r="Y2" s="1">
        <v>2013</v>
      </c>
      <c r="Z2" s="1">
        <v>2014</v>
      </c>
      <c r="AA2" s="1">
        <v>2015</v>
      </c>
      <c r="AB2" s="1">
        <v>2016</v>
      </c>
      <c r="AC2" s="1">
        <v>2017</v>
      </c>
      <c r="AD2" s="1">
        <v>2018</v>
      </c>
      <c r="AE2" s="1">
        <v>2019</v>
      </c>
    </row>
    <row r="3" spans="1:31" x14ac:dyDescent="0.2">
      <c r="A3" s="203" t="s">
        <v>281</v>
      </c>
      <c r="B3" s="206">
        <f>SUMIF('Dataframe Output'!$B$2:$B$85,$A3,'Dataframe Output'!D$2:D$85)</f>
        <v>0.80882489364995758</v>
      </c>
      <c r="C3" s="206">
        <f>SUMIF('Dataframe Output'!$B$2:$B$85,$A3,'Dataframe Output'!E$2:E$85)</f>
        <v>0.82939703545734744</v>
      </c>
      <c r="D3" s="206">
        <f>SUMIF('Dataframe Output'!$B$2:$B$85,$A3,'Dataframe Output'!F$2:F$85)</f>
        <v>0.74547150030268017</v>
      </c>
      <c r="E3" s="206">
        <f>SUMIF('Dataframe Output'!$B$2:$B$85,$A3,'Dataframe Output'!G$2:G$85)</f>
        <v>0.73630851573282619</v>
      </c>
      <c r="F3" s="206">
        <f>SUMIF('Dataframe Output'!$B$2:$B$85,$A3,'Dataframe Output'!H$2:H$85)</f>
        <v>0.66687562312322335</v>
      </c>
      <c r="G3" s="206">
        <f>SUMIF('Dataframe Output'!$B$2:$B$85,$A3,'Dataframe Output'!I$2:I$85)</f>
        <v>0.6997728304720523</v>
      </c>
      <c r="H3" s="206">
        <f>SUMIF('Dataframe Output'!$B$2:$B$85,$A3,'Dataframe Output'!J$2:J$85)</f>
        <v>0.67196320389474473</v>
      </c>
      <c r="I3" s="206">
        <f>SUMIF('Dataframe Output'!$B$2:$B$85,$A3,'Dataframe Output'!K$2:K$85)</f>
        <v>0.67082483411136162</v>
      </c>
      <c r="J3" s="206">
        <f>SUMIF('Dataframe Output'!$B$2:$B$85,$A3,'Dataframe Output'!L$2:L$85)</f>
        <v>0.69336726099427803</v>
      </c>
      <c r="K3" s="206">
        <f>SUMIF('Dataframe Output'!$B$2:$B$85,$A3,'Dataframe Output'!M$2:M$85)</f>
        <v>0.64366291494855821</v>
      </c>
      <c r="L3" s="206">
        <f>SUMIF('Dataframe Output'!$B$2:$B$85,$A3,'Dataframe Output'!N$2:N$85)</f>
        <v>0.6117600764433182</v>
      </c>
      <c r="M3" s="206">
        <f>SUMIF('Dataframe Output'!$B$2:$B$85,$A3,'Dataframe Output'!O$2:O$85)</f>
        <v>0.58772313252996877</v>
      </c>
      <c r="N3" s="206">
        <f>SUMIF('Dataframe Output'!$B$2:$B$85,$A3,'Dataframe Output'!P$2:P$85)</f>
        <v>0.63922479462840776</v>
      </c>
      <c r="O3" s="206">
        <f>SUMIF('Dataframe Output'!$B$2:$B$85,$A3,'Dataframe Output'!Q$2:Q$85)</f>
        <v>0.59221765031179707</v>
      </c>
      <c r="P3" s="206">
        <f>SUMIF('Dataframe Output'!$B$2:$B$85,$A3,'Dataframe Output'!R$2:R$85)</f>
        <v>0.68916096462404242</v>
      </c>
      <c r="Q3" s="206">
        <f>SUMIF('Dataframe Output'!$B$2:$B$85,$A3,'Dataframe Output'!S$2:S$85)</f>
        <v>0.58504815084286577</v>
      </c>
      <c r="R3" s="206">
        <f>SUMIF('Dataframe Output'!$B$2:$B$85,$A3,'Dataframe Output'!T$2:T$85)</f>
        <v>0.60949104212891969</v>
      </c>
      <c r="S3" s="206">
        <f>SUMIF('Dataframe Output'!$B$2:$B$85,$A3,'Dataframe Output'!U$2:U$85)</f>
        <v>0.61310857564898646</v>
      </c>
      <c r="T3" s="206">
        <f>SUMIF('Dataframe Output'!$B$2:$B$85,$A3,'Dataframe Output'!V$2:V$85)</f>
        <v>0.58867555163588436</v>
      </c>
      <c r="U3" s="206">
        <f>SUMIF('Dataframe Output'!$B$2:$B$85,$A3,'Dataframe Output'!W$2:W$85)</f>
        <v>0.58989995152857189</v>
      </c>
      <c r="V3" s="206">
        <f>SUMIF('Dataframe Output'!$B$2:$B$85,$A3,'Dataframe Output'!X$2:X$85)</f>
        <v>0.5880583140249247</v>
      </c>
      <c r="W3" s="206">
        <f>SUMIF('Dataframe Output'!$B$2:$B$85,$A3,'Dataframe Output'!Y$2:Y$85)</f>
        <v>0.57076892060828843</v>
      </c>
      <c r="X3" s="206">
        <f>SUMIF('Dataframe Output'!$B$2:$B$85,$A3,'Dataframe Output'!Z$2:Z$85)</f>
        <v>0.55007642305719306</v>
      </c>
      <c r="Y3" s="206">
        <f>SUMIF('Dataframe Output'!$B$2:$B$85,$A3,'Dataframe Output'!AA$2:AA$85)</f>
        <v>0.56711340412611944</v>
      </c>
      <c r="Z3" s="206">
        <f>SUMIF('Dataframe Output'!$B$2:$B$85,$A3,'Dataframe Output'!AB$2:AB$85)</f>
        <v>0.56090609977152517</v>
      </c>
      <c r="AA3" s="206">
        <f>SUMIF('Dataframe Output'!$B$2:$B$85,$A3,'Dataframe Output'!AC$2:AC$85)</f>
        <v>0.56574313076926985</v>
      </c>
      <c r="AB3" s="206">
        <f>SUMIF('Dataframe Output'!$B$2:$B$85,$A3,'Dataframe Output'!AD$2:AD$85)</f>
        <v>0.56334434956211132</v>
      </c>
      <c r="AC3" s="206">
        <f>SUMIF('Dataframe Output'!$B$2:$B$85,$A3,'Dataframe Output'!AE$2:AE$85)</f>
        <v>0.56470630804372002</v>
      </c>
      <c r="AD3" s="206">
        <f>SUMIF('Dataframe Output'!$B$2:$B$85,$A3,'Dataframe Output'!AF$2:AF$85)</f>
        <v>0.6045549572092197</v>
      </c>
      <c r="AE3" s="206">
        <f>SUMIF('Dataframe Output'!$B$2:$B$85,$A3,'Dataframe Output'!AG$2:AG$85)</f>
        <v>0.56555554615066195</v>
      </c>
    </row>
    <row r="4" spans="1:31" x14ac:dyDescent="0.2">
      <c r="A4" s="202" t="s">
        <v>187</v>
      </c>
      <c r="B4" s="206">
        <f>SUMIF('Dataframe Output'!$B$2:$B$85,$A4,'Dataframe Output'!D$2:D$85)</f>
        <v>33.445905725899628</v>
      </c>
      <c r="C4" s="206">
        <f>SUMIF('Dataframe Output'!$B$2:$B$85,$A4,'Dataframe Output'!E$2:E$85)</f>
        <v>30.939890190808867</v>
      </c>
      <c r="D4" s="206">
        <f>SUMIF('Dataframe Output'!$B$2:$B$85,$A4,'Dataframe Output'!F$2:F$85)</f>
        <v>32.055117524402846</v>
      </c>
      <c r="E4" s="206">
        <f>SUMIF('Dataframe Output'!$B$2:$B$85,$A4,'Dataframe Output'!G$2:G$85)</f>
        <v>29.173631795289637</v>
      </c>
      <c r="F4" s="206">
        <f>SUMIF('Dataframe Output'!$B$2:$B$85,$A4,'Dataframe Output'!H$2:H$85)</f>
        <v>30.822774524763584</v>
      </c>
      <c r="G4" s="206">
        <f>SUMIF('Dataframe Output'!$B$2:$B$85,$A4,'Dataframe Output'!I$2:I$85)</f>
        <v>30.612872489164261</v>
      </c>
      <c r="H4" s="206">
        <f>SUMIF('Dataframe Output'!$B$2:$B$85,$A4,'Dataframe Output'!J$2:J$85)</f>
        <v>28.673331553537288</v>
      </c>
      <c r="I4" s="206">
        <f>SUMIF('Dataframe Output'!$B$2:$B$85,$A4,'Dataframe Output'!K$2:K$85)</f>
        <v>27.952253937148821</v>
      </c>
      <c r="J4" s="206">
        <f>SUMIF('Dataframe Output'!$B$2:$B$85,$A4,'Dataframe Output'!L$2:L$85)</f>
        <v>27.827578447731977</v>
      </c>
      <c r="K4" s="206">
        <f>SUMIF('Dataframe Output'!$B$2:$B$85,$A4,'Dataframe Output'!M$2:M$85)</f>
        <v>28.254646138497453</v>
      </c>
      <c r="L4" s="206">
        <f>SUMIF('Dataframe Output'!$B$2:$B$85,$A4,'Dataframe Output'!N$2:N$85)</f>
        <v>29.008102960062331</v>
      </c>
      <c r="M4" s="206">
        <f>SUMIF('Dataframe Output'!$B$2:$B$85,$A4,'Dataframe Output'!O$2:O$85)</f>
        <v>29.544358430654587</v>
      </c>
      <c r="N4" s="206">
        <f>SUMIF('Dataframe Output'!$B$2:$B$85,$A4,'Dataframe Output'!P$2:P$85)</f>
        <v>30.734908332253202</v>
      </c>
      <c r="O4" s="206">
        <f>SUMIF('Dataframe Output'!$B$2:$B$85,$A4,'Dataframe Output'!Q$2:Q$85)</f>
        <v>32.658701065557047</v>
      </c>
      <c r="P4" s="206">
        <f>SUMIF('Dataframe Output'!$B$2:$B$85,$A4,'Dataframe Output'!R$2:R$85)</f>
        <v>34.458386289346798</v>
      </c>
      <c r="Q4" s="206">
        <f>SUMIF('Dataframe Output'!$B$2:$B$85,$A4,'Dataframe Output'!S$2:S$85)</f>
        <v>35.94036510647463</v>
      </c>
      <c r="R4" s="206">
        <f>SUMIF('Dataframe Output'!$B$2:$B$85,$A4,'Dataframe Output'!T$2:T$85)</f>
        <v>36.539660000578728</v>
      </c>
      <c r="S4" s="206">
        <f>SUMIF('Dataframe Output'!$B$2:$B$85,$A4,'Dataframe Output'!U$2:U$85)</f>
        <v>37.972778667996927</v>
      </c>
      <c r="T4" s="206">
        <f>SUMIF('Dataframe Output'!$B$2:$B$85,$A4,'Dataframe Output'!V$2:V$85)</f>
        <v>30.11628659023383</v>
      </c>
      <c r="U4" s="206">
        <f>SUMIF('Dataframe Output'!$B$2:$B$85,$A4,'Dataframe Output'!W$2:W$85)</f>
        <v>29.203392181407235</v>
      </c>
      <c r="V4" s="206">
        <f>SUMIF('Dataframe Output'!$B$2:$B$85,$A4,'Dataframe Output'!X$2:X$85)</f>
        <v>31.801966943207873</v>
      </c>
      <c r="W4" s="206">
        <f>SUMIF('Dataframe Output'!$B$2:$B$85,$A4,'Dataframe Output'!Y$2:Y$85)</f>
        <v>32.236731303708538</v>
      </c>
      <c r="X4" s="206">
        <f>SUMIF('Dataframe Output'!$B$2:$B$85,$A4,'Dataframe Output'!Z$2:Z$85)</f>
        <v>32.023943771756059</v>
      </c>
      <c r="Y4" s="206">
        <f>SUMIF('Dataframe Output'!$B$2:$B$85,$A4,'Dataframe Output'!AA$2:AA$85)</f>
        <v>32.337101340582976</v>
      </c>
      <c r="Z4" s="206">
        <f>SUMIF('Dataframe Output'!$B$2:$B$85,$A4,'Dataframe Output'!AB$2:AB$85)</f>
        <v>31.937845756520879</v>
      </c>
      <c r="AA4" s="206">
        <f>SUMIF('Dataframe Output'!$B$2:$B$85,$A4,'Dataframe Output'!AC$2:AC$85)</f>
        <v>32.469141688349481</v>
      </c>
      <c r="AB4" s="206">
        <f>SUMIF('Dataframe Output'!$B$2:$B$85,$A4,'Dataframe Output'!AD$2:AD$85)</f>
        <v>32.983966421157113</v>
      </c>
      <c r="AC4" s="206">
        <f>SUMIF('Dataframe Output'!$B$2:$B$85,$A4,'Dataframe Output'!AE$2:AE$85)</f>
        <v>34.348405118347152</v>
      </c>
      <c r="AD4" s="206">
        <f>SUMIF('Dataframe Output'!$B$2:$B$85,$A4,'Dataframe Output'!AF$2:AF$85)</f>
        <v>34.414037052769665</v>
      </c>
      <c r="AE4" s="206">
        <f>SUMIF('Dataframe Output'!$B$2:$B$85,$A4,'Dataframe Output'!AG$2:AG$85)</f>
        <v>35.099825415171132</v>
      </c>
    </row>
    <row r="5" spans="1:31" x14ac:dyDescent="0.2">
      <c r="A5" t="s">
        <v>335</v>
      </c>
      <c r="B5" s="206">
        <f>SUMIF('Dataframe Output'!$B$2:$B$85,$A5,'Dataframe Output'!D$2:D$85)</f>
        <v>6.7842972598423374</v>
      </c>
      <c r="C5" s="206">
        <f>SUMIF('Dataframe Output'!$B$2:$B$85,$A5,'Dataframe Output'!E$2:E$85)</f>
        <v>6.9587137044193268</v>
      </c>
      <c r="D5" s="206">
        <f>SUMIF('Dataframe Output'!$B$2:$B$85,$A5,'Dataframe Output'!F$2:F$85)</f>
        <v>7.0749913341373185</v>
      </c>
      <c r="E5" s="206">
        <f>SUMIF('Dataframe Output'!$B$2:$B$85,$A5,'Dataframe Output'!G$2:G$85)</f>
        <v>7.067813702673245</v>
      </c>
      <c r="F5" s="206">
        <f>SUMIF('Dataframe Output'!$B$2:$B$85,$A5,'Dataframe Output'!H$2:H$85)</f>
        <v>7.3049147953698084</v>
      </c>
      <c r="G5" s="206">
        <f>SUMIF('Dataframe Output'!$B$2:$B$85,$A5,'Dataframe Output'!I$2:I$85)</f>
        <v>7.5003856255747436</v>
      </c>
      <c r="H5" s="206">
        <f>SUMIF('Dataframe Output'!$B$2:$B$85,$A5,'Dataframe Output'!J$2:J$85)</f>
        <v>7.6563794827272762</v>
      </c>
      <c r="I5" s="206">
        <f>SUMIF('Dataframe Output'!$B$2:$B$85,$A5,'Dataframe Output'!K$2:K$85)</f>
        <v>7.6432204917098092</v>
      </c>
      <c r="J5" s="206">
        <f>SUMIF('Dataframe Output'!$B$2:$B$85,$A5,'Dataframe Output'!L$2:L$85)</f>
        <v>7.5601992211086912</v>
      </c>
      <c r="K5" s="206">
        <f>SUMIF('Dataframe Output'!$B$2:$B$85,$A5,'Dataframe Output'!M$2:M$85)</f>
        <v>7.6580542634022279</v>
      </c>
      <c r="L5" s="206">
        <f>SUMIF('Dataframe Output'!$B$2:$B$85,$A5,'Dataframe Output'!N$2:N$85)</f>
        <v>7.9107068909376181</v>
      </c>
      <c r="M5" s="206">
        <f>SUMIF('Dataframe Output'!$B$2:$B$85,$A5,'Dataframe Output'!O$2:O$85)</f>
        <v>7.9875075476032036</v>
      </c>
      <c r="N5" s="206">
        <f>SUMIF('Dataframe Output'!$B$2:$B$85,$A5,'Dataframe Output'!P$2:P$85)</f>
        <v>8.0748353970827669</v>
      </c>
      <c r="O5" s="206">
        <f>SUMIF('Dataframe Output'!$B$2:$B$85,$A5,'Dataframe Output'!Q$2:Q$85)</f>
        <v>8.4822856098600088</v>
      </c>
      <c r="P5" s="206">
        <f>SUMIF('Dataframe Output'!$B$2:$B$85,$A5,'Dataframe Output'!R$2:R$85)</f>
        <v>8.7605384562839284</v>
      </c>
      <c r="Q5" s="206">
        <f>SUMIF('Dataframe Output'!$B$2:$B$85,$A5,'Dataframe Output'!S$2:S$85)</f>
        <v>8.6033483272207167</v>
      </c>
      <c r="R5" s="206">
        <f>SUMIF('Dataframe Output'!$B$2:$B$85,$A5,'Dataframe Output'!T$2:T$85)</f>
        <v>8.1567527449283936</v>
      </c>
      <c r="S5" s="206">
        <f>SUMIF('Dataframe Output'!$B$2:$B$85,$A5,'Dataframe Output'!U$2:U$85)</f>
        <v>7.7018736689164609</v>
      </c>
      <c r="T5" s="206">
        <f>SUMIF('Dataframe Output'!$B$2:$B$85,$A5,'Dataframe Output'!V$2:V$85)</f>
        <v>7.7007675318938951</v>
      </c>
      <c r="U5" s="206">
        <f>SUMIF('Dataframe Output'!$B$2:$B$85,$A5,'Dataframe Output'!W$2:W$85)</f>
        <v>7.6490333458991602</v>
      </c>
      <c r="V5" s="206">
        <f>SUMIF('Dataframe Output'!$B$2:$B$85,$A5,'Dataframe Output'!X$2:X$85)</f>
        <v>7.6064472792230662</v>
      </c>
      <c r="W5" s="206">
        <f>SUMIF('Dataframe Output'!$B$2:$B$85,$A5,'Dataframe Output'!Y$2:Y$85)</f>
        <v>7.4018040926484669</v>
      </c>
      <c r="X5" s="206">
        <f>SUMIF('Dataframe Output'!$B$2:$B$85,$A5,'Dataframe Output'!Z$2:Z$85)</f>
        <v>7.0041838610439413</v>
      </c>
      <c r="Y5" s="206">
        <f>SUMIF('Dataframe Output'!$B$2:$B$85,$A5,'Dataframe Output'!AA$2:AA$85)</f>
        <v>6.490421068718355</v>
      </c>
      <c r="Z5" s="206">
        <f>SUMIF('Dataframe Output'!$B$2:$B$85,$A5,'Dataframe Output'!AB$2:AB$85)</f>
        <v>6.069222194786704</v>
      </c>
      <c r="AA5" s="206">
        <f>SUMIF('Dataframe Output'!$B$2:$B$85,$A5,'Dataframe Output'!AC$2:AC$85)</f>
        <v>6.5391959467946457</v>
      </c>
      <c r="AB5" s="206">
        <f>SUMIF('Dataframe Output'!$B$2:$B$85,$A5,'Dataframe Output'!AD$2:AD$85)</f>
        <v>6.939027229548647</v>
      </c>
      <c r="AC5" s="206">
        <f>SUMIF('Dataframe Output'!$B$2:$B$85,$A5,'Dataframe Output'!AE$2:AE$85)</f>
        <v>6.8061899047246044</v>
      </c>
      <c r="AD5" s="206">
        <f>SUMIF('Dataframe Output'!$B$2:$B$85,$A5,'Dataframe Output'!AF$2:AF$85)</f>
        <v>6.7571792463432416</v>
      </c>
      <c r="AE5" s="206">
        <f>SUMIF('Dataframe Output'!$B$2:$B$85,$A5,'Dataframe Output'!AG$2:AG$85)</f>
        <v>7.0906105394457128</v>
      </c>
    </row>
    <row r="6" spans="1:31" x14ac:dyDescent="0.2">
      <c r="A6" t="s">
        <v>243</v>
      </c>
      <c r="B6" s="206">
        <f>SUMIF('Dataframe Output'!$B$2:$B$85,$A6,'Dataframe Output'!D$2:D$85)</f>
        <v>0.18511361200570492</v>
      </c>
      <c r="C6" s="206">
        <f>SUMIF('Dataframe Output'!$B$2:$B$85,$A6,'Dataframe Output'!E$2:E$85)</f>
        <v>0.18664241487566735</v>
      </c>
      <c r="D6" s="206">
        <f>SUMIF('Dataframe Output'!$B$2:$B$85,$A6,'Dataframe Output'!F$2:F$85)</f>
        <v>0.18953158183304225</v>
      </c>
      <c r="E6" s="206">
        <f>SUMIF('Dataframe Output'!$B$2:$B$85,$A6,'Dataframe Output'!G$2:G$85)</f>
        <v>0.2953264256990189</v>
      </c>
      <c r="F6" s="206">
        <f>SUMIF('Dataframe Output'!$B$2:$B$85,$A6,'Dataframe Output'!H$2:H$85)</f>
        <v>0.35734516041563191</v>
      </c>
      <c r="G6" s="206">
        <f>SUMIF('Dataframe Output'!$B$2:$B$85,$A6,'Dataframe Output'!I$2:I$85)</f>
        <v>0.42304876213141301</v>
      </c>
      <c r="H6" s="206">
        <f>SUMIF('Dataframe Output'!$B$2:$B$85,$A6,'Dataframe Output'!J$2:J$85)</f>
        <v>0.29630500301835433</v>
      </c>
      <c r="I6" s="206">
        <f>SUMIF('Dataframe Output'!$B$2:$B$85,$A6,'Dataframe Output'!K$2:K$85)</f>
        <v>1.1159878912032068</v>
      </c>
      <c r="J6" s="206">
        <f>SUMIF('Dataframe Output'!$B$2:$B$85,$A6,'Dataframe Output'!L$2:L$85)</f>
        <v>1.0781198254163298</v>
      </c>
      <c r="K6" s="206">
        <f>SUMIF('Dataframe Output'!$B$2:$B$85,$A6,'Dataframe Output'!M$2:M$85)</f>
        <v>1.0077982639095948</v>
      </c>
      <c r="L6" s="206">
        <f>SUMIF('Dataframe Output'!$B$2:$B$85,$A6,'Dataframe Output'!N$2:N$85)</f>
        <v>1.145347630061718</v>
      </c>
      <c r="M6" s="206">
        <f>SUMIF('Dataframe Output'!$B$2:$B$85,$A6,'Dataframe Output'!O$2:O$85)</f>
        <v>0.99766109285879034</v>
      </c>
      <c r="N6" s="206">
        <f>SUMIF('Dataframe Output'!$B$2:$B$85,$A6,'Dataframe Output'!P$2:P$85)</f>
        <v>0.88408404616493841</v>
      </c>
      <c r="O6" s="206">
        <f>SUMIF('Dataframe Output'!$B$2:$B$85,$A6,'Dataframe Output'!Q$2:Q$85)</f>
        <v>0.89616897905132231</v>
      </c>
      <c r="P6" s="206">
        <f>SUMIF('Dataframe Output'!$B$2:$B$85,$A6,'Dataframe Output'!R$2:R$85)</f>
        <v>0.91548277363725883</v>
      </c>
      <c r="Q6" s="206">
        <f>SUMIF('Dataframe Output'!$B$2:$B$85,$A6,'Dataframe Output'!S$2:S$85)</f>
        <v>0.84608388825739622</v>
      </c>
      <c r="R6" s="206">
        <f>SUMIF('Dataframe Output'!$B$2:$B$85,$A6,'Dataframe Output'!T$2:T$85)</f>
        <v>0.89279073012065069</v>
      </c>
      <c r="S6" s="206">
        <f>SUMIF('Dataframe Output'!$B$2:$B$85,$A6,'Dataframe Output'!U$2:U$85)</f>
        <v>0.92244550649924917</v>
      </c>
      <c r="T6" s="206">
        <f>SUMIF('Dataframe Output'!$B$2:$B$85,$A6,'Dataframe Output'!V$2:V$85)</f>
        <v>0.95616019668643426</v>
      </c>
      <c r="U6" s="206">
        <f>SUMIF('Dataframe Output'!$B$2:$B$85,$A6,'Dataframe Output'!W$2:W$85)</f>
        <v>0.8656336729453733</v>
      </c>
      <c r="V6" s="206">
        <f>SUMIF('Dataframe Output'!$B$2:$B$85,$A6,'Dataframe Output'!X$2:X$85)</f>
        <v>0.97110333340840793</v>
      </c>
      <c r="W6" s="206">
        <f>SUMIF('Dataframe Output'!$B$2:$B$85,$A6,'Dataframe Output'!Y$2:Y$85)</f>
        <v>0.98709851565853568</v>
      </c>
      <c r="X6" s="206">
        <f>SUMIF('Dataframe Output'!$B$2:$B$85,$A6,'Dataframe Output'!Z$2:Z$85)</f>
        <v>0.9965286253177148</v>
      </c>
      <c r="Y6" s="206">
        <f>SUMIF('Dataframe Output'!$B$2:$B$85,$A6,'Dataframe Output'!AA$2:AA$85)</f>
        <v>1.0064397550781745</v>
      </c>
      <c r="Z6" s="206">
        <f>SUMIF('Dataframe Output'!$B$2:$B$85,$A6,'Dataframe Output'!AB$2:AB$85)</f>
        <v>1.02435016071034</v>
      </c>
      <c r="AA6" s="206">
        <f>SUMIF('Dataframe Output'!$B$2:$B$85,$A6,'Dataframe Output'!AC$2:AC$85)</f>
        <v>1.0408157296063674</v>
      </c>
      <c r="AB6" s="206">
        <f>SUMIF('Dataframe Output'!$B$2:$B$85,$A6,'Dataframe Output'!AD$2:AD$85)</f>
        <v>1.0452036346250493</v>
      </c>
      <c r="AC6" s="206">
        <f>SUMIF('Dataframe Output'!$B$2:$B$85,$A6,'Dataframe Output'!AE$2:AE$85)</f>
        <v>1.0382099639408202</v>
      </c>
      <c r="AD6" s="206">
        <f>SUMIF('Dataframe Output'!$B$2:$B$85,$A6,'Dataframe Output'!AF$2:AF$85)</f>
        <v>1.0376536593711609</v>
      </c>
      <c r="AE6" s="206">
        <f>SUMIF('Dataframe Output'!$B$2:$B$85,$A6,'Dataframe Output'!AG$2:AG$85)</f>
        <v>1.0519128403122116</v>
      </c>
    </row>
    <row r="7" spans="1:31" x14ac:dyDescent="0.2">
      <c r="A7" t="s">
        <v>317</v>
      </c>
      <c r="B7" s="206">
        <f>SUMIF('Dataframe Output'!$B$2:$B$85,$A7,'Dataframe Output'!D$2:D$85)</f>
        <v>0.33861440809983567</v>
      </c>
      <c r="C7" s="206">
        <f>SUMIF('Dataframe Output'!$B$2:$B$85,$A7,'Dataframe Output'!E$2:E$85)</f>
        <v>0.46101580950598764</v>
      </c>
      <c r="D7" s="206">
        <f>SUMIF('Dataframe Output'!$B$2:$B$85,$A7,'Dataframe Output'!F$2:F$85)</f>
        <v>0.29865847144056246</v>
      </c>
      <c r="E7" s="206">
        <f>SUMIF('Dataframe Output'!$B$2:$B$85,$A7,'Dataframe Output'!G$2:G$85)</f>
        <v>-2.7173502109725578E-2</v>
      </c>
      <c r="F7" s="206">
        <f>SUMIF('Dataframe Output'!$B$2:$B$85,$A7,'Dataframe Output'!H$2:H$85)</f>
        <v>0.64181271818696728</v>
      </c>
      <c r="G7" s="206">
        <f>SUMIF('Dataframe Output'!$B$2:$B$85,$A7,'Dataframe Output'!I$2:I$85)</f>
        <v>0.21095358970497058</v>
      </c>
      <c r="H7" s="206">
        <f>SUMIF('Dataframe Output'!$B$2:$B$85,$A7,'Dataframe Output'!J$2:J$85)</f>
        <v>0.75322475184377358</v>
      </c>
      <c r="I7" s="206">
        <f>SUMIF('Dataframe Output'!$B$2:$B$85,$A7,'Dataframe Output'!K$2:K$85)</f>
        <v>0.39197710090644777</v>
      </c>
      <c r="J7" s="206">
        <f>SUMIF('Dataframe Output'!$B$2:$B$85,$A7,'Dataframe Output'!L$2:L$85)</f>
        <v>0.55640243896324193</v>
      </c>
      <c r="K7" s="206">
        <f>SUMIF('Dataframe Output'!$B$2:$B$85,$A7,'Dataframe Output'!M$2:M$85)</f>
        <v>0.75210540758296007</v>
      </c>
      <c r="L7" s="206">
        <f>SUMIF('Dataframe Output'!$B$2:$B$85,$A7,'Dataframe Output'!N$2:N$85)</f>
        <v>1.3686809789130945</v>
      </c>
      <c r="M7" s="206">
        <f>SUMIF('Dataframe Output'!$B$2:$B$85,$A7,'Dataframe Output'!O$2:O$85)</f>
        <v>1.2374199753059045</v>
      </c>
      <c r="N7" s="206">
        <f>SUMIF('Dataframe Output'!$B$2:$B$85,$A7,'Dataframe Output'!P$2:P$85)</f>
        <v>1.4561933542727346</v>
      </c>
      <c r="O7" s="206">
        <f>SUMIF('Dataframe Output'!$B$2:$B$85,$A7,'Dataframe Output'!Q$2:Q$85)</f>
        <v>1.2948370916206438</v>
      </c>
      <c r="P7" s="206">
        <f>SUMIF('Dataframe Output'!$B$2:$B$85,$A7,'Dataframe Output'!R$2:R$85)</f>
        <v>1.2127502798901149</v>
      </c>
      <c r="Q7" s="206">
        <f>SUMIF('Dataframe Output'!$B$2:$B$85,$A7,'Dataframe Output'!S$2:S$85)</f>
        <v>1.2422059371683254</v>
      </c>
      <c r="R7" s="206">
        <f>SUMIF('Dataframe Output'!$B$2:$B$85,$A7,'Dataframe Output'!T$2:T$85)</f>
        <v>1.5243897342756365</v>
      </c>
      <c r="S7" s="206">
        <f>SUMIF('Dataframe Output'!$B$2:$B$85,$A7,'Dataframe Output'!U$2:U$85)</f>
        <v>1.2272697356481839</v>
      </c>
      <c r="T7" s="206">
        <f>SUMIF('Dataframe Output'!$B$2:$B$85,$A7,'Dataframe Output'!V$2:V$85)</f>
        <v>1.1074570402006048</v>
      </c>
      <c r="U7" s="206">
        <f>SUMIF('Dataframe Output'!$B$2:$B$85,$A7,'Dataframe Output'!W$2:W$85)</f>
        <v>0.82269910270145741</v>
      </c>
      <c r="V7" s="206">
        <f>SUMIF('Dataframe Output'!$B$2:$B$85,$A7,'Dataframe Output'!X$2:X$85)</f>
        <v>0.49544967867004308</v>
      </c>
      <c r="W7" s="206">
        <f>SUMIF('Dataframe Output'!$B$2:$B$85,$A7,'Dataframe Output'!Y$2:Y$85)</f>
        <v>0.95716834976445297</v>
      </c>
      <c r="X7" s="206">
        <f>SUMIF('Dataframe Output'!$B$2:$B$85,$A7,'Dataframe Output'!Z$2:Z$85)</f>
        <v>1.1196210235815673</v>
      </c>
      <c r="Y7" s="206">
        <f>SUMIF('Dataframe Output'!$B$2:$B$85,$A7,'Dataframe Output'!AA$2:AA$85)</f>
        <v>0.39321126963995001</v>
      </c>
      <c r="Z7" s="206">
        <f>SUMIF('Dataframe Output'!$B$2:$B$85,$A7,'Dataframe Output'!AB$2:AB$85)</f>
        <v>4.0798498853820031E-2</v>
      </c>
      <c r="AA7" s="206">
        <f>SUMIF('Dataframe Output'!$B$2:$B$85,$A7,'Dataframe Output'!AC$2:AC$85)</f>
        <v>0.14695059501842056</v>
      </c>
      <c r="AB7" s="206">
        <f>SUMIF('Dataframe Output'!$B$2:$B$85,$A7,'Dataframe Output'!AD$2:AD$85)</f>
        <v>0.58494069123196391</v>
      </c>
      <c r="AC7" s="206">
        <f>SUMIF('Dataframe Output'!$B$2:$B$85,$A7,'Dataframe Output'!AE$2:AE$85)</f>
        <v>0.53469627312470169</v>
      </c>
      <c r="AD7" s="206">
        <f>SUMIF('Dataframe Output'!$B$2:$B$85,$A7,'Dataframe Output'!AF$2:AF$85)</f>
        <v>0.36229959461532768</v>
      </c>
      <c r="AE7" s="206">
        <f>SUMIF('Dataframe Output'!$B$2:$B$85,$A7,'Dataframe Output'!AG$2:AG$85)</f>
        <v>0.14817725480896138</v>
      </c>
    </row>
    <row r="8" spans="1:31" x14ac:dyDescent="0.2">
      <c r="A8" s="203" t="s">
        <v>220</v>
      </c>
      <c r="B8" s="206">
        <f>SUMIF('Dataframe Output'!$B$2:$B$85,$A8,'Dataframe Output'!D$2:D$85)</f>
        <v>0.77989452342562904</v>
      </c>
      <c r="C8" s="206">
        <f>SUMIF('Dataframe Output'!$B$2:$B$85,$A8,'Dataframe Output'!E$2:E$85)</f>
        <v>0.98255963568228988</v>
      </c>
      <c r="D8" s="206">
        <f>SUMIF('Dataframe Output'!$B$2:$B$85,$A8,'Dataframe Output'!F$2:F$85)</f>
        <v>0.99004699205365154</v>
      </c>
      <c r="E8" s="206">
        <f>SUMIF('Dataframe Output'!$B$2:$B$85,$A8,'Dataframe Output'!G$2:G$85)</f>
        <v>1.1309834766490023</v>
      </c>
      <c r="F8" s="206">
        <f>SUMIF('Dataframe Output'!$B$2:$B$85,$A8,'Dataframe Output'!H$2:H$85)</f>
        <v>0.94661858073558602</v>
      </c>
      <c r="G8" s="206">
        <f>SUMIF('Dataframe Output'!$B$2:$B$85,$A8,'Dataframe Output'!I$2:I$85)</f>
        <v>0.96748470515766583</v>
      </c>
      <c r="H8" s="206">
        <f>SUMIF('Dataframe Output'!$B$2:$B$85,$A8,'Dataframe Output'!J$2:J$85)</f>
        <v>1.0098305120695183</v>
      </c>
      <c r="I8" s="206">
        <f>SUMIF('Dataframe Output'!$B$2:$B$85,$A8,'Dataframe Output'!K$2:K$85)</f>
        <v>1.0305684358776006</v>
      </c>
      <c r="J8" s="206">
        <f>SUMIF('Dataframe Output'!$B$2:$B$85,$A8,'Dataframe Output'!L$2:L$85)</f>
        <v>1.0646618133917607</v>
      </c>
      <c r="K8" s="206">
        <f>SUMIF('Dataframe Output'!$B$2:$B$85,$A8,'Dataframe Output'!M$2:M$85)</f>
        <v>1.1313365748882298</v>
      </c>
      <c r="L8" s="206">
        <f>SUMIF('Dataframe Output'!$B$2:$B$85,$A8,'Dataframe Output'!N$2:N$85)</f>
        <v>1.1214639886536013</v>
      </c>
      <c r="M8" s="206">
        <f>SUMIF('Dataframe Output'!$B$2:$B$85,$A8,'Dataframe Output'!O$2:O$85)</f>
        <v>1.1502969645403034</v>
      </c>
      <c r="N8" s="206">
        <f>SUMIF('Dataframe Output'!$B$2:$B$85,$A8,'Dataframe Output'!P$2:P$85)</f>
        <v>1.1667521046369878</v>
      </c>
      <c r="O8" s="206">
        <f>SUMIF('Dataframe Output'!$B$2:$B$85,$A8,'Dataframe Output'!Q$2:Q$85)</f>
        <v>1.2769129378132598</v>
      </c>
      <c r="P8" s="206">
        <f>SUMIF('Dataframe Output'!$B$2:$B$85,$A8,'Dataframe Output'!R$2:R$85)</f>
        <v>1.3155052124035314</v>
      </c>
      <c r="Q8" s="206">
        <f>SUMIF('Dataframe Output'!$B$2:$B$85,$A8,'Dataframe Output'!S$2:S$85)</f>
        <v>1.3500147590983687</v>
      </c>
      <c r="R8" s="206">
        <f>SUMIF('Dataframe Output'!$B$2:$B$85,$A8,'Dataframe Output'!T$2:T$85)</f>
        <v>1.373132460491655</v>
      </c>
      <c r="S8" s="206">
        <f>SUMIF('Dataframe Output'!$B$2:$B$85,$A8,'Dataframe Output'!U$2:U$85)</f>
        <v>1.5450994196552328</v>
      </c>
      <c r="T8" s="206">
        <f>SUMIF('Dataframe Output'!$B$2:$B$85,$A8,'Dataframe Output'!V$2:V$85)</f>
        <v>1.7796334580889557</v>
      </c>
      <c r="U8" s="206">
        <f>SUMIF('Dataframe Output'!$B$2:$B$85,$A8,'Dataframe Output'!W$2:W$85)</f>
        <v>1.4792330336391477</v>
      </c>
      <c r="V8" s="206">
        <f>SUMIF('Dataframe Output'!$B$2:$B$85,$A8,'Dataframe Output'!X$2:X$85)</f>
        <v>1.5266454481794256</v>
      </c>
      <c r="W8" s="206">
        <f>SUMIF('Dataframe Output'!$B$2:$B$85,$A8,'Dataframe Output'!Y$2:Y$85)</f>
        <v>1.5396552955421818</v>
      </c>
      <c r="X8" s="206">
        <f>SUMIF('Dataframe Output'!$B$2:$B$85,$A8,'Dataframe Output'!Z$2:Z$85)</f>
        <v>1.4707355024093638</v>
      </c>
      <c r="Y8" s="206">
        <f>SUMIF('Dataframe Output'!$B$2:$B$85,$A8,'Dataframe Output'!AA$2:AA$85)</f>
        <v>1.4880923558912207</v>
      </c>
      <c r="Z8" s="206">
        <f>SUMIF('Dataframe Output'!$B$2:$B$85,$A8,'Dataframe Output'!AB$2:AB$85)</f>
        <v>1.4994389439704681</v>
      </c>
      <c r="AA8" s="206">
        <f>SUMIF('Dataframe Output'!$B$2:$B$85,$A8,'Dataframe Output'!AC$2:AC$85)</f>
        <v>1.5173828924055153</v>
      </c>
      <c r="AB8" s="206">
        <f>SUMIF('Dataframe Output'!$B$2:$B$85,$A8,'Dataframe Output'!AD$2:AD$85)</f>
        <v>1.5393387683464677</v>
      </c>
      <c r="AC8" s="206">
        <f>SUMIF('Dataframe Output'!$B$2:$B$85,$A8,'Dataframe Output'!AE$2:AE$85)</f>
        <v>1.5479155454886944</v>
      </c>
      <c r="AD8" s="206">
        <f>SUMIF('Dataframe Output'!$B$2:$B$85,$A8,'Dataframe Output'!AF$2:AF$85)</f>
        <v>1.4682334634176657</v>
      </c>
      <c r="AE8" s="206">
        <f>SUMIF('Dataframe Output'!$B$2:$B$85,$A8,'Dataframe Output'!AG$2:AG$85)</f>
        <v>1.4477260797346527</v>
      </c>
    </row>
    <row r="9" spans="1:31" x14ac:dyDescent="0.2">
      <c r="A9" s="75" t="s">
        <v>226</v>
      </c>
      <c r="B9" s="206">
        <f>SUM(B3:B8)-SUM('Dataframe Output'!D2:D85)</f>
        <v>0</v>
      </c>
      <c r="C9" s="206">
        <f>SUM(C3:C8)-SUM('Dataframe Output'!E2:E85)</f>
        <v>0</v>
      </c>
      <c r="D9" s="206">
        <f>SUM(D3:D8)-SUM('Dataframe Output'!F2:F85)</f>
        <v>0</v>
      </c>
      <c r="E9" s="206">
        <f>SUM(E3:E8)-SUM('Dataframe Output'!G2:G85)</f>
        <v>0</v>
      </c>
      <c r="F9" s="206">
        <f>SUM(F3:F8)-SUM('Dataframe Output'!H2:H85)</f>
        <v>0</v>
      </c>
      <c r="G9" s="206">
        <f>SUM(G3:G8)-SUM('Dataframe Output'!I2:I85)</f>
        <v>0</v>
      </c>
      <c r="H9" s="206">
        <f>SUM(H3:H8)-SUM('Dataframe Output'!J2:J85)</f>
        <v>0</v>
      </c>
      <c r="I9" s="206">
        <f>SUM(I3:I8)-SUM('Dataframe Output'!K2:K85)</f>
        <v>0</v>
      </c>
      <c r="J9" s="206">
        <f>SUM(J3:J8)-SUM('Dataframe Output'!L2:L85)</f>
        <v>0</v>
      </c>
      <c r="K9" s="206">
        <f>SUM(K3:K8)-SUM('Dataframe Output'!M2:M85)</f>
        <v>0</v>
      </c>
      <c r="L9" s="206">
        <f>SUM(L3:L8)-SUM('Dataframe Output'!N2:N85)</f>
        <v>0</v>
      </c>
      <c r="M9" s="206">
        <f>SUM(M3:M8)-SUM('Dataframe Output'!O2:O85)</f>
        <v>0</v>
      </c>
      <c r="N9" s="206">
        <f>SUM(N3:N8)-SUM('Dataframe Output'!P2:P85)</f>
        <v>0</v>
      </c>
      <c r="O9" s="206">
        <f>SUM(O3:O8)-SUM('Dataframe Output'!Q2:Q85)</f>
        <v>0</v>
      </c>
      <c r="P9" s="206">
        <f>SUM(P3:P8)-SUM('Dataframe Output'!R2:R85)</f>
        <v>0</v>
      </c>
      <c r="Q9" s="206">
        <f>SUM(Q3:Q8)-SUM('Dataframe Output'!S2:S85)</f>
        <v>0</v>
      </c>
      <c r="R9" s="206">
        <f>SUM(R3:R8)-SUM('Dataframe Output'!T2:T85)</f>
        <v>0</v>
      </c>
      <c r="S9" s="206">
        <f>SUM(S3:S8)-SUM('Dataframe Output'!U2:U85)</f>
        <v>0</v>
      </c>
      <c r="T9" s="206">
        <f>SUM(T3:T8)-SUM('Dataframe Output'!V2:V85)</f>
        <v>0</v>
      </c>
      <c r="U9" s="206">
        <f>SUM(U3:U8)-SUM('Dataframe Output'!W2:W85)</f>
        <v>0</v>
      </c>
      <c r="V9" s="206">
        <f>SUM(V3:V8)-SUM('Dataframe Output'!X2:X85)</f>
        <v>0</v>
      </c>
      <c r="W9" s="206">
        <f>SUM(W3:W8)-SUM('Dataframe Output'!Y2:Y85)</f>
        <v>0</v>
      </c>
      <c r="X9" s="206">
        <f>SUM(X3:X8)-SUM('Dataframe Output'!Z2:Z85)</f>
        <v>0</v>
      </c>
      <c r="Y9" s="206">
        <f>SUM(Y3:Y8)-SUM('Dataframe Output'!AA2:AA85)</f>
        <v>0</v>
      </c>
      <c r="Z9" s="206">
        <f>SUM(Z3:Z8)-SUM('Dataframe Output'!AB2:AB85)</f>
        <v>0</v>
      </c>
      <c r="AA9" s="206">
        <f>SUM(AA3:AA8)-SUM('Dataframe Output'!AC2:AC85)</f>
        <v>0</v>
      </c>
      <c r="AB9" s="206">
        <f>SUM(AB3:AB8)-SUM('Dataframe Output'!AD2:AD85)</f>
        <v>0</v>
      </c>
      <c r="AC9" s="206">
        <f>SUM(AC3:AC8)-SUM('Dataframe Output'!AE2:AE85)</f>
        <v>0</v>
      </c>
      <c r="AD9" s="206">
        <f>SUM(AD3:AD8)-SUM('Dataframe Output'!AF2:AF85)</f>
        <v>0</v>
      </c>
      <c r="AE9" s="206">
        <f>SUM(AE3:AE8)-SUM('Dataframe Output'!AG2:AG85)</f>
        <v>0</v>
      </c>
    </row>
    <row r="12" spans="1:31" ht="15" x14ac:dyDescent="0.25">
      <c r="A12" s="207" t="s">
        <v>480</v>
      </c>
      <c r="B12" s="1">
        <v>1990</v>
      </c>
      <c r="C12" s="1">
        <v>1991</v>
      </c>
      <c r="D12" s="1">
        <v>1992</v>
      </c>
      <c r="E12" s="1">
        <v>1993</v>
      </c>
      <c r="F12" s="1">
        <v>1994</v>
      </c>
      <c r="G12" s="1">
        <v>1995</v>
      </c>
      <c r="H12" s="1">
        <v>1996</v>
      </c>
      <c r="I12" s="1">
        <v>1997</v>
      </c>
      <c r="J12" s="1">
        <v>1998</v>
      </c>
      <c r="K12" s="1">
        <v>1999</v>
      </c>
      <c r="L12" s="1">
        <v>2000</v>
      </c>
      <c r="M12" s="1">
        <v>2001</v>
      </c>
      <c r="N12" s="1">
        <v>2002</v>
      </c>
      <c r="O12" s="1">
        <v>2003</v>
      </c>
      <c r="P12" s="1">
        <v>2004</v>
      </c>
      <c r="Q12" s="1">
        <v>2005</v>
      </c>
      <c r="R12" s="1">
        <v>2006</v>
      </c>
      <c r="S12" s="1">
        <v>2007</v>
      </c>
      <c r="T12" s="1">
        <v>2008</v>
      </c>
      <c r="U12" s="1">
        <v>2009</v>
      </c>
      <c r="V12" s="1">
        <v>2010</v>
      </c>
      <c r="W12" s="1">
        <v>2011</v>
      </c>
      <c r="X12" s="1">
        <v>2012</v>
      </c>
      <c r="Y12" s="1">
        <v>2013</v>
      </c>
      <c r="Z12" s="1">
        <v>2014</v>
      </c>
      <c r="AA12" s="1">
        <v>2015</v>
      </c>
      <c r="AB12" s="1">
        <v>2016</v>
      </c>
      <c r="AC12" s="1">
        <v>2017</v>
      </c>
      <c r="AD12" s="1">
        <v>2018</v>
      </c>
      <c r="AE12" s="1">
        <v>2019</v>
      </c>
    </row>
    <row r="13" spans="1:31" x14ac:dyDescent="0.2">
      <c r="A13" s="203" t="s">
        <v>281</v>
      </c>
      <c r="B13" s="206">
        <f>INDEX('SIT Results'!C$5:C$64,MATCH($A13,'SIT Results'!$B$5:$B$64,0))</f>
        <v>0.76080185977244896</v>
      </c>
      <c r="C13" s="206">
        <f>INDEX('SIT Results'!D$5:D$64,MATCH($A13,'SIT Results'!$B$5:$B$64,0))</f>
        <v>0.78222980946238607</v>
      </c>
      <c r="D13" s="206">
        <f>INDEX('SIT Results'!E$5:E$64,MATCH($A13,'SIT Results'!$B$5:$B$64,0))</f>
        <v>0.7020298320093814</v>
      </c>
      <c r="E13" s="206">
        <f>INDEX('SIT Results'!F$5:F$64,MATCH($A13,'SIT Results'!$B$5:$B$64,0))</f>
        <v>0.68554628377975879</v>
      </c>
      <c r="F13" s="206">
        <f>INDEX('SIT Results'!G$5:G$64,MATCH($A13,'SIT Results'!$B$5:$B$64,0))</f>
        <v>0.63803030142853656</v>
      </c>
      <c r="G13" s="206">
        <f>INDEX('SIT Results'!H$5:H$64,MATCH($A13,'SIT Results'!$B$5:$B$64,0))</f>
        <v>0.66130803610274957</v>
      </c>
      <c r="H13" s="206">
        <f>INDEX('SIT Results'!I$5:I$64,MATCH($A13,'SIT Results'!$B$5:$B$64,0))</f>
        <v>0.63078095128268263</v>
      </c>
      <c r="I13" s="206">
        <f>INDEX('SIT Results'!J$5:J$64,MATCH($A13,'SIT Results'!$B$5:$B$64,0))</f>
        <v>0.62937247352159587</v>
      </c>
      <c r="J13" s="206">
        <f>INDEX('SIT Results'!K$5:K$64,MATCH($A13,'SIT Results'!$B$5:$B$64,0))</f>
        <v>0.64788826847965919</v>
      </c>
      <c r="K13" s="206">
        <f>INDEX('SIT Results'!L$5:L$64,MATCH($A13,'SIT Results'!$B$5:$B$64,0))</f>
        <v>0.60794199458125497</v>
      </c>
      <c r="L13" s="206">
        <f>INDEX('SIT Results'!M$5:M$64,MATCH($A13,'SIT Results'!$B$5:$B$64,0))</f>
        <v>0.58705169516975719</v>
      </c>
      <c r="M13" s="206">
        <f>INDEX('SIT Results'!N$5:N$64,MATCH($A13,'SIT Results'!$B$5:$B$64,0))</f>
        <v>0.54993082540842331</v>
      </c>
      <c r="N13" s="206">
        <f>INDEX('SIT Results'!O$5:O$64,MATCH($A13,'SIT Results'!$B$5:$B$64,0))</f>
        <v>0.60369928538655404</v>
      </c>
      <c r="O13" s="206">
        <f>INDEX('SIT Results'!P$5:P$64,MATCH($A13,'SIT Results'!$B$5:$B$64,0))</f>
        <v>0.55772537955076296</v>
      </c>
      <c r="P13" s="206">
        <f>INDEX('SIT Results'!Q$5:Q$64,MATCH($A13,'SIT Results'!$B$5:$B$64,0))</f>
        <v>0.63444769587286165</v>
      </c>
      <c r="Q13" s="206">
        <f>INDEX('SIT Results'!R$5:R$64,MATCH($A13,'SIT Results'!$B$5:$B$64,0))</f>
        <v>0.54588734113332782</v>
      </c>
      <c r="R13" s="206">
        <f>INDEX('SIT Results'!S$5:S$64,MATCH($A13,'SIT Results'!$B$5:$B$64,0))</f>
        <v>0.56248859856214961</v>
      </c>
      <c r="S13" s="206">
        <f>INDEX('SIT Results'!T$5:T$64,MATCH($A13,'SIT Results'!$B$5:$B$64,0))</f>
        <v>0.55918078650585368</v>
      </c>
      <c r="T13" s="206">
        <f>INDEX('SIT Results'!U$5:U$64,MATCH($A13,'SIT Results'!$B$5:$B$64,0))</f>
        <v>0.53526432970526872</v>
      </c>
      <c r="U13" s="206">
        <f>INDEX('SIT Results'!V$5:V$64,MATCH($A13,'SIT Results'!$B$5:$B$64,0))</f>
        <v>0.53017886635957234</v>
      </c>
      <c r="V13" s="206">
        <f>INDEX('SIT Results'!W$5:W$64,MATCH($A13,'SIT Results'!$B$5:$B$64,0))</f>
        <v>0.52490939699605588</v>
      </c>
      <c r="W13" s="206">
        <f>INDEX('SIT Results'!X$5:X$64,MATCH($A13,'SIT Results'!$B$5:$B$64,0))</f>
        <v>0.52357235082418774</v>
      </c>
      <c r="X13" s="206">
        <f>INDEX('SIT Results'!Y$5:Y$64,MATCH($A13,'SIT Results'!$B$5:$B$64,0))</f>
        <v>0.51160083052847871</v>
      </c>
      <c r="Y13" s="206">
        <f>INDEX('SIT Results'!Z$5:Z$64,MATCH($A13,'SIT Results'!$B$5:$B$64,0))</f>
        <v>0.50715619097779108</v>
      </c>
      <c r="Z13" s="206">
        <f>INDEX('SIT Results'!AA$5:AA$64,MATCH($A13,'SIT Results'!$B$5:$B$64,0))</f>
        <v>0.49834877989445547</v>
      </c>
      <c r="AA13" s="206">
        <f>INDEX('SIT Results'!AB$5:AB$64,MATCH($A13,'SIT Results'!$B$5:$B$64,0))</f>
        <v>0.50007874702824506</v>
      </c>
      <c r="AB13" s="206">
        <f>INDEX('SIT Results'!AC$5:AC$64,MATCH($A13,'SIT Results'!$B$5:$B$64,0))</f>
        <v>0.50793649197223301</v>
      </c>
      <c r="AC13" s="206">
        <f>INDEX('SIT Results'!AD$5:AD$64,MATCH($A13,'SIT Results'!$B$5:$B$64,0))</f>
        <v>0.51677255215750029</v>
      </c>
      <c r="AD13" s="206">
        <f>INDEX('SIT Results'!AE$5:AE$64,MATCH($A13,'SIT Results'!$B$5:$B$64,0))</f>
        <v>0.55741244593541128</v>
      </c>
      <c r="AE13" s="206">
        <f>INDEX('SIT Results'!AF$5:AF$64,MATCH($A13,'SIT Results'!$B$5:$B$64,0))</f>
        <v>0.4809305274650339</v>
      </c>
    </row>
    <row r="14" spans="1:31" x14ac:dyDescent="0.2">
      <c r="A14" s="202" t="s">
        <v>187</v>
      </c>
      <c r="B14" s="206">
        <f>INDEX('SIT Results'!C$5:C$64,MATCH($A14,'SIT Results'!$B$5:$B$64,0))</f>
        <v>19.298332541004029</v>
      </c>
      <c r="C14" s="206">
        <f>INDEX('SIT Results'!D$5:D$64,MATCH($A14,'SIT Results'!$B$5:$B$64,0))</f>
        <v>17.169718909977441</v>
      </c>
      <c r="D14" s="206">
        <f>INDEX('SIT Results'!E$5:E$64,MATCH($A14,'SIT Results'!$B$5:$B$64,0))</f>
        <v>18.170252442249041</v>
      </c>
      <c r="E14" s="206">
        <f>INDEX('SIT Results'!F$5:F$64,MATCH($A14,'SIT Results'!$B$5:$B$64,0))</f>
        <v>16.820573860169521</v>
      </c>
      <c r="F14" s="206">
        <f>INDEX('SIT Results'!G$5:G$64,MATCH($A14,'SIT Results'!$B$5:$B$64,0))</f>
        <v>18.147420970558578</v>
      </c>
      <c r="G14" s="206">
        <f>INDEX('SIT Results'!H$5:H$64,MATCH($A14,'SIT Results'!$B$5:$B$64,0))</f>
        <v>17.984901799848423</v>
      </c>
      <c r="H14" s="206">
        <f>INDEX('SIT Results'!I$5:I$64,MATCH($A14,'SIT Results'!$B$5:$B$64,0))</f>
        <v>17.877541575617155</v>
      </c>
      <c r="I14" s="206">
        <f>INDEX('SIT Results'!J$5:J$64,MATCH($A14,'SIT Results'!$B$5:$B$64,0))</f>
        <v>17.428587666637345</v>
      </c>
      <c r="J14" s="206">
        <f>INDEX('SIT Results'!K$5:K$64,MATCH($A14,'SIT Results'!$B$5:$B$64,0))</f>
        <v>17.499868720602276</v>
      </c>
      <c r="K14" s="206">
        <f>INDEX('SIT Results'!L$5:L$64,MATCH($A14,'SIT Results'!$B$5:$B$64,0))</f>
        <v>16.828988901944278</v>
      </c>
      <c r="L14" s="206">
        <f>INDEX('SIT Results'!M$5:M$64,MATCH($A14,'SIT Results'!$B$5:$B$64,0))</f>
        <v>17.226161190513288</v>
      </c>
      <c r="M14" s="206">
        <f>INDEX('SIT Results'!N$5:N$64,MATCH($A14,'SIT Results'!$B$5:$B$64,0))</f>
        <v>17.391061764998888</v>
      </c>
      <c r="N14" s="206">
        <f>INDEX('SIT Results'!O$5:O$64,MATCH($A14,'SIT Results'!$B$5:$B$64,0))</f>
        <v>18.889133626474216</v>
      </c>
      <c r="O14" s="206">
        <f>INDEX('SIT Results'!P$5:P$64,MATCH($A14,'SIT Results'!$B$5:$B$64,0))</f>
        <v>19.522535888299583</v>
      </c>
      <c r="P14" s="206">
        <f>INDEX('SIT Results'!Q$5:Q$64,MATCH($A14,'SIT Results'!$B$5:$B$64,0))</f>
        <v>20.1604434190569</v>
      </c>
      <c r="Q14" s="206">
        <f>INDEX('SIT Results'!R$5:R$64,MATCH($A14,'SIT Results'!$B$5:$B$64,0))</f>
        <v>20.529831262345937</v>
      </c>
      <c r="R14" s="206">
        <f>INDEX('SIT Results'!S$5:S$64,MATCH($A14,'SIT Results'!$B$5:$B$64,0))</f>
        <v>20.57445887373969</v>
      </c>
      <c r="S14" s="206">
        <f>INDEX('SIT Results'!T$5:T$64,MATCH($A14,'SIT Results'!$B$5:$B$64,0))</f>
        <v>20.81856912449835</v>
      </c>
      <c r="T14" s="206">
        <f>INDEX('SIT Results'!U$5:U$64,MATCH($A14,'SIT Results'!$B$5:$B$64,0))</f>
        <v>17.502511555559263</v>
      </c>
      <c r="U14" s="206">
        <f>INDEX('SIT Results'!V$5:V$64,MATCH($A14,'SIT Results'!$B$5:$B$64,0))</f>
        <v>16.962545903994233</v>
      </c>
      <c r="V14" s="206">
        <f>INDEX('SIT Results'!W$5:W$64,MATCH($A14,'SIT Results'!$B$5:$B$64,0))</f>
        <v>18.08920322627305</v>
      </c>
      <c r="W14" s="206">
        <f>INDEX('SIT Results'!X$5:X$64,MATCH($A14,'SIT Results'!$B$5:$B$64,0))</f>
        <v>18.184145980766505</v>
      </c>
      <c r="X14" s="206">
        <f>INDEX('SIT Results'!Y$5:Y$64,MATCH($A14,'SIT Results'!$B$5:$B$64,0))</f>
        <v>17.725201998846401</v>
      </c>
      <c r="Y14" s="206">
        <f>INDEX('SIT Results'!Z$5:Z$64,MATCH($A14,'SIT Results'!$B$5:$B$64,0))</f>
        <v>17.623212494921656</v>
      </c>
      <c r="Z14" s="206">
        <f>INDEX('SIT Results'!AA$5:AA$64,MATCH($A14,'SIT Results'!$B$5:$B$64,0))</f>
        <v>17.03417271883405</v>
      </c>
      <c r="AA14" s="206">
        <f>INDEX('SIT Results'!AB$5:AB$64,MATCH($A14,'SIT Results'!$B$5:$B$64,0))</f>
        <v>17.175200558724324</v>
      </c>
      <c r="AB14" s="206">
        <f>INDEX('SIT Results'!AC$5:AC$64,MATCH($A14,'SIT Results'!$B$5:$B$64,0))</f>
        <v>17.309424567470327</v>
      </c>
      <c r="AC14" s="206">
        <f>INDEX('SIT Results'!AD$5:AD$64,MATCH($A14,'SIT Results'!$B$5:$B$64,0))</f>
        <v>17.672330495942003</v>
      </c>
      <c r="AD14" s="206">
        <f>INDEX('SIT Results'!AE$5:AE$64,MATCH($A14,'SIT Results'!$B$5:$B$64,0))</f>
        <v>17.459588788268121</v>
      </c>
      <c r="AE14" s="206">
        <f>INDEX('SIT Results'!AF$5:AF$64,MATCH($A14,'SIT Results'!$B$5:$B$64,0))</f>
        <v>17.740641054118989</v>
      </c>
    </row>
    <row r="15" spans="1:31" x14ac:dyDescent="0.2">
      <c r="A15" t="s">
        <v>335</v>
      </c>
      <c r="B15" s="206">
        <f>INDEX('SIT Results'!C$5:C$64,MATCH($A15,'SIT Results'!$B$5:$B$64,0))</f>
        <v>0</v>
      </c>
      <c r="C15" s="206">
        <f>INDEX('SIT Results'!D$5:D$64,MATCH($A15,'SIT Results'!$B$5:$B$64,0))</f>
        <v>0</v>
      </c>
      <c r="D15" s="206">
        <f>INDEX('SIT Results'!E$5:E$64,MATCH($A15,'SIT Results'!$B$5:$B$64,0))</f>
        <v>0</v>
      </c>
      <c r="E15" s="206">
        <f>INDEX('SIT Results'!F$5:F$64,MATCH($A15,'SIT Results'!$B$5:$B$64,0))</f>
        <v>0</v>
      </c>
      <c r="F15" s="206">
        <f>INDEX('SIT Results'!G$5:G$64,MATCH($A15,'SIT Results'!$B$5:$B$64,0))</f>
        <v>0</v>
      </c>
      <c r="G15" s="206">
        <f>INDEX('SIT Results'!H$5:H$64,MATCH($A15,'SIT Results'!$B$5:$B$64,0))</f>
        <v>0</v>
      </c>
      <c r="H15" s="206">
        <f>INDEX('SIT Results'!I$5:I$64,MATCH($A15,'SIT Results'!$B$5:$B$64,0))</f>
        <v>0</v>
      </c>
      <c r="I15" s="206">
        <f>INDEX('SIT Results'!J$5:J$64,MATCH($A15,'SIT Results'!$B$5:$B$64,0))</f>
        <v>0</v>
      </c>
      <c r="J15" s="206">
        <f>INDEX('SIT Results'!K$5:K$64,MATCH($A15,'SIT Results'!$B$5:$B$64,0))</f>
        <v>0</v>
      </c>
      <c r="K15" s="206">
        <f>INDEX('SIT Results'!L$5:L$64,MATCH($A15,'SIT Results'!$B$5:$B$64,0))</f>
        <v>0</v>
      </c>
      <c r="L15" s="206">
        <f>INDEX('SIT Results'!M$5:M$64,MATCH($A15,'SIT Results'!$B$5:$B$64,0))</f>
        <v>0</v>
      </c>
      <c r="M15" s="206">
        <f>INDEX('SIT Results'!N$5:N$64,MATCH($A15,'SIT Results'!$B$5:$B$64,0))</f>
        <v>0</v>
      </c>
      <c r="N15" s="206">
        <f>INDEX('SIT Results'!O$5:O$64,MATCH($A15,'SIT Results'!$B$5:$B$64,0))</f>
        <v>0</v>
      </c>
      <c r="O15" s="206">
        <f>INDEX('SIT Results'!P$5:P$64,MATCH($A15,'SIT Results'!$B$5:$B$64,0))</f>
        <v>0</v>
      </c>
      <c r="P15" s="206">
        <f>INDEX('SIT Results'!Q$5:Q$64,MATCH($A15,'SIT Results'!$B$5:$B$64,0))</f>
        <v>0</v>
      </c>
      <c r="Q15" s="206">
        <f>INDEX('SIT Results'!R$5:R$64,MATCH($A15,'SIT Results'!$B$5:$B$64,0))</f>
        <v>0</v>
      </c>
      <c r="R15" s="206">
        <f>INDEX('SIT Results'!S$5:S$64,MATCH($A15,'SIT Results'!$B$5:$B$64,0))</f>
        <v>0</v>
      </c>
      <c r="S15" s="206">
        <f>INDEX('SIT Results'!T$5:T$64,MATCH($A15,'SIT Results'!$B$5:$B$64,0))</f>
        <v>0</v>
      </c>
      <c r="T15" s="206">
        <f>INDEX('SIT Results'!U$5:U$64,MATCH($A15,'SIT Results'!$B$5:$B$64,0))</f>
        <v>0</v>
      </c>
      <c r="U15" s="206">
        <f>INDEX('SIT Results'!V$5:V$64,MATCH($A15,'SIT Results'!$B$5:$B$64,0))</f>
        <v>0</v>
      </c>
      <c r="V15" s="206">
        <f>INDEX('SIT Results'!W$5:W$64,MATCH($A15,'SIT Results'!$B$5:$B$64,0))</f>
        <v>0</v>
      </c>
      <c r="W15" s="206">
        <f>INDEX('SIT Results'!X$5:X$64,MATCH($A15,'SIT Results'!$B$5:$B$64,0))</f>
        <v>0</v>
      </c>
      <c r="X15" s="206">
        <f>INDEX('SIT Results'!Y$5:Y$64,MATCH($A15,'SIT Results'!$B$5:$B$64,0))</f>
        <v>0</v>
      </c>
      <c r="Y15" s="206">
        <f>INDEX('SIT Results'!Z$5:Z$64,MATCH($A15,'SIT Results'!$B$5:$B$64,0))</f>
        <v>0</v>
      </c>
      <c r="Z15" s="206">
        <f>INDEX('SIT Results'!AA$5:AA$64,MATCH($A15,'SIT Results'!$B$5:$B$64,0))</f>
        <v>0</v>
      </c>
      <c r="AA15" s="206">
        <f>INDEX('SIT Results'!AB$5:AB$64,MATCH($A15,'SIT Results'!$B$5:$B$64,0))</f>
        <v>0</v>
      </c>
      <c r="AB15" s="206">
        <f>INDEX('SIT Results'!AC$5:AC$64,MATCH($A15,'SIT Results'!$B$5:$B$64,0))</f>
        <v>0</v>
      </c>
      <c r="AC15" s="206">
        <f>INDEX('SIT Results'!AD$5:AD$64,MATCH($A15,'SIT Results'!$B$5:$B$64,0))</f>
        <v>0</v>
      </c>
      <c r="AD15" s="206">
        <f>INDEX('SIT Results'!AE$5:AE$64,MATCH($A15,'SIT Results'!$B$5:$B$64,0))</f>
        <v>0</v>
      </c>
      <c r="AE15" s="206">
        <f>INDEX('SIT Results'!AF$5:AF$64,MATCH($A15,'SIT Results'!$B$5:$B$64,0))</f>
        <v>0</v>
      </c>
    </row>
    <row r="16" spans="1:31" x14ac:dyDescent="0.2">
      <c r="A16" t="s">
        <v>243</v>
      </c>
      <c r="B16" s="206">
        <f>INDEX('SIT Results'!C$5:C$64,MATCH($A16,'SIT Results'!$B$5:$B$64,0))</f>
        <v>0.18985738172827779</v>
      </c>
      <c r="C16" s="206">
        <f>INDEX('SIT Results'!D$5:D$64,MATCH($A16,'SIT Results'!$B$5:$B$64,0))</f>
        <v>0.19139546403523322</v>
      </c>
      <c r="D16" s="206">
        <f>INDEX('SIT Results'!E$5:E$64,MATCH($A16,'SIT Results'!$B$5:$B$64,0))</f>
        <v>0.19398096105410567</v>
      </c>
      <c r="E16" s="206">
        <f>INDEX('SIT Results'!F$5:F$64,MATCH($A16,'SIT Results'!$B$5:$B$64,0))</f>
        <v>0.29825642731107327</v>
      </c>
      <c r="F16" s="206">
        <f>INDEX('SIT Results'!G$5:G$64,MATCH($A16,'SIT Results'!$B$5:$B$64,0))</f>
        <v>0.35687416988857923</v>
      </c>
      <c r="G16" s="206">
        <f>INDEX('SIT Results'!H$5:H$64,MATCH($A16,'SIT Results'!$B$5:$B$64,0))</f>
        <v>0.41771939959059018</v>
      </c>
      <c r="H16" s="206">
        <f>INDEX('SIT Results'!I$5:I$64,MATCH($A16,'SIT Results'!$B$5:$B$64,0))</f>
        <v>0.28725957750392639</v>
      </c>
      <c r="I16" s="206">
        <f>INDEX('SIT Results'!J$5:J$64,MATCH($A16,'SIT Results'!$B$5:$B$64,0))</f>
        <v>1.103687232652123</v>
      </c>
      <c r="J16" s="206">
        <f>INDEX('SIT Results'!K$5:K$64,MATCH($A16,'SIT Results'!$B$5:$B$64,0))</f>
        <v>1.0622519626446827</v>
      </c>
      <c r="K16" s="206">
        <f>INDEX('SIT Results'!L$5:L$64,MATCH($A16,'SIT Results'!$B$5:$B$64,0))</f>
        <v>0.98625763280076739</v>
      </c>
      <c r="L16" s="206">
        <f>INDEX('SIT Results'!M$5:M$64,MATCH($A16,'SIT Results'!$B$5:$B$64,0))</f>
        <v>1.1211799341956006</v>
      </c>
      <c r="M16" s="206">
        <f>INDEX('SIT Results'!N$5:N$64,MATCH($A16,'SIT Results'!$B$5:$B$64,0))</f>
        <v>0.97168485975622088</v>
      </c>
      <c r="N16" s="206">
        <f>INDEX('SIT Results'!O$5:O$64,MATCH($A16,'SIT Results'!$B$5:$B$64,0))</f>
        <v>0.85760903572780411</v>
      </c>
      <c r="O16" s="206">
        <f>INDEX('SIT Results'!P$5:P$64,MATCH($A16,'SIT Results'!$B$5:$B$64,0))</f>
        <v>0.86874292666563557</v>
      </c>
      <c r="P16" s="206">
        <f>INDEX('SIT Results'!Q$5:Q$64,MATCH($A16,'SIT Results'!$B$5:$B$64,0))</f>
        <v>0.89085938640622164</v>
      </c>
      <c r="Q16" s="206">
        <f>INDEX('SIT Results'!R$5:R$64,MATCH($A16,'SIT Results'!$B$5:$B$64,0))</f>
        <v>0.82324376083863471</v>
      </c>
      <c r="R16" s="206">
        <f>INDEX('SIT Results'!S$5:S$64,MATCH($A16,'SIT Results'!$B$5:$B$64,0))</f>
        <v>0.87046305654740241</v>
      </c>
      <c r="S16" s="206">
        <f>INDEX('SIT Results'!T$5:T$64,MATCH($A16,'SIT Results'!$B$5:$B$64,0))</f>
        <v>0.89541320288330317</v>
      </c>
      <c r="T16" s="206">
        <f>INDEX('SIT Results'!U$5:U$64,MATCH($A16,'SIT Results'!$B$5:$B$64,0))</f>
        <v>0.92781062087487287</v>
      </c>
      <c r="U16" s="206">
        <f>INDEX('SIT Results'!V$5:V$64,MATCH($A16,'SIT Results'!$B$5:$B$64,0))</f>
        <v>0.83283683562532318</v>
      </c>
      <c r="V16" s="206">
        <f>INDEX('SIT Results'!W$5:W$64,MATCH($A16,'SIT Results'!$B$5:$B$64,0))</f>
        <v>0.93494741598062359</v>
      </c>
      <c r="W16" s="206">
        <f>INDEX('SIT Results'!X$5:X$64,MATCH($A16,'SIT Results'!$B$5:$B$64,0))</f>
        <v>0.94926937040737014</v>
      </c>
      <c r="X16" s="206">
        <f>INDEX('SIT Results'!Y$5:Y$64,MATCH($A16,'SIT Results'!$B$5:$B$64,0))</f>
        <v>0.95905397992368802</v>
      </c>
      <c r="Y16" s="206">
        <f>INDEX('SIT Results'!Z$5:Z$64,MATCH($A16,'SIT Results'!$B$5:$B$64,0))</f>
        <v>0.96949850984150898</v>
      </c>
      <c r="Z16" s="206">
        <f>INDEX('SIT Results'!AA$5:AA$64,MATCH($A16,'SIT Results'!$B$5:$B$64,0))</f>
        <v>0.98662679348461468</v>
      </c>
      <c r="AA16" s="206">
        <f>INDEX('SIT Results'!AB$5:AB$64,MATCH($A16,'SIT Results'!$B$5:$B$64,0))</f>
        <v>1.0028561537955143</v>
      </c>
      <c r="AB16" s="206">
        <f>INDEX('SIT Results'!AC$5:AC$64,MATCH($A16,'SIT Results'!$B$5:$B$64,0))</f>
        <v>1.0093435030445044</v>
      </c>
      <c r="AC16" s="206">
        <f>INDEX('SIT Results'!AD$5:AD$64,MATCH($A16,'SIT Results'!$B$5:$B$64,0))</f>
        <v>1.0045675310194007</v>
      </c>
      <c r="AD16" s="206">
        <f>INDEX('SIT Results'!AE$5:AE$64,MATCH($A16,'SIT Results'!$B$5:$B$64,0))</f>
        <v>1.0061205527802741</v>
      </c>
      <c r="AE16" s="206">
        <f>INDEX('SIT Results'!AF$5:AF$64,MATCH($A16,'SIT Results'!$B$5:$B$64,0))</f>
        <v>1.019503108690841</v>
      </c>
    </row>
    <row r="17" spans="1:31" x14ac:dyDescent="0.2">
      <c r="A17" t="s">
        <v>317</v>
      </c>
      <c r="B17" s="206">
        <f>INDEX('SIT Results'!C$5:C$64,MATCH($A17,'SIT Results'!$B$5:$B$64,0))</f>
        <v>0.21843677563010566</v>
      </c>
      <c r="C17" s="206">
        <f>INDEX('SIT Results'!D$5:D$64,MATCH($A17,'SIT Results'!$B$5:$B$64,0))</f>
        <v>0.18928816709323859</v>
      </c>
      <c r="D17" s="206">
        <f>INDEX('SIT Results'!E$5:E$64,MATCH($A17,'SIT Results'!$B$5:$B$64,0))</f>
        <v>0.14655730285747259</v>
      </c>
      <c r="E17" s="206">
        <f>INDEX('SIT Results'!F$5:F$64,MATCH($A17,'SIT Results'!$B$5:$B$64,0))</f>
        <v>7.080567375252711E-2</v>
      </c>
      <c r="F17" s="206">
        <f>INDEX('SIT Results'!G$5:G$64,MATCH($A17,'SIT Results'!$B$5:$B$64,0))</f>
        <v>-0.10157805178191004</v>
      </c>
      <c r="G17" s="206">
        <f>INDEX('SIT Results'!H$5:H$64,MATCH($A17,'SIT Results'!$B$5:$B$64,0))</f>
        <v>-0.12176073188529773</v>
      </c>
      <c r="H17" s="206">
        <f>INDEX('SIT Results'!I$5:I$64,MATCH($A17,'SIT Results'!$B$5:$B$64,0))</f>
        <v>-0.12874071011191851</v>
      </c>
      <c r="I17" s="206">
        <f>INDEX('SIT Results'!J$5:J$64,MATCH($A17,'SIT Results'!$B$5:$B$64,0))</f>
        <v>-0.15871477802212602</v>
      </c>
      <c r="J17" s="206">
        <f>INDEX('SIT Results'!K$5:K$64,MATCH($A17,'SIT Results'!$B$5:$B$64,0))</f>
        <v>-8.8796016643798215E-2</v>
      </c>
      <c r="K17" s="206">
        <f>INDEX('SIT Results'!L$5:L$64,MATCH($A17,'SIT Results'!$B$5:$B$64,0))</f>
        <v>-2.6023635703627646E-2</v>
      </c>
      <c r="L17" s="206">
        <f>INDEX('SIT Results'!M$5:M$64,MATCH($A17,'SIT Results'!$B$5:$B$64,0))</f>
        <v>2.389298428040576E-2</v>
      </c>
      <c r="M17" s="206">
        <f>INDEX('SIT Results'!N$5:N$64,MATCH($A17,'SIT Results'!$B$5:$B$64,0))</f>
        <v>5.6299030325590249E-2</v>
      </c>
      <c r="N17" s="206">
        <f>INDEX('SIT Results'!O$5:O$64,MATCH($A17,'SIT Results'!$B$5:$B$64,0))</f>
        <v>2.7468481881854911E-2</v>
      </c>
      <c r="O17" s="206">
        <f>INDEX('SIT Results'!P$5:P$64,MATCH($A17,'SIT Results'!$B$5:$B$64,0))</f>
        <v>4.54126321285514E-2</v>
      </c>
      <c r="P17" s="206">
        <f>INDEX('SIT Results'!Q$5:Q$64,MATCH($A17,'SIT Results'!$B$5:$B$64,0))</f>
        <v>3.5383619005137423E-2</v>
      </c>
      <c r="Q17" s="206">
        <f>INDEX('SIT Results'!R$5:R$64,MATCH($A17,'SIT Results'!$B$5:$B$64,0))</f>
        <v>2.9961497633539613E-2</v>
      </c>
      <c r="R17" s="206">
        <f>INDEX('SIT Results'!S$5:S$64,MATCH($A17,'SIT Results'!$B$5:$B$64,0))</f>
        <v>1.9543696745895622E-2</v>
      </c>
      <c r="S17" s="206">
        <f>INDEX('SIT Results'!T$5:T$64,MATCH($A17,'SIT Results'!$B$5:$B$64,0))</f>
        <v>1.174728904594835E-2</v>
      </c>
      <c r="T17" s="206">
        <f>INDEX('SIT Results'!U$5:U$64,MATCH($A17,'SIT Results'!$B$5:$B$64,0))</f>
        <v>6.5518416960872905E-2</v>
      </c>
      <c r="U17" s="206">
        <f>INDEX('SIT Results'!V$5:V$64,MATCH($A17,'SIT Results'!$B$5:$B$64,0))</f>
        <v>7.0311251463258007E-2</v>
      </c>
      <c r="V17" s="206">
        <f>INDEX('SIT Results'!W$5:W$64,MATCH($A17,'SIT Results'!$B$5:$B$64,0))</f>
        <v>7.9179458903331668E-2</v>
      </c>
      <c r="W17" s="206">
        <f>INDEX('SIT Results'!X$5:X$64,MATCH($A17,'SIT Results'!$B$5:$B$64,0))</f>
        <v>0.11013228009573439</v>
      </c>
      <c r="X17" s="206">
        <f>INDEX('SIT Results'!Y$5:Y$64,MATCH($A17,'SIT Results'!$B$5:$B$64,0))</f>
        <v>0.12664692601196248</v>
      </c>
      <c r="Y17" s="206">
        <f>INDEX('SIT Results'!Z$5:Z$64,MATCH($A17,'SIT Results'!$B$5:$B$64,0))</f>
        <v>0.12322694298151116</v>
      </c>
      <c r="Z17" s="206">
        <f>INDEX('SIT Results'!AA$5:AA$64,MATCH($A17,'SIT Results'!$B$5:$B$64,0))</f>
        <v>0.12164346729036679</v>
      </c>
      <c r="AA17" s="206">
        <f>INDEX('SIT Results'!AB$5:AB$64,MATCH($A17,'SIT Results'!$B$5:$B$64,0))</f>
        <v>0.10231361744321354</v>
      </c>
      <c r="AB17" s="206">
        <f>INDEX('SIT Results'!AC$5:AC$64,MATCH($A17,'SIT Results'!$B$5:$B$64,0))</f>
        <v>9.9953314216556066E-2</v>
      </c>
      <c r="AC17" s="206">
        <f>INDEX('SIT Results'!AD$5:AD$64,MATCH($A17,'SIT Results'!$B$5:$B$64,0))</f>
        <v>0.10053763717048247</v>
      </c>
      <c r="AD17" s="206">
        <f>INDEX('SIT Results'!AE$5:AE$64,MATCH($A17,'SIT Results'!$B$5:$B$64,0))</f>
        <v>8.1737859361189713E-2</v>
      </c>
      <c r="AE17" s="206">
        <f>INDEX('SIT Results'!AF$5:AF$64,MATCH($A17,'SIT Results'!$B$5:$B$64,0))</f>
        <v>7.4866495940883349E-2</v>
      </c>
    </row>
    <row r="18" spans="1:31" x14ac:dyDescent="0.2">
      <c r="A18" s="203" t="s">
        <v>220</v>
      </c>
      <c r="B18" s="206">
        <f>INDEX('SIT Results'!C$5:C$64,MATCH($A18,'SIT Results'!$B$5:$B$64,0))</f>
        <v>0.83587754713860196</v>
      </c>
      <c r="C18" s="206">
        <f>INDEX('SIT Results'!D$5:D$64,MATCH($A18,'SIT Results'!$B$5:$B$64,0))</f>
        <v>1.0414232060069868</v>
      </c>
      <c r="D18" s="206">
        <f>INDEX('SIT Results'!E$5:E$64,MATCH($A18,'SIT Results'!$B$5:$B$64,0))</f>
        <v>1.0501480884173493</v>
      </c>
      <c r="E18" s="206">
        <f>INDEX('SIT Results'!F$5:F$64,MATCH($A18,'SIT Results'!$B$5:$B$64,0))</f>
        <v>1.1920130242286868</v>
      </c>
      <c r="F18" s="206">
        <f>INDEX('SIT Results'!G$5:G$64,MATCH($A18,'SIT Results'!$B$5:$B$64,0))</f>
        <v>0.99548676116317059</v>
      </c>
      <c r="G18" s="206">
        <f>INDEX('SIT Results'!H$5:H$64,MATCH($A18,'SIT Results'!$B$5:$B$64,0))</f>
        <v>1.0198069453846339</v>
      </c>
      <c r="H18" s="206">
        <f>INDEX('SIT Results'!I$5:I$64,MATCH($A18,'SIT Results'!$B$5:$B$64,0))</f>
        <v>1.0651794391996559</v>
      </c>
      <c r="I18" s="206">
        <f>INDEX('SIT Results'!J$5:J$64,MATCH($A18,'SIT Results'!$B$5:$B$64,0))</f>
        <v>1.0892005837672798</v>
      </c>
      <c r="J18" s="206">
        <f>INDEX('SIT Results'!K$5:K$64,MATCH($A18,'SIT Results'!$B$5:$B$64,0))</f>
        <v>1.1262121784462389</v>
      </c>
      <c r="K18" s="206">
        <f>INDEX('SIT Results'!L$5:L$64,MATCH($A18,'SIT Results'!$B$5:$B$64,0))</f>
        <v>1.1946028783752611</v>
      </c>
      <c r="L18" s="206">
        <f>INDEX('SIT Results'!M$5:M$64,MATCH($A18,'SIT Results'!$B$5:$B$64,0))</f>
        <v>1.1826338466886666</v>
      </c>
      <c r="M18" s="206">
        <f>INDEX('SIT Results'!N$5:N$64,MATCH($A18,'SIT Results'!$B$5:$B$64,0))</f>
        <v>1.2251371986426143</v>
      </c>
      <c r="N18" s="206">
        <f>INDEX('SIT Results'!O$5:O$64,MATCH($A18,'SIT Results'!$B$5:$B$64,0))</f>
        <v>1.2526135265822738</v>
      </c>
      <c r="O18" s="206">
        <f>INDEX('SIT Results'!P$5:P$64,MATCH($A18,'SIT Results'!$B$5:$B$64,0))</f>
        <v>1.3724539822076096</v>
      </c>
      <c r="P18" s="206">
        <f>INDEX('SIT Results'!Q$5:Q$64,MATCH($A18,'SIT Results'!$B$5:$B$64,0))</f>
        <v>1.4118518235372528</v>
      </c>
      <c r="Q18" s="206">
        <f>INDEX('SIT Results'!R$5:R$64,MATCH($A18,'SIT Results'!$B$5:$B$64,0))</f>
        <v>1.447239629083497</v>
      </c>
      <c r="R18" s="206">
        <f>INDEX('SIT Results'!S$5:S$64,MATCH($A18,'SIT Results'!$B$5:$B$64,0))</f>
        <v>1.4714161925687952</v>
      </c>
      <c r="S18" s="206">
        <f>INDEX('SIT Results'!T$5:T$64,MATCH($A18,'SIT Results'!$B$5:$B$64,0))</f>
        <v>1.6422468686245506</v>
      </c>
      <c r="T18" s="206">
        <f>INDEX('SIT Results'!U$5:U$64,MATCH($A18,'SIT Results'!$B$5:$B$64,0))</f>
        <v>1.8777278613182367</v>
      </c>
      <c r="U18" s="206">
        <f>INDEX('SIT Results'!V$5:V$64,MATCH($A18,'SIT Results'!$B$5:$B$64,0))</f>
        <v>1.5742015567984069</v>
      </c>
      <c r="V18" s="206">
        <f>INDEX('SIT Results'!W$5:W$64,MATCH($A18,'SIT Results'!$B$5:$B$64,0))</f>
        <v>1.6157474879351348</v>
      </c>
      <c r="W18" s="206">
        <f>INDEX('SIT Results'!X$5:X$64,MATCH($A18,'SIT Results'!$B$5:$B$64,0))</f>
        <v>1.6288315638103974</v>
      </c>
      <c r="X18" s="206">
        <f>INDEX('SIT Results'!Y$5:Y$64,MATCH($A18,'SIT Results'!$B$5:$B$64,0))</f>
        <v>1.5504670775052738</v>
      </c>
      <c r="Y18" s="206">
        <f>INDEX('SIT Results'!Z$5:Z$64,MATCH($A18,'SIT Results'!$B$5:$B$64,0))</f>
        <v>1.5678441267530063</v>
      </c>
      <c r="Z18" s="206">
        <f>INDEX('SIT Results'!AA$5:AA$64,MATCH($A18,'SIT Results'!$B$5:$B$64,0))</f>
        <v>1.5785194789789538</v>
      </c>
      <c r="AA18" s="206">
        <f>INDEX('SIT Results'!AB$5:AB$64,MATCH($A18,'SIT Results'!$B$5:$B$64,0))</f>
        <v>1.5966001006776966</v>
      </c>
      <c r="AB18" s="206">
        <f>INDEX('SIT Results'!AC$5:AC$64,MATCH($A18,'SIT Results'!$B$5:$B$64,0))</f>
        <v>1.6186681305198067</v>
      </c>
      <c r="AC18" s="206">
        <f>INDEX('SIT Results'!AD$5:AD$64,MATCH($A18,'SIT Results'!$B$5:$B$64,0))</f>
        <v>1.6276405620782961</v>
      </c>
      <c r="AD18" s="206">
        <f>INDEX('SIT Results'!AE$5:AE$64,MATCH($A18,'SIT Results'!$B$5:$B$64,0))</f>
        <v>1.5355030609409841</v>
      </c>
      <c r="AE18" s="206">
        <f>INDEX('SIT Results'!AF$5:AF$64,MATCH($A18,'SIT Results'!$B$5:$B$64,0))</f>
        <v>1.5119525572984525</v>
      </c>
    </row>
    <row r="20" spans="1:31" ht="15" x14ac:dyDescent="0.25">
      <c r="A20" s="207" t="s">
        <v>184</v>
      </c>
    </row>
    <row r="21" spans="1:31" x14ac:dyDescent="0.2">
      <c r="A21" s="203" t="s">
        <v>281</v>
      </c>
      <c r="B21" s="40">
        <f>B13-B3</f>
        <v>-4.8023033877508614E-2</v>
      </c>
      <c r="C21" s="40">
        <f t="shared" ref="C21:AD21" si="0">C13-C3</f>
        <v>-4.716722599496137E-2</v>
      </c>
      <c r="D21" s="40">
        <f t="shared" si="0"/>
        <v>-4.3441668293298763E-2</v>
      </c>
      <c r="E21" s="40">
        <f t="shared" si="0"/>
        <v>-5.0762231953067394E-2</v>
      </c>
      <c r="F21" s="40">
        <f t="shared" si="0"/>
        <v>-2.8845321694686787E-2</v>
      </c>
      <c r="G21" s="40">
        <f t="shared" si="0"/>
        <v>-3.8464794369302724E-2</v>
      </c>
      <c r="H21" s="40">
        <f t="shared" si="0"/>
        <v>-4.1182252612062098E-2</v>
      </c>
      <c r="I21" s="40">
        <f t="shared" si="0"/>
        <v>-4.1452360589765758E-2</v>
      </c>
      <c r="J21" s="40">
        <f t="shared" si="0"/>
        <v>-4.5478992514618843E-2</v>
      </c>
      <c r="K21" s="40">
        <f t="shared" si="0"/>
        <v>-3.5720920367303233E-2</v>
      </c>
      <c r="L21" s="40">
        <f t="shared" si="0"/>
        <v>-2.4708381273561009E-2</v>
      </c>
      <c r="M21" s="40">
        <f t="shared" si="0"/>
        <v>-3.7792307121545465E-2</v>
      </c>
      <c r="N21" s="40">
        <f t="shared" si="0"/>
        <v>-3.5525509241853714E-2</v>
      </c>
      <c r="O21" s="40">
        <f t="shared" si="0"/>
        <v>-3.4492270761034116E-2</v>
      </c>
      <c r="P21" s="40">
        <f t="shared" si="0"/>
        <v>-5.4713268751180766E-2</v>
      </c>
      <c r="Q21" s="40">
        <f t="shared" si="0"/>
        <v>-3.9160809709537947E-2</v>
      </c>
      <c r="R21" s="40">
        <f t="shared" si="0"/>
        <v>-4.700244356677008E-2</v>
      </c>
      <c r="S21" s="40">
        <f t="shared" si="0"/>
        <v>-5.3927789143132787E-2</v>
      </c>
      <c r="T21" s="40">
        <f t="shared" si="0"/>
        <v>-5.3411221930615649E-2</v>
      </c>
      <c r="U21" s="40">
        <f t="shared" si="0"/>
        <v>-5.9721085168999544E-2</v>
      </c>
      <c r="V21" s="40">
        <f t="shared" si="0"/>
        <v>-6.3148917028868823E-2</v>
      </c>
      <c r="W21" s="40">
        <f t="shared" si="0"/>
        <v>-4.7196569784100695E-2</v>
      </c>
      <c r="X21" s="40">
        <f t="shared" si="0"/>
        <v>-3.8475592528714353E-2</v>
      </c>
      <c r="Y21" s="40">
        <f t="shared" si="0"/>
        <v>-5.9957213148328359E-2</v>
      </c>
      <c r="Z21" s="40">
        <f t="shared" si="0"/>
        <v>-6.2557319877069695E-2</v>
      </c>
      <c r="AA21" s="40">
        <f t="shared" si="0"/>
        <v>-6.566438374102479E-2</v>
      </c>
      <c r="AB21" s="40">
        <f t="shared" si="0"/>
        <v>-5.5407857589878318E-2</v>
      </c>
      <c r="AC21" s="40">
        <f t="shared" si="0"/>
        <v>-4.7933755886219731E-2</v>
      </c>
      <c r="AD21" s="40">
        <f t="shared" si="0"/>
        <v>-4.7142511273808418E-2</v>
      </c>
      <c r="AE21" s="40">
        <f>AE13-AE3</f>
        <v>-8.4625018685628051E-2</v>
      </c>
    </row>
    <row r="22" spans="1:31" x14ac:dyDescent="0.2">
      <c r="A22" t="s">
        <v>335</v>
      </c>
      <c r="B22" s="40">
        <f t="shared" ref="B22:AE22" si="1">B15-B5</f>
        <v>-6.7842972598423374</v>
      </c>
      <c r="C22" s="40">
        <f t="shared" si="1"/>
        <v>-6.9587137044193268</v>
      </c>
      <c r="D22" s="40">
        <f t="shared" si="1"/>
        <v>-7.0749913341373185</v>
      </c>
      <c r="E22" s="40">
        <f t="shared" si="1"/>
        <v>-7.067813702673245</v>
      </c>
      <c r="F22" s="40">
        <f t="shared" si="1"/>
        <v>-7.3049147953698084</v>
      </c>
      <c r="G22" s="40">
        <f t="shared" si="1"/>
        <v>-7.5003856255747436</v>
      </c>
      <c r="H22" s="40">
        <f t="shared" si="1"/>
        <v>-7.6563794827272762</v>
      </c>
      <c r="I22" s="40">
        <f t="shared" si="1"/>
        <v>-7.6432204917098092</v>
      </c>
      <c r="J22" s="40">
        <f t="shared" si="1"/>
        <v>-7.5601992211086912</v>
      </c>
      <c r="K22" s="40">
        <f t="shared" si="1"/>
        <v>-7.6580542634022279</v>
      </c>
      <c r="L22" s="40">
        <f t="shared" si="1"/>
        <v>-7.9107068909376181</v>
      </c>
      <c r="M22" s="40">
        <f t="shared" si="1"/>
        <v>-7.9875075476032036</v>
      </c>
      <c r="N22" s="40">
        <f t="shared" si="1"/>
        <v>-8.0748353970827669</v>
      </c>
      <c r="O22" s="40">
        <f t="shared" si="1"/>
        <v>-8.4822856098600088</v>
      </c>
      <c r="P22" s="40">
        <f t="shared" si="1"/>
        <v>-8.7605384562839284</v>
      </c>
      <c r="Q22" s="40">
        <f t="shared" si="1"/>
        <v>-8.6033483272207167</v>
      </c>
      <c r="R22" s="40">
        <f t="shared" si="1"/>
        <v>-8.1567527449283936</v>
      </c>
      <c r="S22" s="40">
        <f t="shared" si="1"/>
        <v>-7.7018736689164609</v>
      </c>
      <c r="T22" s="40">
        <f t="shared" si="1"/>
        <v>-7.7007675318938951</v>
      </c>
      <c r="U22" s="40">
        <f t="shared" si="1"/>
        <v>-7.6490333458991602</v>
      </c>
      <c r="V22" s="40">
        <f t="shared" si="1"/>
        <v>-7.6064472792230662</v>
      </c>
      <c r="W22" s="40">
        <f t="shared" si="1"/>
        <v>-7.4018040926484669</v>
      </c>
      <c r="X22" s="40">
        <f t="shared" si="1"/>
        <v>-7.0041838610439413</v>
      </c>
      <c r="Y22" s="40">
        <f t="shared" si="1"/>
        <v>-6.490421068718355</v>
      </c>
      <c r="Z22" s="40">
        <f t="shared" si="1"/>
        <v>-6.069222194786704</v>
      </c>
      <c r="AA22" s="40">
        <f t="shared" si="1"/>
        <v>-6.5391959467946457</v>
      </c>
      <c r="AB22" s="40">
        <f t="shared" si="1"/>
        <v>-6.939027229548647</v>
      </c>
      <c r="AC22" s="40">
        <f t="shared" si="1"/>
        <v>-6.8061899047246044</v>
      </c>
      <c r="AD22" s="40">
        <f t="shared" si="1"/>
        <v>-6.7571792463432416</v>
      </c>
      <c r="AE22" s="40">
        <f t="shared" si="1"/>
        <v>-7.0906105394457128</v>
      </c>
    </row>
    <row r="23" spans="1:31" x14ac:dyDescent="0.2">
      <c r="A23" t="s">
        <v>243</v>
      </c>
      <c r="B23" s="40">
        <f t="shared" ref="B23:AE23" si="2">B16-B6</f>
        <v>4.7437697225728714E-3</v>
      </c>
      <c r="C23" s="40">
        <f t="shared" si="2"/>
        <v>4.7530491595658697E-3</v>
      </c>
      <c r="D23" s="40">
        <f t="shared" si="2"/>
        <v>4.4493792210634209E-3</v>
      </c>
      <c r="E23" s="40">
        <f t="shared" si="2"/>
        <v>2.930001612054367E-3</v>
      </c>
      <c r="F23" s="40">
        <f t="shared" si="2"/>
        <v>-4.7099052705268374E-4</v>
      </c>
      <c r="G23" s="40">
        <f t="shared" si="2"/>
        <v>-5.3293625408228351E-3</v>
      </c>
      <c r="H23" s="40">
        <f t="shared" si="2"/>
        <v>-9.0454255144279405E-3</v>
      </c>
      <c r="I23" s="40">
        <f t="shared" si="2"/>
        <v>-1.2300658551083865E-2</v>
      </c>
      <c r="J23" s="40">
        <f t="shared" si="2"/>
        <v>-1.586786277164709E-2</v>
      </c>
      <c r="K23" s="40">
        <f t="shared" si="2"/>
        <v>-2.1540631108827424E-2</v>
      </c>
      <c r="L23" s="40">
        <f t="shared" si="2"/>
        <v>-2.4167695866117445E-2</v>
      </c>
      <c r="M23" s="40">
        <f t="shared" si="2"/>
        <v>-2.5976233102569468E-2</v>
      </c>
      <c r="N23" s="40">
        <f t="shared" si="2"/>
        <v>-2.6475010437134294E-2</v>
      </c>
      <c r="O23" s="40">
        <f t="shared" si="2"/>
        <v>-2.7426052385686739E-2</v>
      </c>
      <c r="P23" s="40">
        <f t="shared" si="2"/>
        <v>-2.4623387231037186E-2</v>
      </c>
      <c r="Q23" s="40">
        <f t="shared" si="2"/>
        <v>-2.2840127418761513E-2</v>
      </c>
      <c r="R23" s="40">
        <f t="shared" si="2"/>
        <v>-2.2327673573248275E-2</v>
      </c>
      <c r="S23" s="40">
        <f t="shared" si="2"/>
        <v>-2.7032303615945996E-2</v>
      </c>
      <c r="T23" s="40">
        <f t="shared" si="2"/>
        <v>-2.8349575811561389E-2</v>
      </c>
      <c r="U23" s="40">
        <f t="shared" si="2"/>
        <v>-3.2796837320050121E-2</v>
      </c>
      <c r="V23" s="40">
        <f t="shared" si="2"/>
        <v>-3.6155917427784345E-2</v>
      </c>
      <c r="W23" s="40">
        <f t="shared" si="2"/>
        <v>-3.7829145251165541E-2</v>
      </c>
      <c r="X23" s="40">
        <f t="shared" si="2"/>
        <v>-3.7474645394026784E-2</v>
      </c>
      <c r="Y23" s="40">
        <f t="shared" si="2"/>
        <v>-3.6941245236665532E-2</v>
      </c>
      <c r="Z23" s="40">
        <f t="shared" si="2"/>
        <v>-3.7723367225725335E-2</v>
      </c>
      <c r="AA23" s="40">
        <f t="shared" si="2"/>
        <v>-3.7959575810853075E-2</v>
      </c>
      <c r="AB23" s="40">
        <f t="shared" si="2"/>
        <v>-3.5860131580544907E-2</v>
      </c>
      <c r="AC23" s="40">
        <f t="shared" si="2"/>
        <v>-3.3642432921419552E-2</v>
      </c>
      <c r="AD23" s="40">
        <f t="shared" si="2"/>
        <v>-3.1533106590886817E-2</v>
      </c>
      <c r="AE23" s="40">
        <f t="shared" si="2"/>
        <v>-3.2409731621370508E-2</v>
      </c>
    </row>
    <row r="24" spans="1:31" x14ac:dyDescent="0.2">
      <c r="A24" t="s">
        <v>317</v>
      </c>
      <c r="B24" s="40">
        <f t="shared" ref="B24:AE24" si="3">B17-B7</f>
        <v>-0.12017763246973001</v>
      </c>
      <c r="C24" s="40">
        <f t="shared" si="3"/>
        <v>-0.27172764241274905</v>
      </c>
      <c r="D24" s="40">
        <f t="shared" si="3"/>
        <v>-0.15210116858308986</v>
      </c>
      <c r="E24" s="40">
        <f t="shared" si="3"/>
        <v>9.7979175862252688E-2</v>
      </c>
      <c r="F24" s="40">
        <f t="shared" si="3"/>
        <v>-0.74339076996887732</v>
      </c>
      <c r="G24" s="40">
        <f t="shared" si="3"/>
        <v>-0.33271432159026831</v>
      </c>
      <c r="H24" s="40">
        <f t="shared" si="3"/>
        <v>-0.88196546195569203</v>
      </c>
      <c r="I24" s="40">
        <f t="shared" si="3"/>
        <v>-0.55069187892857374</v>
      </c>
      <c r="J24" s="40">
        <f t="shared" si="3"/>
        <v>-0.64519845560704014</v>
      </c>
      <c r="K24" s="40">
        <f t="shared" si="3"/>
        <v>-0.77812904328658772</v>
      </c>
      <c r="L24" s="40">
        <f t="shared" si="3"/>
        <v>-1.3447879946326888</v>
      </c>
      <c r="M24" s="40">
        <f t="shared" si="3"/>
        <v>-1.1811209449803144</v>
      </c>
      <c r="N24" s="40">
        <f t="shared" si="3"/>
        <v>-1.4287248723908796</v>
      </c>
      <c r="O24" s="40">
        <f t="shared" si="3"/>
        <v>-1.2494244594920922</v>
      </c>
      <c r="P24" s="40">
        <f t="shared" si="3"/>
        <v>-1.1773666608849775</v>
      </c>
      <c r="Q24" s="40">
        <f t="shared" si="3"/>
        <v>-1.2122444395347858</v>
      </c>
      <c r="R24" s="40">
        <f t="shared" si="3"/>
        <v>-1.5048460375297408</v>
      </c>
      <c r="S24" s="40">
        <f t="shared" si="3"/>
        <v>-1.2155224466022356</v>
      </c>
      <c r="T24" s="40">
        <f t="shared" si="3"/>
        <v>-1.0419386232397319</v>
      </c>
      <c r="U24" s="40">
        <f t="shared" si="3"/>
        <v>-0.7523878512381994</v>
      </c>
      <c r="V24" s="40">
        <f t="shared" si="3"/>
        <v>-0.41627021976671141</v>
      </c>
      <c r="W24" s="40">
        <f t="shared" si="3"/>
        <v>-0.84703606966871858</v>
      </c>
      <c r="X24" s="40">
        <f t="shared" si="3"/>
        <v>-0.99297409756960486</v>
      </c>
      <c r="Y24" s="40">
        <f t="shared" si="3"/>
        <v>-0.26998432665843886</v>
      </c>
      <c r="Z24" s="40">
        <f t="shared" si="3"/>
        <v>8.084496843654676E-2</v>
      </c>
      <c r="AA24" s="40">
        <f t="shared" si="3"/>
        <v>-4.4636977575207015E-2</v>
      </c>
      <c r="AB24" s="40">
        <f t="shared" si="3"/>
        <v>-0.48498737701540784</v>
      </c>
      <c r="AC24" s="40">
        <f t="shared" si="3"/>
        <v>-0.43415863595421922</v>
      </c>
      <c r="AD24" s="40">
        <f t="shared" si="3"/>
        <v>-0.28056173525413797</v>
      </c>
      <c r="AE24" s="40">
        <f t="shared" si="3"/>
        <v>-7.331075886807803E-2</v>
      </c>
    </row>
    <row r="25" spans="1:31" x14ac:dyDescent="0.2">
      <c r="A25" s="203" t="s">
        <v>220</v>
      </c>
      <c r="B25" s="40">
        <f t="shared" ref="B25:AE25" si="4">B18-B8</f>
        <v>5.5983023712972924E-2</v>
      </c>
      <c r="C25" s="40">
        <f t="shared" si="4"/>
        <v>5.8863570324696912E-2</v>
      </c>
      <c r="D25" s="40">
        <f t="shared" si="4"/>
        <v>6.0101096363697759E-2</v>
      </c>
      <c r="E25" s="40">
        <f t="shared" si="4"/>
        <v>6.1029547579684484E-2</v>
      </c>
      <c r="F25" s="40">
        <f t="shared" si="4"/>
        <v>4.8868180427584562E-2</v>
      </c>
      <c r="G25" s="40">
        <f t="shared" si="4"/>
        <v>5.2322240226968075E-2</v>
      </c>
      <c r="H25" s="40">
        <f t="shared" si="4"/>
        <v>5.5348927130137504E-2</v>
      </c>
      <c r="I25" s="40">
        <f t="shared" si="4"/>
        <v>5.8632147889679187E-2</v>
      </c>
      <c r="J25" s="40">
        <f t="shared" si="4"/>
        <v>6.1550365054478196E-2</v>
      </c>
      <c r="K25" s="40">
        <f t="shared" si="4"/>
        <v>6.3266303487031328E-2</v>
      </c>
      <c r="L25" s="40">
        <f t="shared" si="4"/>
        <v>6.116985803506525E-2</v>
      </c>
      <c r="M25" s="40">
        <f t="shared" si="4"/>
        <v>7.4840234102310887E-2</v>
      </c>
      <c r="N25" s="40">
        <f t="shared" si="4"/>
        <v>8.5861421945286009E-2</v>
      </c>
      <c r="O25" s="40">
        <f t="shared" si="4"/>
        <v>9.554104439434985E-2</v>
      </c>
      <c r="P25" s="40">
        <f t="shared" si="4"/>
        <v>9.6346611133721449E-2</v>
      </c>
      <c r="Q25" s="40">
        <f t="shared" si="4"/>
        <v>9.7224869985128359E-2</v>
      </c>
      <c r="R25" s="40">
        <f t="shared" si="4"/>
        <v>9.828373207714014E-2</v>
      </c>
      <c r="S25" s="40">
        <f t="shared" si="4"/>
        <v>9.7147448969317818E-2</v>
      </c>
      <c r="T25" s="40">
        <f t="shared" si="4"/>
        <v>9.809440322928098E-2</v>
      </c>
      <c r="U25" s="40">
        <f t="shared" si="4"/>
        <v>9.4968523159259188E-2</v>
      </c>
      <c r="V25" s="40">
        <f t="shared" si="4"/>
        <v>8.9102039755709184E-2</v>
      </c>
      <c r="W25" s="40">
        <f t="shared" si="4"/>
        <v>8.9176268268215564E-2</v>
      </c>
      <c r="X25" s="40">
        <f t="shared" si="4"/>
        <v>7.9731575095910001E-2</v>
      </c>
      <c r="Y25" s="40">
        <f t="shared" si="4"/>
        <v>7.9751770861785642E-2</v>
      </c>
      <c r="Z25" s="40">
        <f t="shared" si="4"/>
        <v>7.9080535008485775E-2</v>
      </c>
      <c r="AA25" s="40">
        <f t="shared" si="4"/>
        <v>7.9217208272181372E-2</v>
      </c>
      <c r="AB25" s="40">
        <f t="shared" si="4"/>
        <v>7.932936217333908E-2</v>
      </c>
      <c r="AC25" s="40">
        <f t="shared" si="4"/>
        <v>7.9725016589601738E-2</v>
      </c>
      <c r="AD25" s="40">
        <f t="shared" si="4"/>
        <v>6.7269597523318403E-2</v>
      </c>
      <c r="AE25" s="40">
        <f t="shared" si="4"/>
        <v>6.4226477563799733E-2</v>
      </c>
    </row>
    <row r="28" spans="1:31" ht="15" x14ac:dyDescent="0.25">
      <c r="A28" s="207" t="s">
        <v>481</v>
      </c>
    </row>
    <row r="29" spans="1:31" x14ac:dyDescent="0.2">
      <c r="A29" t="s">
        <v>232</v>
      </c>
      <c r="B29" s="40">
        <f>'SIT Results'!C6+'SIT CO2FFC'!C30-SUM('Dataframe Output'!D11:D16)</f>
        <v>-0.10683207126587391</v>
      </c>
      <c r="C29" s="40">
        <f>'SIT Results'!D6+'SIT CO2FFC'!D30-SUM('Dataframe Output'!E11:E16)</f>
        <v>-0.17234337277093204</v>
      </c>
      <c r="D29" s="40">
        <f>'SIT Results'!E6+'SIT CO2FFC'!E30-SUM('Dataframe Output'!F11:F16)</f>
        <v>-0.10811685932958781</v>
      </c>
      <c r="E29" s="40">
        <f>'SIT Results'!F6+'SIT CO2FFC'!F30-SUM('Dataframe Output'!G11:G16)</f>
        <v>-7.1261929042236716E-2</v>
      </c>
      <c r="F29" s="40">
        <f>'SIT Results'!G6+'SIT CO2FFC'!G30-SUM('Dataframe Output'!H11:H16)</f>
        <v>-7.5870600957905765E-2</v>
      </c>
      <c r="G29" s="40">
        <f>'SIT Results'!H6+'SIT CO2FFC'!H30-SUM('Dataframe Output'!I11:I16)</f>
        <v>-9.2785965382120139E-2</v>
      </c>
      <c r="H29" s="40">
        <f>'SIT Results'!I6+'SIT CO2FFC'!I30-SUM('Dataframe Output'!J11:J16)</f>
        <v>-0.10039991421631456</v>
      </c>
      <c r="I29" s="40">
        <f>'SIT Results'!J6+'SIT CO2FFC'!J30-SUM('Dataframe Output'!K11:K16)</f>
        <v>-0.10531101547879729</v>
      </c>
      <c r="J29" s="40">
        <f>'SIT Results'!K6+'SIT CO2FFC'!K30-SUM('Dataframe Output'!L11:L16)</f>
        <v>-5.6219879510326365E-2</v>
      </c>
      <c r="K29" s="40">
        <f>'SIT Results'!L6+'SIT CO2FFC'!L30-SUM('Dataframe Output'!M11:M16)</f>
        <v>-4.9722901245452533E-2</v>
      </c>
      <c r="L29" s="40">
        <f>'SIT Results'!M6+'SIT CO2FFC'!M30-SUM('Dataframe Output'!N11:N16)</f>
        <v>-2.8570417303072304E-2</v>
      </c>
      <c r="M29" s="40">
        <f>'SIT Results'!N6+'SIT CO2FFC'!N30-SUM('Dataframe Output'!O11:O16)</f>
        <v>1.5018416462631023E-2</v>
      </c>
      <c r="N29" s="40">
        <f>'SIT Results'!O6+'SIT CO2FFC'!O30-SUM('Dataframe Output'!P11:P16)</f>
        <v>-2.5512470154946953E-2</v>
      </c>
      <c r="O29" s="40">
        <f>'SIT Results'!P6+'SIT CO2FFC'!P30-SUM('Dataframe Output'!Q11:Q16)</f>
        <v>-1.1772125957360657E-2</v>
      </c>
      <c r="P29" s="40">
        <f>'SIT Results'!Q6+'SIT CO2FFC'!Q30-SUM('Dataframe Output'!R11:R16)</f>
        <v>-9.0167009869475123E-3</v>
      </c>
      <c r="Q29" s="40">
        <f>'SIT Results'!R6+'SIT CO2FFC'!R30-SUM('Dataframe Output'!S11:S16)</f>
        <v>-5.3473399944827804E-2</v>
      </c>
      <c r="R29" s="40">
        <f>'SIT Results'!S6+'SIT CO2FFC'!S30-SUM('Dataframe Output'!T11:T16)</f>
        <v>-8.6856834891840151E-2</v>
      </c>
      <c r="S29" s="40">
        <f>'SIT Results'!T6+'SIT CO2FFC'!T30-SUM('Dataframe Output'!U11:U16)</f>
        <v>-6.933301403841341E-2</v>
      </c>
      <c r="T29" s="40">
        <f>'SIT Results'!U6+'SIT CO2FFC'!U30-SUM('Dataframe Output'!V11:V16)</f>
        <v>-7.9844008459005522E-2</v>
      </c>
      <c r="U29" s="40">
        <f>'SIT Results'!V6+'SIT CO2FFC'!V30-SUM('Dataframe Output'!W11:W16)</f>
        <v>-0.14407682098608987</v>
      </c>
      <c r="V29" s="40">
        <f>'SIT Results'!W6+'SIT CO2FFC'!W30-SUM('Dataframe Output'!X11:X16)</f>
        <v>5.1434369515824585E-2</v>
      </c>
      <c r="W29" s="40">
        <f>'SIT Results'!X6+'SIT CO2FFC'!X30-SUM('Dataframe Output'!Y11:Y16)</f>
        <v>7.0775015343198078E-2</v>
      </c>
      <c r="X29" s="40">
        <f>'SIT Results'!Y6+'SIT CO2FFC'!Y30-SUM('Dataframe Output'!Z11:Z16)</f>
        <v>7.3003983973389808E-2</v>
      </c>
      <c r="Y29" s="40">
        <f>'SIT Results'!Z6+'SIT CO2FFC'!Z30-SUM('Dataframe Output'!AA11:AA16)</f>
        <v>2.2921680848725146E-2</v>
      </c>
      <c r="Z29" s="40">
        <f>'SIT Results'!AA6+'SIT CO2FFC'!AA30-SUM('Dataframe Output'!AB11:AB16)</f>
        <v>0.13684076031474035</v>
      </c>
      <c r="AA29" s="40">
        <f>'SIT Results'!AB6+'SIT CO2FFC'!AB30-SUM('Dataframe Output'!AC11:AC16)</f>
        <v>4.7344317927439761E-2</v>
      </c>
      <c r="AB29" s="40">
        <f>'SIT Results'!AC6+'SIT CO2FFC'!AC30-SUM('Dataframe Output'!AD11:AD16)</f>
        <v>-0.15268806973094229</v>
      </c>
      <c r="AC29" s="40">
        <f>'SIT Results'!AD6+'SIT CO2FFC'!AD30-SUM('Dataframe Output'!AE11:AE16)</f>
        <v>-0.21195445764388054</v>
      </c>
      <c r="AD29" s="40">
        <f>'SIT Results'!AE6+'SIT CO2FFC'!AE30-SUM('Dataframe Output'!AF11:AF16)</f>
        <v>-0.16883654819737259</v>
      </c>
      <c r="AE29" s="40">
        <f>'SIT Results'!AF6+'SIT CO2FFC'!AF30-SUM('Dataframe Output'!AG11:AG16)</f>
        <v>-0.15107910960826842</v>
      </c>
    </row>
    <row r="30" spans="1:31" x14ac:dyDescent="0.2">
      <c r="A30" t="s">
        <v>189</v>
      </c>
      <c r="B30" s="40">
        <f>'SIT Results'!C7-SUM('Dataframe Output'!D72:D79)</f>
        <v>-1.571832299020727E-3</v>
      </c>
      <c r="C30" s="40">
        <f>'SIT Results'!D7-SUM('Dataframe Output'!E72:E79)</f>
        <v>-1.6290214511618835E-3</v>
      </c>
      <c r="D30" s="40">
        <f>'SIT Results'!E7-SUM('Dataframe Output'!F72:F79)</f>
        <v>-1.6607481255196399E-3</v>
      </c>
      <c r="E30" s="40">
        <f>'SIT Results'!F7-SUM('Dataframe Output'!G72:G79)</f>
        <v>-1.8755960153936171E-3</v>
      </c>
      <c r="F30" s="40">
        <f>'SIT Results'!G7-SUM('Dataframe Output'!H72:H79)</f>
        <v>-1.9150413212194045E-3</v>
      </c>
      <c r="G30" s="40">
        <f>'SIT Results'!H7-SUM('Dataframe Output'!I72:I79)</f>
        <v>-2.1405713812200425E-3</v>
      </c>
      <c r="H30" s="40">
        <f>'SIT Results'!I7-SUM('Dataframe Output'!J72:J79)</f>
        <v>-2.2997204479479824E-3</v>
      </c>
      <c r="I30" s="40">
        <f>'SIT Results'!J7-SUM('Dataframe Output'!K72:K79)</f>
        <v>-2.2962153334721638E-3</v>
      </c>
      <c r="J30" s="40">
        <f>'SIT Results'!K7-SUM('Dataframe Output'!L72:L79)</f>
        <v>-1.8252319048392279E-3</v>
      </c>
      <c r="K30" s="40">
        <f>'SIT Results'!L7-SUM('Dataframe Output'!M72:M79)</f>
        <v>-1.8677098916977525E-3</v>
      </c>
      <c r="L30" s="40">
        <f>'SIT Results'!M7-SUM('Dataframe Output'!N72:N79)</f>
        <v>-1.9132113299293665E-3</v>
      </c>
      <c r="M30" s="40">
        <f>'SIT Results'!N7-SUM('Dataframe Output'!O72:O79)</f>
        <v>-1.7823015982701279E-3</v>
      </c>
      <c r="N30" s="40">
        <f>'SIT Results'!O7-SUM('Dataframe Output'!P72:P79)</f>
        <v>-2.0371008021761589E-3</v>
      </c>
      <c r="O30" s="40">
        <f>'SIT Results'!P7-SUM('Dataframe Output'!Q72:Q79)</f>
        <v>-1.935527487911308E-3</v>
      </c>
      <c r="P30" s="40">
        <f>'SIT Results'!Q7-SUM('Dataframe Output'!R72:R79)</f>
        <v>-1.9728697873242912E-3</v>
      </c>
      <c r="Q30" s="40">
        <f>'SIT Results'!R7-SUM('Dataframe Output'!S72:S79)</f>
        <v>-1.9179524712815629E-3</v>
      </c>
      <c r="R30" s="40">
        <f>'SIT Results'!S7-SUM('Dataframe Output'!T72:T79)</f>
        <v>-1.9960716102503731E-3</v>
      </c>
      <c r="S30" s="40">
        <f>'SIT Results'!T7-SUM('Dataframe Output'!U72:U79)</f>
        <v>-1.9051068602486884E-3</v>
      </c>
      <c r="T30" s="40">
        <f>'SIT Results'!U7-SUM('Dataframe Output'!V72:V79)</f>
        <v>-1.8665886550758778E-3</v>
      </c>
      <c r="U30" s="40">
        <f>'SIT Results'!V7-SUM('Dataframe Output'!W72:W79)</f>
        <v>-1.8838641144118817E-3</v>
      </c>
      <c r="V30" s="40">
        <f>'SIT Results'!W7-SUM('Dataframe Output'!X72:X79)</f>
        <v>-1.9421485384600243E-3</v>
      </c>
      <c r="W30" s="40">
        <f>'SIT Results'!X7-SUM('Dataframe Output'!Y72:Y79)</f>
        <v>-1.7968133892600144E-3</v>
      </c>
      <c r="X30" s="40">
        <f>'SIT Results'!Y7-SUM('Dataframe Output'!Z72:Z79)</f>
        <v>-1.8785475281346553E-3</v>
      </c>
      <c r="Y30" s="40">
        <f>'SIT Results'!Z7-SUM('Dataframe Output'!AA72:AA79)</f>
        <v>-1.6380296122167765E-3</v>
      </c>
      <c r="Z30" s="40">
        <f>'SIT Results'!AA7-SUM('Dataframe Output'!AB72:AB79)</f>
        <v>-1.6378651367246477E-3</v>
      </c>
      <c r="AA30" s="40">
        <f>'SIT Results'!AB7-SUM('Dataframe Output'!AC72:AC79)</f>
        <v>-1.9538526103455335E-3</v>
      </c>
      <c r="AB30" s="40">
        <f>'SIT Results'!AC7-SUM('Dataframe Output'!AD72:AD79)</f>
        <v>-2.1538081130609149E-3</v>
      </c>
      <c r="AC30" s="40">
        <f>'SIT Results'!AD7-SUM('Dataframe Output'!AE72:AE79)</f>
        <v>-2.2333626568841226E-3</v>
      </c>
      <c r="AD30" s="40">
        <f>'SIT Results'!AE7-SUM('Dataframe Output'!AF72:AF79)</f>
        <v>-2.1237157424131813E-3</v>
      </c>
      <c r="AE30" s="40">
        <f>'SIT Results'!AF7-SUM('Dataframe Output'!AG72:AG79)</f>
        <v>-2.0480693439963969E-3</v>
      </c>
    </row>
    <row r="31" spans="1:31" x14ac:dyDescent="0.2">
      <c r="A31" t="s">
        <v>236</v>
      </c>
      <c r="B31" s="40">
        <f>'SIT Results'!C8-SUM('Dataframe Output'!D55:D62)</f>
        <v>-2.0481166868833667E-2</v>
      </c>
      <c r="C31" s="40">
        <f>'SIT Results'!D8-SUM('Dataframe Output'!E55:E62)</f>
        <v>-2.1079580328152048E-2</v>
      </c>
      <c r="D31" s="40">
        <f>'SIT Results'!E8-SUM('Dataframe Output'!F55:F62)</f>
        <v>-2.1389793641049815E-2</v>
      </c>
      <c r="E31" s="40">
        <f>'SIT Results'!F8-SUM('Dataframe Output'!G55:G62)</f>
        <v>-2.254386548466375E-2</v>
      </c>
      <c r="F31" s="40">
        <f>'SIT Results'!G8-SUM('Dataframe Output'!H55:H62)</f>
        <v>-2.3217256235461697E-2</v>
      </c>
      <c r="G31" s="40">
        <f>'SIT Results'!H8-SUM('Dataframe Output'!I55:I62)</f>
        <v>-2.3604793271022217E-2</v>
      </c>
      <c r="H31" s="40">
        <f>'SIT Results'!I8-SUM('Dataframe Output'!J55:J62)</f>
        <v>-2.3859819220393819E-2</v>
      </c>
      <c r="I31" s="40">
        <f>'SIT Results'!J8-SUM('Dataframe Output'!K55:K62)</f>
        <v>-2.3638496602906511E-2</v>
      </c>
      <c r="J31" s="40">
        <f>'SIT Results'!K8-SUM('Dataframe Output'!L55:L62)</f>
        <v>-2.3831215961113372E-2</v>
      </c>
      <c r="K31" s="40">
        <f>'SIT Results'!L8-SUM('Dataframe Output'!M55:M62)</f>
        <v>-2.195774329537914E-2</v>
      </c>
      <c r="L31" s="40">
        <f>'SIT Results'!M8-SUM('Dataframe Output'!N55:N62)</f>
        <v>-2.2407705394429156E-2</v>
      </c>
      <c r="M31" s="40">
        <f>'SIT Results'!N8-SUM('Dataframe Output'!O55:O62)</f>
        <v>-1.9557392393159179E-2</v>
      </c>
      <c r="N31" s="40">
        <f>'SIT Results'!O8-SUM('Dataframe Output'!P55:P62)</f>
        <v>-1.9795408220946248E-2</v>
      </c>
      <c r="O31" s="40">
        <f>'SIT Results'!P8-SUM('Dataframe Output'!Q55:Q62)</f>
        <v>-2.0613529988627727E-2</v>
      </c>
      <c r="P31" s="40">
        <f>'SIT Results'!Q8-SUM('Dataframe Output'!R55:R62)</f>
        <v>-2.0706184026679036E-2</v>
      </c>
      <c r="Q31" s="40">
        <f>'SIT Results'!R8-SUM('Dataframe Output'!S55:S62)</f>
        <v>-2.0870681840840732E-2</v>
      </c>
      <c r="R31" s="40">
        <f>'SIT Results'!S8-SUM('Dataframe Output'!T55:T62)</f>
        <v>-1.0749939326445884E-2</v>
      </c>
      <c r="S31" s="40">
        <f>'SIT Results'!T8-SUM('Dataframe Output'!U55:U62)</f>
        <v>-2.2477042654819007E-2</v>
      </c>
      <c r="T31" s="40">
        <f>'SIT Results'!U8-SUM('Dataframe Output'!V55:V62)</f>
        <v>-2.0653286677019517E-2</v>
      </c>
      <c r="U31" s="40">
        <f>'SIT Results'!V8-SUM('Dataframe Output'!W55:W62)</f>
        <v>-1.8561542265303294E-2</v>
      </c>
      <c r="V31" s="40">
        <f>'SIT Results'!W8-SUM('Dataframe Output'!X55:X62)</f>
        <v>-1.3444531289189932E-2</v>
      </c>
      <c r="W31" s="40">
        <f>'SIT Results'!X8-SUM('Dataframe Output'!Y55:Y62)</f>
        <v>-1.3308618326866667E-2</v>
      </c>
      <c r="X31" s="40">
        <f>'SIT Results'!Y8-SUM('Dataframe Output'!Z55:Z62)</f>
        <v>-1.2435403704290859E-2</v>
      </c>
      <c r="Y31" s="40">
        <f>'SIT Results'!Z8-SUM('Dataframe Output'!AA55:AA62)</f>
        <v>-1.517571038835322E-2</v>
      </c>
      <c r="Z31" s="40">
        <f>'SIT Results'!AA8-SUM('Dataframe Output'!AB55:AB62)</f>
        <v>-1.3826582652810449E-2</v>
      </c>
      <c r="AA31" s="40">
        <f>'SIT Results'!AB8-SUM('Dataframe Output'!AC55:AC62)</f>
        <v>-1.3681007030255293E-2</v>
      </c>
      <c r="AB31" s="40">
        <f>'SIT Results'!AC8-SUM('Dataframe Output'!AD55:AD62)</f>
        <v>-1.5088060197422093E-2</v>
      </c>
      <c r="AC31" s="40">
        <f>'SIT Results'!AD8-SUM('Dataframe Output'!AE55:AE62)</f>
        <v>-1.5505951543979268E-2</v>
      </c>
      <c r="AD31" s="40">
        <f>'SIT Results'!AE8-SUM('Dataframe Output'!AF55:AF62)</f>
        <v>-1.4905560441129478E-2</v>
      </c>
      <c r="AE31" s="40">
        <f>'SIT Results'!AF8-SUM('Dataframe Output'!AG55:AG62)</f>
        <v>-9.2041080202890091E-3</v>
      </c>
    </row>
    <row r="32" spans="1:31" x14ac:dyDescent="0.2">
      <c r="A32" t="s">
        <v>315</v>
      </c>
      <c r="B32" s="40">
        <f>'SIT Results'!C9-'Dataframe Output'!D17</f>
        <v>0</v>
      </c>
      <c r="C32" s="40">
        <f>'SIT Results'!D9-'Dataframe Output'!E17</f>
        <v>0</v>
      </c>
      <c r="D32" s="40">
        <f>'SIT Results'!E9-'Dataframe Output'!F17</f>
        <v>0</v>
      </c>
      <c r="E32" s="40">
        <f>'SIT Results'!F9-'Dataframe Output'!G17</f>
        <v>0</v>
      </c>
      <c r="F32" s="40">
        <f>'SIT Results'!G9-'Dataframe Output'!H17</f>
        <v>0</v>
      </c>
      <c r="G32" s="40">
        <f>'SIT Results'!H9-'Dataframe Output'!I17</f>
        <v>0</v>
      </c>
      <c r="H32" s="40">
        <f>'SIT Results'!I9-'Dataframe Output'!J17</f>
        <v>0</v>
      </c>
      <c r="I32" s="40">
        <f>'SIT Results'!J9-'Dataframe Output'!K17</f>
        <v>0</v>
      </c>
      <c r="J32" s="40">
        <f>'SIT Results'!K9-'Dataframe Output'!L17</f>
        <v>0</v>
      </c>
      <c r="K32" s="40">
        <f>'SIT Results'!L9-'Dataframe Output'!M17</f>
        <v>0</v>
      </c>
      <c r="L32" s="40">
        <f>'SIT Results'!M9-'Dataframe Output'!N17</f>
        <v>0</v>
      </c>
      <c r="M32" s="40">
        <f>'SIT Results'!N9-'Dataframe Output'!O17</f>
        <v>0</v>
      </c>
      <c r="N32" s="40">
        <f>'SIT Results'!O9-'Dataframe Output'!P17</f>
        <v>0</v>
      </c>
      <c r="O32" s="40">
        <f>'SIT Results'!P9-'Dataframe Output'!Q17</f>
        <v>0</v>
      </c>
      <c r="P32" s="40">
        <f>'SIT Results'!Q9-'Dataframe Output'!R17</f>
        <v>0</v>
      </c>
      <c r="Q32" s="40">
        <f>'SIT Results'!R9-'Dataframe Output'!S17</f>
        <v>0</v>
      </c>
      <c r="R32" s="40">
        <f>'SIT Results'!S9-'Dataframe Output'!T17</f>
        <v>0</v>
      </c>
      <c r="S32" s="40">
        <f>'SIT Results'!T9-'Dataframe Output'!U17</f>
        <v>0</v>
      </c>
      <c r="T32" s="40">
        <f>'SIT Results'!U9-'Dataframe Output'!V17</f>
        <v>0</v>
      </c>
      <c r="U32" s="40">
        <f>'SIT Results'!V9-'Dataframe Output'!W17</f>
        <v>0</v>
      </c>
      <c r="V32" s="40">
        <f>'SIT Results'!W9-'Dataframe Output'!X17</f>
        <v>0</v>
      </c>
      <c r="W32" s="40">
        <f>'SIT Results'!X9-'Dataframe Output'!Y17</f>
        <v>0</v>
      </c>
      <c r="X32" s="40">
        <f>'SIT Results'!Y9-'Dataframe Output'!Z17</f>
        <v>0</v>
      </c>
      <c r="Y32" s="40">
        <f>'SIT Results'!Z9-'Dataframe Output'!AA17</f>
        <v>0</v>
      </c>
      <c r="Z32" s="40">
        <f>'SIT Results'!AA9-'Dataframe Output'!AB17</f>
        <v>0</v>
      </c>
      <c r="AA32" s="40">
        <f>'SIT Results'!AB9-'Dataframe Output'!AC17</f>
        <v>0</v>
      </c>
      <c r="AB32" s="40">
        <f>'SIT Results'!AC9-'Dataframe Output'!AD17</f>
        <v>0</v>
      </c>
      <c r="AC32" s="40">
        <f>'SIT Results'!AD9-'Dataframe Output'!AE17</f>
        <v>0</v>
      </c>
      <c r="AD32" s="40">
        <f>'SIT Results'!AE9-'Dataframe Output'!AF17</f>
        <v>0</v>
      </c>
      <c r="AE32" s="40">
        <f>'SIT Results'!AF9-'Dataframe Output'!AG17</f>
        <v>0</v>
      </c>
    </row>
    <row r="33" spans="1:31" x14ac:dyDescent="0.2">
      <c r="A33" t="s">
        <v>240</v>
      </c>
      <c r="B33" s="40">
        <f>'SIT Results'!C10-SUM('Dataframe Output'!D67:D68)</f>
        <v>0</v>
      </c>
      <c r="C33" s="40">
        <f>'SIT Results'!D10-SUM('Dataframe Output'!E67:E68)</f>
        <v>0</v>
      </c>
      <c r="D33" s="40">
        <f>'SIT Results'!E10-SUM('Dataframe Output'!F67:F68)</f>
        <v>0</v>
      </c>
      <c r="E33" s="40">
        <f>'SIT Results'!F10-SUM('Dataframe Output'!G67:G68)</f>
        <v>0</v>
      </c>
      <c r="F33" s="40">
        <f>'SIT Results'!G10-SUM('Dataframe Output'!H67:H68)</f>
        <v>0</v>
      </c>
      <c r="G33" s="40">
        <f>'SIT Results'!H10-SUM('Dataframe Output'!I67:I68)</f>
        <v>0</v>
      </c>
      <c r="H33" s="40">
        <f>'SIT Results'!I10-SUM('Dataframe Output'!J67:J68)</f>
        <v>0</v>
      </c>
      <c r="I33" s="40">
        <f>'SIT Results'!J10-SUM('Dataframe Output'!K67:K68)</f>
        <v>0</v>
      </c>
      <c r="J33" s="40">
        <f>'SIT Results'!K10-SUM('Dataframe Output'!L67:L68)</f>
        <v>0</v>
      </c>
      <c r="K33" s="40">
        <f>'SIT Results'!L10-SUM('Dataframe Output'!M67:M68)</f>
        <v>0</v>
      </c>
      <c r="L33" s="40">
        <f>'SIT Results'!M10-SUM('Dataframe Output'!N67:N68)</f>
        <v>0</v>
      </c>
      <c r="M33" s="40">
        <f>'SIT Results'!N10-SUM('Dataframe Output'!O67:O68)</f>
        <v>0</v>
      </c>
      <c r="N33" s="40">
        <f>'SIT Results'!O10-SUM('Dataframe Output'!P67:P68)</f>
        <v>0</v>
      </c>
      <c r="O33" s="40">
        <f>'SIT Results'!P10-SUM('Dataframe Output'!Q67:Q68)</f>
        <v>0</v>
      </c>
      <c r="P33" s="40">
        <f>'SIT Results'!Q10-SUM('Dataframe Output'!R67:R68)</f>
        <v>0</v>
      </c>
      <c r="Q33" s="40">
        <f>'SIT Results'!R10-SUM('Dataframe Output'!S67:S68)</f>
        <v>0</v>
      </c>
      <c r="R33" s="40">
        <f>'SIT Results'!S10-SUM('Dataframe Output'!T67:T68)</f>
        <v>0</v>
      </c>
      <c r="S33" s="40">
        <f>'SIT Results'!T10-SUM('Dataframe Output'!U67:U68)</f>
        <v>0</v>
      </c>
      <c r="T33" s="40">
        <f>'SIT Results'!U10-SUM('Dataframe Output'!V67:V68)</f>
        <v>0</v>
      </c>
      <c r="U33" s="40">
        <f>'SIT Results'!V10-SUM('Dataframe Output'!W67:W68)</f>
        <v>0</v>
      </c>
      <c r="V33" s="40">
        <f>'SIT Results'!W10-SUM('Dataframe Output'!X67:X68)</f>
        <v>0</v>
      </c>
      <c r="W33" s="40">
        <f>'SIT Results'!X10-SUM('Dataframe Output'!Y67:Y68)</f>
        <v>0</v>
      </c>
      <c r="X33" s="40">
        <f>'SIT Results'!Y10-SUM('Dataframe Output'!Z67:Z68)</f>
        <v>0</v>
      </c>
      <c r="Y33" s="40">
        <f>'SIT Results'!Z10-SUM('Dataframe Output'!AA67:AA68)</f>
        <v>0</v>
      </c>
      <c r="Z33" s="40">
        <f>'SIT Results'!AA10-SUM('Dataframe Output'!AB67:AB68)</f>
        <v>0</v>
      </c>
      <c r="AA33" s="40">
        <f>'SIT Results'!AB10-SUM('Dataframe Output'!AC67:AC68)</f>
        <v>0</v>
      </c>
      <c r="AB33" s="40">
        <f>'SIT Results'!AC10-SUM('Dataframe Output'!AD67:AD68)</f>
        <v>0</v>
      </c>
      <c r="AC33" s="40">
        <f>'SIT Results'!AD10-SUM('Dataframe Output'!AE67:AE68)</f>
        <v>0</v>
      </c>
      <c r="AD33" s="40">
        <f>'SIT Results'!AE10-SUM('Dataframe Output'!AF67:AF68)</f>
        <v>0</v>
      </c>
      <c r="AE33" s="40">
        <f>'SIT Results'!AF10-SUM('Dataframe Output'!AG67:AG68)</f>
        <v>0</v>
      </c>
    </row>
    <row r="35" spans="1:31" x14ac:dyDescent="0.2">
      <c r="A35" s="203"/>
      <c r="B35" s="40"/>
    </row>
    <row r="37" spans="1:31" ht="15" x14ac:dyDescent="0.25">
      <c r="A37" s="214" t="s">
        <v>482</v>
      </c>
      <c r="B37" s="1">
        <v>2010</v>
      </c>
      <c r="C37" s="1">
        <v>2011</v>
      </c>
      <c r="D37" s="1">
        <v>2012</v>
      </c>
      <c r="E37" s="1">
        <v>2013</v>
      </c>
      <c r="F37" s="1">
        <v>2014</v>
      </c>
      <c r="G37" s="1">
        <v>2015</v>
      </c>
      <c r="H37" s="1">
        <v>2016</v>
      </c>
      <c r="I37" s="1">
        <v>2017</v>
      </c>
      <c r="J37" s="1">
        <v>2018</v>
      </c>
      <c r="K37" s="1">
        <v>2019</v>
      </c>
    </row>
    <row r="38" spans="1:31" x14ac:dyDescent="0.2">
      <c r="A38" t="s">
        <v>415</v>
      </c>
      <c r="B38" s="228">
        <f>'Dataframe Output'!X47-'SIT Results'!W52</f>
        <v>1.5680944817134373E-5</v>
      </c>
      <c r="C38" s="228">
        <f>'Dataframe Output'!Y47-'SIT Results'!X52</f>
        <v>1.3922350268269663E-5</v>
      </c>
      <c r="D38" s="228">
        <f>'Dataframe Output'!Z47-'SIT Results'!Y52</f>
        <v>1.2350414863642519E-5</v>
      </c>
      <c r="E38" s="228">
        <f>'Dataframe Output'!AA47-'SIT Results'!Z52</f>
        <v>1.1027626862139712E-5</v>
      </c>
      <c r="F38" s="228">
        <f>'Dataframe Output'!AB47-'SIT Results'!AA52</f>
        <v>1.0007499225135E-5</v>
      </c>
      <c r="G38" s="228">
        <f>'Dataframe Output'!AC47-'SIT Results'!AB52</f>
        <v>9.0061486061614356E-6</v>
      </c>
      <c r="H38" s="228">
        <f>'Dataframe Output'!AD47-'SIT Results'!AC52</f>
        <v>8.4287070877498912E-6</v>
      </c>
      <c r="I38" s="228">
        <f>'Dataframe Output'!AE47-'SIT Results'!AD52</f>
        <v>7.4142076840169775E-6</v>
      </c>
      <c r="J38" s="228">
        <f>'Dataframe Output'!AF47-'SIT Results'!AE52</f>
        <v>9.2361575240529695E-6</v>
      </c>
      <c r="K38" s="228">
        <f>'Dataframe Output'!AG47-'SIT Results'!AF52</f>
        <v>3.0726360922129874E-6</v>
      </c>
    </row>
    <row r="39" spans="1:31" x14ac:dyDescent="0.2">
      <c r="A39" t="s">
        <v>416</v>
      </c>
      <c r="B39" s="228">
        <f>'Dataframe Output'!X48-'SIT Results'!W53</f>
        <v>3.6720853034636486E-5</v>
      </c>
      <c r="C39" s="228">
        <f>'Dataframe Output'!Y48-'SIT Results'!X53</f>
        <v>3.6791540655452259E-5</v>
      </c>
      <c r="D39" s="228">
        <f>'Dataframe Output'!Z48-'SIT Results'!Y53</f>
        <v>3.653154020160157E-5</v>
      </c>
      <c r="E39" s="228">
        <f>'Dataframe Output'!AA48-'SIT Results'!Z53</f>
        <v>3.6416764778172267E-5</v>
      </c>
      <c r="F39" s="228">
        <f>'Dataframe Output'!AB48-'SIT Results'!AA53</f>
        <v>3.6856994936117909E-5</v>
      </c>
      <c r="G39" s="228">
        <f>'Dataframe Output'!AC48-'SIT Results'!AB53</f>
        <v>3.6572463351699364E-5</v>
      </c>
      <c r="H39" s="228">
        <f>'Dataframe Output'!AD48-'SIT Results'!AC53</f>
        <v>3.7678740530207658E-5</v>
      </c>
      <c r="I39" s="228">
        <f>'Dataframe Output'!AE48-'SIT Results'!AD53</f>
        <v>3.6007812172082418E-5</v>
      </c>
      <c r="J39" s="228">
        <f>'Dataframe Output'!AF48-'SIT Results'!AE53</f>
        <v>4.7851713120657807E-5</v>
      </c>
      <c r="K39" s="228">
        <f>'Dataframe Output'!AG48-'SIT Results'!AF53</f>
        <v>1.9695945669202797E-5</v>
      </c>
    </row>
    <row r="40" spans="1:31" x14ac:dyDescent="0.2">
      <c r="A40" t="s">
        <v>417</v>
      </c>
      <c r="B40" s="228">
        <f>'Dataframe Output'!X49-'SIT Results'!W54</f>
        <v>5.8824706698566709E-5</v>
      </c>
      <c r="C40" s="228">
        <f>'Dataframe Output'!Y49-'SIT Results'!X54</f>
        <v>5.8322983110752069E-5</v>
      </c>
      <c r="D40" s="228">
        <f>'Dataframe Output'!Z49-'SIT Results'!Y54</f>
        <v>5.7523065496903336E-5</v>
      </c>
      <c r="E40" s="228">
        <f>'Dataframe Output'!AA49-'SIT Results'!Z54</f>
        <v>5.6870541419774129E-5</v>
      </c>
      <c r="F40" s="228">
        <f>'Dataframe Output'!AB49-'SIT Results'!AA54</f>
        <v>5.6749056076893165E-5</v>
      </c>
      <c r="G40" s="228">
        <f>'Dataframe Output'!AC49-'SIT Results'!AB54</f>
        <v>5.5959789614387287E-5</v>
      </c>
      <c r="H40" s="228">
        <f>'Dataframe Output'!AD49-'SIT Results'!AC54</f>
        <v>5.6484062004339905E-5</v>
      </c>
      <c r="I40" s="228">
        <f>'Dataframe Output'!AE49-'SIT Results'!AD54</f>
        <v>5.4417862641079409E-5</v>
      </c>
      <c r="J40" s="228">
        <f>'Dataframe Output'!AF49-'SIT Results'!AE54</f>
        <v>6.5020467762320899E-5</v>
      </c>
      <c r="K40" s="228">
        <f>'Dataframe Output'!AG49-'SIT Results'!AF54</f>
        <v>3.8168972472267526E-5</v>
      </c>
    </row>
    <row r="41" spans="1:31" x14ac:dyDescent="0.2">
      <c r="A41" t="s">
        <v>418</v>
      </c>
      <c r="B41" s="228">
        <f>'Dataframe Output'!X50-'SIT Results'!W55</f>
        <v>2.4303309656244221E-4</v>
      </c>
      <c r="C41" s="228">
        <f>'Dataframe Output'!Y50-'SIT Results'!X55</f>
        <v>2.086536686570651E-4</v>
      </c>
      <c r="D41" s="228">
        <f>'Dataframe Output'!Z50-'SIT Results'!Y55</f>
        <v>1.7913240946039813E-4</v>
      </c>
      <c r="E41" s="228">
        <f>'Dataframe Output'!AA50-'SIT Results'!Z55</f>
        <v>1.5414600662044635E-4</v>
      </c>
      <c r="F41" s="228">
        <f>'Dataframe Output'!AB50-'SIT Results'!AA55</f>
        <v>1.332341457073484E-4</v>
      </c>
      <c r="G41" s="228">
        <f>'Dataframe Output'!AC50-'SIT Results'!AB55</f>
        <v>1.1500329599969418E-4</v>
      </c>
      <c r="H41" s="228">
        <f>'Dataframe Output'!AD50-'SIT Results'!AC55</f>
        <v>1.009322979257099E-4</v>
      </c>
      <c r="I41" s="228">
        <f>'Dataframe Output'!AE50-'SIT Results'!AD55</f>
        <v>8.7290962913150541E-5</v>
      </c>
      <c r="J41" s="228">
        <f>'Dataframe Output'!AF50-'SIT Results'!AE55</f>
        <v>9.1835861798488655E-5</v>
      </c>
      <c r="K41" s="228">
        <f>'Dataframe Output'!AG50-'SIT Results'!AF55</f>
        <v>5.1981391146652817E-5</v>
      </c>
    </row>
    <row r="43" spans="1:31" x14ac:dyDescent="0.2">
      <c r="A43" s="153"/>
    </row>
    <row r="45" spans="1:31" ht="15" x14ac:dyDescent="0.25">
      <c r="A45" s="207" t="s">
        <v>483</v>
      </c>
      <c r="B45" s="40">
        <f>SUM('SIT CO2FFC'!C5:AG5,'SIT CO2FFC'!C10:AG10,'SIT CO2FFC'!C15:AG15,'SIT CO2FFC'!C20:AG20,'SIT CO2FFC'!C25:AG25,'SIT CO2FFC'!C30:AG30)-SUM('Dataframe Output'!D11:AG17)</f>
        <v>13.188578470260268</v>
      </c>
    </row>
  </sheetData>
  <conditionalFormatting sqref="B21:AE33">
    <cfRule type="colorScale" priority="1">
      <colorScale>
        <cfvo type="min"/>
        <cfvo type="percentile" val="50"/>
        <cfvo type="max"/>
        <color rgb="FFF8696B"/>
        <color rgb="FFFCFCFF"/>
        <color rgb="FF63BE7B"/>
      </colorScale>
    </cfRule>
  </conditionalFormatting>
  <pageMargins left="0.7" right="0.7" top="0.75" bottom="0.75" header="0.3" footer="0.3"/>
  <pageSetup orientation="portrait" horizontalDpi="1200" verticalDpi="1200" r:id="rId1"/>
  <ignoredErrors>
    <ignoredError sqref="B9:AE9 B29:AE33" formulaRange="1"/>
  </ignoredError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67C96-0C26-49CF-B9E6-5634B289FBA1}">
  <sheetPr codeName="Sheet16">
    <tabColor theme="9" tint="0.79998168889431442"/>
  </sheetPr>
  <dimension ref="A1:AH68"/>
  <sheetViews>
    <sheetView workbookViewId="0"/>
  </sheetViews>
  <sheetFormatPr defaultRowHeight="14.25" x14ac:dyDescent="0.2"/>
  <cols>
    <col min="1" max="1" width="3.375" customWidth="1"/>
    <col min="2" max="2" width="37.875" customWidth="1"/>
    <col min="3" max="3" width="8.875" bestFit="1" customWidth="1"/>
    <col min="4" max="4" width="7.25" bestFit="1" customWidth="1"/>
    <col min="5" max="6" width="7.75" bestFit="1" customWidth="1"/>
    <col min="7" max="9" width="7.5" bestFit="1" customWidth="1"/>
    <col min="10" max="10" width="7.75" bestFit="1" customWidth="1"/>
    <col min="11" max="11" width="7.25" bestFit="1" customWidth="1"/>
    <col min="12" max="13" width="7.5" bestFit="1" customWidth="1"/>
    <col min="14" max="14" width="7.25" bestFit="1" customWidth="1"/>
    <col min="15" max="15" width="7.75" bestFit="1" customWidth="1"/>
    <col min="16" max="17" width="7.5" bestFit="1" customWidth="1"/>
    <col min="18" max="19" width="7.25" bestFit="1" customWidth="1"/>
    <col min="20" max="20" width="7" bestFit="1" customWidth="1"/>
    <col min="21" max="22" width="7.5" bestFit="1" customWidth="1"/>
    <col min="23" max="23" width="6.75" bestFit="1" customWidth="1"/>
    <col min="24" max="24" width="7.5" bestFit="1" customWidth="1"/>
    <col min="25" max="25" width="7.25" bestFit="1" customWidth="1"/>
    <col min="26" max="29" width="7.5" bestFit="1" customWidth="1"/>
    <col min="30" max="33" width="5.5" customWidth="1"/>
    <col min="34" max="34" width="18" style="153" customWidth="1"/>
    <col min="35" max="35" width="8.75" bestFit="1" customWidth="1"/>
  </cols>
  <sheetData>
    <row r="1" spans="1:34" s="61" customFormat="1" ht="16.5" x14ac:dyDescent="0.25">
      <c r="A1" s="62" t="s">
        <v>495</v>
      </c>
      <c r="AH1" s="293" t="s">
        <v>484</v>
      </c>
    </row>
    <row r="2" spans="1:34" x14ac:dyDescent="0.2">
      <c r="A2" t="s">
        <v>485</v>
      </c>
    </row>
    <row r="4" spans="1:34" ht="16.5" thickBot="1" x14ac:dyDescent="0.35">
      <c r="B4" s="14" t="s">
        <v>314</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c r="AG4" s="14">
        <v>2020</v>
      </c>
    </row>
    <row r="5" spans="1:34" ht="15" x14ac:dyDescent="0.25">
      <c r="B5" s="15" t="s">
        <v>187</v>
      </c>
      <c r="C5" s="192">
        <f>IFERROR((('SIT Results'!C5-'SIT 2020 Results'!C5)/'SIT 2020 Results'!C5),"")</f>
        <v>-1.0961335454109121E-2</v>
      </c>
      <c r="D5" s="192">
        <f>IFERROR((('SIT Results'!D5-'SIT 2020 Results'!D5)/'SIT 2020 Results'!D5),"")</f>
        <v>-1.264701805166733E-2</v>
      </c>
      <c r="E5" s="192">
        <f>IFERROR((('SIT Results'!E5-'SIT 2020 Results'!E5)/'SIT 2020 Results'!E5),"")</f>
        <v>-1.3696215174865778E-2</v>
      </c>
      <c r="F5" s="192">
        <f>IFERROR((('SIT Results'!F5-'SIT 2020 Results'!F5)/'SIT 2020 Results'!F5),"")</f>
        <v>-1.8999029028256637E-2</v>
      </c>
      <c r="G5" s="192">
        <f>IFERROR((('SIT Results'!G5-'SIT 2020 Results'!G5)/'SIT 2020 Results'!G5),"")</f>
        <v>-2.0743854836775738E-2</v>
      </c>
      <c r="H5" s="192">
        <f>IFERROR((('SIT Results'!H5-'SIT 2020 Results'!H5)/'SIT 2020 Results'!H5),"")</f>
        <v>-2.0399331763939856E-2</v>
      </c>
      <c r="I5" s="192">
        <f>IFERROR((('SIT Results'!I5-'SIT 2020 Results'!I5)/'SIT 2020 Results'!I5),"")</f>
        <v>-1.8831444100737393E-2</v>
      </c>
      <c r="J5" s="192">
        <f>IFERROR((('SIT Results'!J5-'SIT 2020 Results'!J5)/'SIT 2020 Results'!J5),"")</f>
        <v>-1.197182432201963E-2</v>
      </c>
      <c r="K5" s="192">
        <f>IFERROR((('SIT Results'!K5-'SIT 2020 Results'!K5)/'SIT 2020 Results'!K5),"")</f>
        <v>-1.1046472560493684E-2</v>
      </c>
      <c r="L5" s="192">
        <f>IFERROR((('SIT Results'!L5-'SIT 2020 Results'!L5)/'SIT 2020 Results'!L5),"")</f>
        <v>-1.1786752718567804E-2</v>
      </c>
      <c r="M5" s="192">
        <f>IFERROR((('SIT Results'!M5-'SIT 2020 Results'!M5)/'SIT 2020 Results'!M5),"")</f>
        <v>-1.8298974775370579E-2</v>
      </c>
      <c r="N5" s="192">
        <f>IFERROR((('SIT Results'!N5-'SIT 2020 Results'!N5)/'SIT 2020 Results'!N5),"")</f>
        <v>-1.1873162489297321E-2</v>
      </c>
      <c r="O5" s="192">
        <f>IFERROR((('SIT Results'!O5-'SIT 2020 Results'!O5)/'SIT 2020 Results'!O5),"")</f>
        <v>-6.022619962066913E-3</v>
      </c>
      <c r="P5" s="192">
        <f>IFERROR((('SIT Results'!P5-'SIT 2020 Results'!P5)/'SIT 2020 Results'!P5),"")</f>
        <v>-4.8542157675610905E-3</v>
      </c>
      <c r="Q5" s="192">
        <f>IFERROR((('SIT Results'!Q5-'SIT 2020 Results'!Q5)/'SIT 2020 Results'!Q5),"")</f>
        <v>-5.2134840064192575E-3</v>
      </c>
      <c r="R5" s="192">
        <f>IFERROR((('SIT Results'!R5-'SIT 2020 Results'!R5)/'SIT 2020 Results'!R5),"")</f>
        <v>-6.7674414098260541E-3</v>
      </c>
      <c r="S5" s="192">
        <f>IFERROR((('SIT Results'!S5-'SIT 2020 Results'!S5)/'SIT 2020 Results'!S5),"")</f>
        <v>-1.7999374153781673E-3</v>
      </c>
      <c r="T5" s="192">
        <f>IFERROR((('SIT Results'!T5-'SIT 2020 Results'!T5)/'SIT 2020 Results'!T5),"")</f>
        <v>-1.9112933899793859E-3</v>
      </c>
      <c r="U5" s="192">
        <f>IFERROR((('SIT Results'!U5-'SIT 2020 Results'!U5)/'SIT 2020 Results'!U5),"")</f>
        <v>-1.9419594315612401E-3</v>
      </c>
      <c r="V5" s="192">
        <f>IFERROR((('SIT Results'!V5-'SIT 2020 Results'!V5)/'SIT 2020 Results'!V5),"")</f>
        <v>-2.340673085466408E-2</v>
      </c>
      <c r="W5" s="192">
        <f>IFERROR((('SIT Results'!W5-'SIT 2020 Results'!W5)/'SIT 2020 Results'!W5),"")</f>
        <v>-2.441893540707895E-2</v>
      </c>
      <c r="X5" s="192">
        <f>IFERROR((('SIT Results'!X5-'SIT 2020 Results'!X5)/'SIT 2020 Results'!X5),"")</f>
        <v>-2.2658433426412859E-2</v>
      </c>
      <c r="Y5" s="192">
        <f>IFERROR((('SIT Results'!Y5-'SIT 2020 Results'!Y5)/'SIT 2020 Results'!Y5),"")</f>
        <v>-1.5833272030841578E-2</v>
      </c>
      <c r="Z5" s="192">
        <f>IFERROR((('SIT Results'!Z5-'SIT 2020 Results'!Z5)/'SIT 2020 Results'!Z5),"")</f>
        <v>-2.3373349481079438E-2</v>
      </c>
      <c r="AA5" s="192">
        <f>IFERROR((('SIT Results'!AA5-'SIT 2020 Results'!AA5)/'SIT 2020 Results'!AA5),"")</f>
        <v>-2.2907713370068288E-2</v>
      </c>
      <c r="AB5" s="192">
        <f>IFERROR((('SIT Results'!AB5-'SIT 2020 Results'!AB5)/'SIT 2020 Results'!AB5),"")</f>
        <v>-2.1574750113755894E-2</v>
      </c>
      <c r="AC5" s="192">
        <f>IFERROR((('SIT Results'!AC5-'SIT 2020 Results'!AC5)/'SIT 2020 Results'!AC5),"")</f>
        <v>-1.5158951892586895E-2</v>
      </c>
      <c r="AD5" s="192">
        <f>IFERROR((('SIT Results'!AD5-'SIT 2020 Results'!AD5)/'SIT 2020 Results'!AD5),"")</f>
        <v>-1.4292463943554629E-2</v>
      </c>
      <c r="AE5" s="192">
        <f>IFERROR((('SIT Results'!AE5-'SIT 2020 Results'!AE5)/'SIT 2020 Results'!AE5),"")</f>
        <v>-1.296537631958735E-2</v>
      </c>
      <c r="AF5" s="192">
        <f>IFERROR((('SIT Results'!AF5-'SIT 2020 Results'!AF5)/'SIT 2020 Results'!AF5),"")</f>
        <v>-1.0134155845722231E-2</v>
      </c>
      <c r="AG5" s="192">
        <f>IFERROR((('SIT Results'!AG5-'SIT 2020 Results'!AG5)/'SIT 2020 Results'!AG5),"")</f>
        <v>-1.2021054111212463E-2</v>
      </c>
    </row>
    <row r="6" spans="1:34" ht="15" x14ac:dyDescent="0.25">
      <c r="B6" s="17" t="s">
        <v>232</v>
      </c>
      <c r="C6" s="193">
        <f>IFERROR((('SIT Results'!C6-'SIT 2020 Results'!C6)/'SIT 2020 Results'!C6),"")</f>
        <v>-1.1102099172257896E-2</v>
      </c>
      <c r="D6" s="193">
        <f>IFERROR((('SIT Results'!D6-'SIT 2020 Results'!D6)/'SIT 2020 Results'!D6),"")</f>
        <v>-1.2817561514184403E-2</v>
      </c>
      <c r="E6" s="193">
        <f>IFERROR((('SIT Results'!E6-'SIT 2020 Results'!E6)/'SIT 2020 Results'!E6),"")</f>
        <v>-1.3896440505412803E-2</v>
      </c>
      <c r="F6" s="193">
        <f>IFERROR((('SIT Results'!F6-'SIT 2020 Results'!F6)/'SIT 2020 Results'!F6),"")</f>
        <v>-1.9299254008186009E-2</v>
      </c>
      <c r="G6" s="193">
        <f>IFERROR((('SIT Results'!G6-'SIT 2020 Results'!G6)/'SIT 2020 Results'!G6),"")</f>
        <v>-2.1055465498930993E-2</v>
      </c>
      <c r="H6" s="193">
        <f>IFERROR((('SIT Results'!H6-'SIT 2020 Results'!H6)/'SIT 2020 Results'!H6),"")</f>
        <v>-2.0700635191466227E-2</v>
      </c>
      <c r="I6" s="193">
        <f>IFERROR((('SIT Results'!I6-'SIT 2020 Results'!I6)/'SIT 2020 Results'!I6),"")</f>
        <v>-1.9093491669413761E-2</v>
      </c>
      <c r="J6" s="193">
        <f>IFERROR((('SIT Results'!J6-'SIT 2020 Results'!J6)/'SIT 2020 Results'!J6),"")</f>
        <v>-1.2129220035031687E-2</v>
      </c>
      <c r="K6" s="193">
        <f>IFERROR((('SIT Results'!K6-'SIT 2020 Results'!K6)/'SIT 2020 Results'!K6),"")</f>
        <v>-1.120042206348482E-2</v>
      </c>
      <c r="L6" s="193">
        <f>IFERROR((('SIT Results'!L6-'SIT 2020 Results'!L6)/'SIT 2020 Results'!L6),"")</f>
        <v>-1.1956971472559834E-2</v>
      </c>
      <c r="M6" s="193">
        <f>IFERROR((('SIT Results'!M6-'SIT 2020 Results'!M6)/'SIT 2020 Results'!M6),"")</f>
        <v>-1.855889105645352E-2</v>
      </c>
      <c r="N6" s="193">
        <f>IFERROR((('SIT Results'!N6-'SIT 2020 Results'!N6)/'SIT 2020 Results'!N6),"")</f>
        <v>-1.2036948681912248E-2</v>
      </c>
      <c r="O6" s="193">
        <f>IFERROR((('SIT Results'!O6-'SIT 2020 Results'!O6)/'SIT 2020 Results'!O6),"")</f>
        <v>-6.0875365196167742E-3</v>
      </c>
      <c r="P6" s="193">
        <f>IFERROR((('SIT Results'!P6-'SIT 2020 Results'!P6)/'SIT 2020 Results'!P6),"")</f>
        <v>-4.9052813359535038E-3</v>
      </c>
      <c r="Q6" s="193">
        <f>IFERROR((('SIT Results'!Q6-'SIT 2020 Results'!Q6)/'SIT 2020 Results'!Q6),"")</f>
        <v>-5.2651610972238218E-3</v>
      </c>
      <c r="R6" s="193">
        <f>IFERROR((('SIT Results'!R6-'SIT 2020 Results'!R6)/'SIT 2020 Results'!R6),"")</f>
        <v>-6.8296533527259949E-3</v>
      </c>
      <c r="S6" s="193">
        <f>IFERROR((('SIT Results'!S6-'SIT 2020 Results'!S6)/'SIT 2020 Results'!S6),"")</f>
        <v>-2.1620073257793116E-3</v>
      </c>
      <c r="T6" s="193">
        <f>IFERROR((('SIT Results'!T6-'SIT 2020 Results'!T6)/'SIT 2020 Results'!T6),"")</f>
        <v>-1.9173285511374133E-3</v>
      </c>
      <c r="U6" s="193">
        <f>IFERROR((('SIT Results'!U6-'SIT 2020 Results'!U6)/'SIT 2020 Results'!U6),"")</f>
        <v>-1.9426479413410201E-3</v>
      </c>
      <c r="V6" s="193">
        <f>IFERROR((('SIT Results'!V6-'SIT 2020 Results'!V6)/'SIT 2020 Results'!V6),"")</f>
        <v>-2.363127114877954E-2</v>
      </c>
      <c r="W6" s="193">
        <f>IFERROR((('SIT Results'!W6-'SIT 2020 Results'!W6)/'SIT 2020 Results'!W6),"")</f>
        <v>-2.4631437017215933E-2</v>
      </c>
      <c r="X6" s="193">
        <f>IFERROR((('SIT Results'!X6-'SIT 2020 Results'!X6)/'SIT 2020 Results'!X6),"")</f>
        <v>-2.2856646037280017E-2</v>
      </c>
      <c r="Y6" s="193">
        <f>IFERROR((('SIT Results'!Y6-'SIT 2020 Results'!Y6)/'SIT 2020 Results'!Y6),"")</f>
        <v>-1.5950047433095034E-2</v>
      </c>
      <c r="Z6" s="193">
        <f>IFERROR((('SIT Results'!Z6-'SIT 2020 Results'!Z6)/'SIT 2020 Results'!Z6),"")</f>
        <v>-2.3573670681063058E-2</v>
      </c>
      <c r="AA6" s="193">
        <f>IFERROR((('SIT Results'!AA6-'SIT 2020 Results'!AA6)/'SIT 2020 Results'!AA6),"")</f>
        <v>-2.3112198935556421E-2</v>
      </c>
      <c r="AB6" s="193">
        <f>IFERROR((('SIT Results'!AB6-'SIT 2020 Results'!AB6)/'SIT 2020 Results'!AB6),"")</f>
        <v>-2.1755611483072704E-2</v>
      </c>
      <c r="AC6" s="193">
        <f>IFERROR((('SIT Results'!AC6-'SIT 2020 Results'!AC6)/'SIT 2020 Results'!AC6),"")</f>
        <v>-1.5271376514619102E-2</v>
      </c>
      <c r="AD6" s="193">
        <f>IFERROR((('SIT Results'!AD6-'SIT 2020 Results'!AD6)/'SIT 2020 Results'!AD6),"")</f>
        <v>-1.437991801648842E-2</v>
      </c>
      <c r="AE6" s="193">
        <f>IFERROR((('SIT Results'!AE6-'SIT 2020 Results'!AE6)/'SIT 2020 Results'!AE6),"")</f>
        <v>-1.3044152973335655E-2</v>
      </c>
      <c r="AF6" s="193">
        <f>IFERROR((('SIT Results'!AF6-'SIT 2020 Results'!AF6)/'SIT 2020 Results'!AF6),"")</f>
        <v>-1.0212403479461793E-2</v>
      </c>
      <c r="AG6" s="193">
        <f>IFERROR((('SIT Results'!AG6-'SIT 2020 Results'!AG6)/'SIT 2020 Results'!AG6),"")</f>
        <v>-1.2408748147778923E-2</v>
      </c>
    </row>
    <row r="7" spans="1:34" ht="15" x14ac:dyDescent="0.25">
      <c r="B7" s="17" t="s">
        <v>189</v>
      </c>
      <c r="C7" s="193">
        <f>IFERROR((('SIT Results'!C7-'SIT 2020 Results'!C7)/'SIT 2020 Results'!C7),"")</f>
        <v>-9.2528778632604142E-3</v>
      </c>
      <c r="D7" s="193">
        <f>IFERROR((('SIT Results'!D7-'SIT 2020 Results'!D7)/'SIT 2020 Results'!D7),"")</f>
        <v>-1.8535681514670343E-2</v>
      </c>
      <c r="E7" s="193">
        <f>IFERROR((('SIT Results'!E7-'SIT 2020 Results'!E7)/'SIT 2020 Results'!E7),"")</f>
        <v>-9.2955825136799616E-3</v>
      </c>
      <c r="F7" s="193">
        <f>IFERROR((('SIT Results'!F7-'SIT 2020 Results'!F7)/'SIT 2020 Results'!F7),"")</f>
        <v>-6.5989588644406365E-3</v>
      </c>
      <c r="G7" s="193">
        <f>IFERROR((('SIT Results'!G7-'SIT 2020 Results'!G7)/'SIT 2020 Results'!G7),"")</f>
        <v>-6.5539580591651254E-3</v>
      </c>
      <c r="H7" s="193">
        <f>IFERROR((('SIT Results'!H7-'SIT 2020 Results'!H7)/'SIT 2020 Results'!H7),"")</f>
        <v>-9.0937890691661274E-3</v>
      </c>
      <c r="I7" s="193">
        <f>IFERROR((('SIT Results'!I7-'SIT 2020 Results'!I7)/'SIT 2020 Results'!I7),"")</f>
        <v>-1.0864888418516938E-2</v>
      </c>
      <c r="J7" s="193">
        <f>IFERROR((('SIT Results'!J7-'SIT 2020 Results'!J7)/'SIT 2020 Results'!J7),"")</f>
        <v>-1.1239808814214177E-2</v>
      </c>
      <c r="K7" s="193">
        <f>IFERROR((('SIT Results'!K7-'SIT 2020 Results'!K7)/'SIT 2020 Results'!K7),"")</f>
        <v>-5.4736218084336244E-3</v>
      </c>
      <c r="L7" s="193">
        <f>IFERROR((('SIT Results'!L7-'SIT 2020 Results'!L7)/'SIT 2020 Results'!L7),"")</f>
        <v>-4.3476750228919779E-3</v>
      </c>
      <c r="M7" s="193">
        <f>IFERROR((('SIT Results'!M7-'SIT 2020 Results'!M7)/'SIT 2020 Results'!M7),"")</f>
        <v>-4.5585069016688094E-3</v>
      </c>
      <c r="N7" s="193">
        <f>IFERROR((('SIT Results'!N7-'SIT 2020 Results'!N7)/'SIT 2020 Results'!N7),"")</f>
        <v>-2.9487804437566541E-4</v>
      </c>
      <c r="O7" s="193">
        <f>IFERROR((('SIT Results'!O7-'SIT 2020 Results'!O7)/'SIT 2020 Results'!O7),"")</f>
        <v>-4.510240423889901E-3</v>
      </c>
      <c r="P7" s="193">
        <f>IFERROR((('SIT Results'!P7-'SIT 2020 Results'!P7)/'SIT 2020 Results'!P7),"")</f>
        <v>-3.6791170938313823E-3</v>
      </c>
      <c r="Q7" s="193">
        <f>IFERROR((('SIT Results'!Q7-'SIT 2020 Results'!Q7)/'SIT 2020 Results'!Q7),"")</f>
        <v>-3.7709134364642856E-3</v>
      </c>
      <c r="R7" s="193">
        <f>IFERROR((('SIT Results'!R7-'SIT 2020 Results'!R7)/'SIT 2020 Results'!R7),"")</f>
        <v>-6.6860919524749747E-3</v>
      </c>
      <c r="S7" s="193">
        <f>IFERROR((('SIT Results'!S7-'SIT 2020 Results'!S7)/'SIT 2020 Results'!S7),"")</f>
        <v>-9.0225692933088991E-3</v>
      </c>
      <c r="T7" s="193">
        <f>IFERROR((('SIT Results'!T7-'SIT 2020 Results'!T7)/'SIT 2020 Results'!T7),"")</f>
        <v>-6.7798381127115474E-3</v>
      </c>
      <c r="U7" s="193">
        <f>IFERROR((('SIT Results'!U7-'SIT 2020 Results'!U7)/'SIT 2020 Results'!U7),"")</f>
        <v>-7.6592741919252619E-3</v>
      </c>
      <c r="V7" s="193">
        <f>IFERROR((('SIT Results'!V7-'SIT 2020 Results'!V7)/'SIT 2020 Results'!V7),"")</f>
        <v>-1.3031788999975261E-2</v>
      </c>
      <c r="W7" s="193">
        <f>IFERROR((('SIT Results'!W7-'SIT 2020 Results'!W7)/'SIT 2020 Results'!W7),"")</f>
        <v>-1.4904213665124231E-2</v>
      </c>
      <c r="X7" s="193">
        <f>IFERROR((('SIT Results'!X7-'SIT 2020 Results'!X7)/'SIT 2020 Results'!X7),"")</f>
        <v>-1.2138555571062939E-2</v>
      </c>
      <c r="Y7" s="193">
        <f>IFERROR((('SIT Results'!Y7-'SIT 2020 Results'!Y7)/'SIT 2020 Results'!Y7),"")</f>
        <v>-1.4544296061953225E-2</v>
      </c>
      <c r="Z7" s="193">
        <f>IFERROR((('SIT Results'!Z7-'SIT 2020 Results'!Z7)/'SIT 2020 Results'!Z7),"")</f>
        <v>-1.2887517364860058E-2</v>
      </c>
      <c r="AA7" s="193">
        <f>IFERROR((('SIT Results'!AA7-'SIT 2020 Results'!AA7)/'SIT 2020 Results'!AA7),"")</f>
        <v>-1.1609707758912263E-2</v>
      </c>
      <c r="AB7" s="193">
        <f>IFERROR((('SIT Results'!AB7-'SIT 2020 Results'!AB7)/'SIT 2020 Results'!AB7),"")</f>
        <v>-1.5294067118709226E-2</v>
      </c>
      <c r="AC7" s="193">
        <f>IFERROR((('SIT Results'!AC7-'SIT 2020 Results'!AC7)/'SIT 2020 Results'!AC7),"")</f>
        <v>-1.9869077155963689E-2</v>
      </c>
      <c r="AD7" s="193">
        <f>IFERROR((('SIT Results'!AD7-'SIT 2020 Results'!AD7)/'SIT 2020 Results'!AD7),"")</f>
        <v>-2.4142219536043629E-2</v>
      </c>
      <c r="AE7" s="193">
        <f>IFERROR((('SIT Results'!AE7-'SIT 2020 Results'!AE7)/'SIT 2020 Results'!AE7),"")</f>
        <v>-2.2884042826401819E-2</v>
      </c>
      <c r="AF7" s="193">
        <f>IFERROR((('SIT Results'!AF7-'SIT 2020 Results'!AF7)/'SIT 2020 Results'!AF7),"")</f>
        <v>-1.9954474578265907E-2</v>
      </c>
      <c r="AG7" s="193">
        <f>IFERROR((('SIT Results'!AG7-'SIT 2020 Results'!AG7)/'SIT 2020 Results'!AG7),"")</f>
        <v>-7.4853654156047383E-6</v>
      </c>
    </row>
    <row r="8" spans="1:34" ht="15" x14ac:dyDescent="0.25">
      <c r="B8" s="17" t="s">
        <v>236</v>
      </c>
      <c r="C8" s="193">
        <f>IFERROR((('SIT Results'!C8-'SIT 2020 Results'!C8)/'SIT 2020 Results'!C8),"")</f>
        <v>7.4344787633339087E-6</v>
      </c>
      <c r="D8" s="193">
        <f>IFERROR((('SIT Results'!D8-'SIT 2020 Results'!D8)/'SIT 2020 Results'!D8),"")</f>
        <v>2.5791811425487759E-5</v>
      </c>
      <c r="E8" s="193">
        <f>IFERROR((('SIT Results'!E8-'SIT 2020 Results'!E8)/'SIT 2020 Results'!E8),"")</f>
        <v>5.7417198904341839E-5</v>
      </c>
      <c r="F8" s="193">
        <f>IFERROR((('SIT Results'!F8-'SIT 2020 Results'!F8)/'SIT 2020 Results'!F8),"")</f>
        <v>7.3695569074851212E-5</v>
      </c>
      <c r="G8" s="193">
        <f>IFERROR((('SIT Results'!G8-'SIT 2020 Results'!G8)/'SIT 2020 Results'!G8),"")</f>
        <v>1.1885726456534201E-4</v>
      </c>
      <c r="H8" s="193">
        <f>IFERROR((('SIT Results'!H8-'SIT 2020 Results'!H8)/'SIT 2020 Results'!H8),"")</f>
        <v>1.4970578464897758E-4</v>
      </c>
      <c r="I8" s="193">
        <f>IFERROR((('SIT Results'!I8-'SIT 2020 Results'!I8)/'SIT 2020 Results'!I8),"")</f>
        <v>1.9850930492241672E-4</v>
      </c>
      <c r="J8" s="193">
        <f>IFERROR((('SIT Results'!J8-'SIT 2020 Results'!J8)/'SIT 2020 Results'!J8),"")</f>
        <v>2.259303331678674E-4</v>
      </c>
      <c r="K8" s="193">
        <f>IFERROR((('SIT Results'!K8-'SIT 2020 Results'!K8)/'SIT 2020 Results'!K8),"")</f>
        <v>2.45510135170196E-4</v>
      </c>
      <c r="L8" s="193">
        <f>IFERROR((('SIT Results'!L8-'SIT 2020 Results'!L8)/'SIT 2020 Results'!L8),"")</f>
        <v>2.1245630819725382E-4</v>
      </c>
      <c r="M8" s="193">
        <f>IFERROR((('SIT Results'!M8-'SIT 2020 Results'!M8)/'SIT 2020 Results'!M8),"")</f>
        <v>1.3121368352738222E-4</v>
      </c>
      <c r="N8" s="193">
        <f>IFERROR((('SIT Results'!N8-'SIT 2020 Results'!N8)/'SIT 2020 Results'!N8),"")</f>
        <v>3.4059645478535971E-5</v>
      </c>
      <c r="O8" s="193">
        <f>IFERROR((('SIT Results'!O8-'SIT 2020 Results'!O8)/'SIT 2020 Results'!O8),"")</f>
        <v>-3.379594358404278E-5</v>
      </c>
      <c r="P8" s="193">
        <f>IFERROR((('SIT Results'!P8-'SIT 2020 Results'!P8)/'SIT 2020 Results'!P8),"")</f>
        <v>-2.5823492676655027E-6</v>
      </c>
      <c r="Q8" s="193">
        <f>IFERROR((('SIT Results'!Q8-'SIT 2020 Results'!Q8)/'SIT 2020 Results'!Q8),"")</f>
        <v>-2.174227990271269E-4</v>
      </c>
      <c r="R8" s="193">
        <f>IFERROR((('SIT Results'!R8-'SIT 2020 Results'!R8)/'SIT 2020 Results'!R8),"")</f>
        <v>-2.5776955818233724E-4</v>
      </c>
      <c r="S8" s="193">
        <f>IFERROR((('SIT Results'!S8-'SIT 2020 Results'!S8)/'SIT 2020 Results'!S8),"")</f>
        <v>3.7908722032354611E-2</v>
      </c>
      <c r="T8" s="193">
        <f>IFERROR((('SIT Results'!T8-'SIT 2020 Results'!T8)/'SIT 2020 Results'!T8),"")</f>
        <v>-4.5594458383186985E-4</v>
      </c>
      <c r="U8" s="193">
        <f>IFERROR((('SIT Results'!U8-'SIT 2020 Results'!U8)/'SIT 2020 Results'!U8),"")</f>
        <v>-6.6266564905979278E-4</v>
      </c>
      <c r="V8" s="193">
        <f>IFERROR((('SIT Results'!V8-'SIT 2020 Results'!V8)/'SIT 2020 Results'!V8),"")</f>
        <v>-6.3927776232318282E-4</v>
      </c>
      <c r="W8" s="193">
        <f>IFERROR((('SIT Results'!W8-'SIT 2020 Results'!W8)/'SIT 2020 Results'!W8),"")</f>
        <v>-7.1268043666337737E-4</v>
      </c>
      <c r="X8" s="193">
        <f>IFERROR((('SIT Results'!X8-'SIT 2020 Results'!X8)/'SIT 2020 Results'!X8),"")</f>
        <v>-8.7270438399749664E-4</v>
      </c>
      <c r="Y8" s="193">
        <f>IFERROR((('SIT Results'!Y8-'SIT 2020 Results'!Y8)/'SIT 2020 Results'!Y8),"")</f>
        <v>-1.5182311407502807E-3</v>
      </c>
      <c r="Z8" s="193">
        <f>IFERROR((('SIT Results'!Z8-'SIT 2020 Results'!Z8)/'SIT 2020 Results'!Z8),"")</f>
        <v>-8.793266172973874E-4</v>
      </c>
      <c r="AA8" s="193">
        <f>IFERROR((('SIT Results'!AA8-'SIT 2020 Results'!AA8)/'SIT 2020 Results'!AA8),"")</f>
        <v>-1.4051980098022461E-3</v>
      </c>
      <c r="AB8" s="193">
        <f>IFERROR((('SIT Results'!AB8-'SIT 2020 Results'!AB8)/'SIT 2020 Results'!AB8),"")</f>
        <v>-9.2298061722267597E-4</v>
      </c>
      <c r="AC8" s="193">
        <f>IFERROR((('SIT Results'!AC8-'SIT 2020 Results'!AC8)/'SIT 2020 Results'!AC8),"")</f>
        <v>-3.5910597846157915E-5</v>
      </c>
      <c r="AD8" s="193">
        <f>IFERROR((('SIT Results'!AD8-'SIT 2020 Results'!AD8)/'SIT 2020 Results'!AD8),"")</f>
        <v>-1.2748182751344888E-3</v>
      </c>
      <c r="AE8" s="193">
        <f>IFERROR((('SIT Results'!AE8-'SIT 2020 Results'!AE8)/'SIT 2020 Results'!AE8),"")</f>
        <v>-1.0516228038380917E-3</v>
      </c>
      <c r="AF8" s="193">
        <f>IFERROR((('SIT Results'!AF8-'SIT 2020 Results'!AF8)/'SIT 2020 Results'!AF8),"")</f>
        <v>1.1741751637591113E-3</v>
      </c>
      <c r="AG8" s="193">
        <f>IFERROR((('SIT Results'!AG8-'SIT 2020 Results'!AG8)/'SIT 2020 Results'!AG8),"")</f>
        <v>3.8529839072773832E-2</v>
      </c>
      <c r="AH8" s="153" t="s">
        <v>486</v>
      </c>
    </row>
    <row r="9" spans="1:34" ht="15" x14ac:dyDescent="0.25">
      <c r="B9" s="17" t="s">
        <v>315</v>
      </c>
      <c r="C9" s="193" t="str">
        <f>IFERROR((('SIT Results'!C9-'SIT 2020 Results'!C9)/'SIT 2020 Results'!C9),"")</f>
        <v/>
      </c>
      <c r="D9" s="193" t="str">
        <f>IFERROR((('SIT Results'!D9-'SIT 2020 Results'!D9)/'SIT 2020 Results'!D9),"")</f>
        <v/>
      </c>
      <c r="E9" s="193" t="str">
        <f>IFERROR((('SIT Results'!E9-'SIT 2020 Results'!E9)/'SIT 2020 Results'!E9),"")</f>
        <v/>
      </c>
      <c r="F9" s="193" t="str">
        <f>IFERROR((('SIT Results'!F9-'SIT 2020 Results'!F9)/'SIT 2020 Results'!F9),"")</f>
        <v/>
      </c>
      <c r="G9" s="193" t="str">
        <f>IFERROR((('SIT Results'!G9-'SIT 2020 Results'!G9)/'SIT 2020 Results'!G9),"")</f>
        <v/>
      </c>
      <c r="H9" s="193" t="str">
        <f>IFERROR((('SIT Results'!H9-'SIT 2020 Results'!H9)/'SIT 2020 Results'!H9),"")</f>
        <v/>
      </c>
      <c r="I9" s="193" t="str">
        <f>IFERROR((('SIT Results'!I9-'SIT 2020 Results'!I9)/'SIT 2020 Results'!I9),"")</f>
        <v/>
      </c>
      <c r="J9" s="193" t="str">
        <f>IFERROR((('SIT Results'!J9-'SIT 2020 Results'!J9)/'SIT 2020 Results'!J9),"")</f>
        <v/>
      </c>
      <c r="K9" s="193" t="str">
        <f>IFERROR((('SIT Results'!K9-'SIT 2020 Results'!K9)/'SIT 2020 Results'!K9),"")</f>
        <v/>
      </c>
      <c r="L9" s="193" t="str">
        <f>IFERROR((('SIT Results'!L9-'SIT 2020 Results'!L9)/'SIT 2020 Results'!L9),"")</f>
        <v/>
      </c>
      <c r="M9" s="193" t="str">
        <f>IFERROR((('SIT Results'!M9-'SIT 2020 Results'!M9)/'SIT 2020 Results'!M9),"")</f>
        <v/>
      </c>
      <c r="N9" s="193" t="str">
        <f>IFERROR((('SIT Results'!N9-'SIT 2020 Results'!N9)/'SIT 2020 Results'!N9),"")</f>
        <v/>
      </c>
      <c r="O9" s="193" t="str">
        <f>IFERROR((('SIT Results'!O9-'SIT 2020 Results'!O9)/'SIT 2020 Results'!O9),"")</f>
        <v/>
      </c>
      <c r="P9" s="193" t="str">
        <f>IFERROR((('SIT Results'!P9-'SIT 2020 Results'!P9)/'SIT 2020 Results'!P9),"")</f>
        <v/>
      </c>
      <c r="Q9" s="193" t="str">
        <f>IFERROR((('SIT Results'!Q9-'SIT 2020 Results'!Q9)/'SIT 2020 Results'!Q9),"")</f>
        <v/>
      </c>
      <c r="R9" s="193" t="str">
        <f>IFERROR((('SIT Results'!R9-'SIT 2020 Results'!R9)/'SIT 2020 Results'!R9),"")</f>
        <v/>
      </c>
      <c r="S9" s="193" t="str">
        <f>IFERROR((('SIT Results'!S9-'SIT 2020 Results'!S9)/'SIT 2020 Results'!S9),"")</f>
        <v/>
      </c>
      <c r="T9" s="193" t="str">
        <f>IFERROR((('SIT Results'!T9-'SIT 2020 Results'!T9)/'SIT 2020 Results'!T9),"")</f>
        <v/>
      </c>
      <c r="U9" s="193" t="str">
        <f>IFERROR((('SIT Results'!U9-'SIT 2020 Results'!U9)/'SIT 2020 Results'!U9),"")</f>
        <v/>
      </c>
      <c r="V9" s="193" t="str">
        <f>IFERROR((('SIT Results'!V9-'SIT 2020 Results'!V9)/'SIT 2020 Results'!V9),"")</f>
        <v/>
      </c>
      <c r="W9" s="193" t="str">
        <f>IFERROR((('SIT Results'!W9-'SIT 2020 Results'!W9)/'SIT 2020 Results'!W9),"")</f>
        <v/>
      </c>
      <c r="X9" s="193" t="str">
        <f>IFERROR((('SIT Results'!X9-'SIT 2020 Results'!X9)/'SIT 2020 Results'!X9),"")</f>
        <v/>
      </c>
      <c r="Y9" s="193" t="str">
        <f>IFERROR((('SIT Results'!Y9-'SIT 2020 Results'!Y9)/'SIT 2020 Results'!Y9),"")</f>
        <v/>
      </c>
      <c r="Z9" s="193" t="str">
        <f>IFERROR((('SIT Results'!Z9-'SIT 2020 Results'!Z9)/'SIT 2020 Results'!Z9),"")</f>
        <v/>
      </c>
      <c r="AA9" s="193" t="str">
        <f>IFERROR((('SIT Results'!AA9-'SIT 2020 Results'!AA9)/'SIT 2020 Results'!AA9),"")</f>
        <v/>
      </c>
      <c r="AB9" s="193" t="str">
        <f>IFERROR((('SIT Results'!AB9-'SIT 2020 Results'!AB9)/'SIT 2020 Results'!AB9),"")</f>
        <v/>
      </c>
      <c r="AC9" s="193" t="str">
        <f>IFERROR((('SIT Results'!AC9-'SIT 2020 Results'!AC9)/'SIT 2020 Results'!AC9),"")</f>
        <v/>
      </c>
      <c r="AD9" s="193" t="str">
        <f>IFERROR((('SIT Results'!AD9-'SIT 2020 Results'!AD9)/'SIT 2020 Results'!AD9),"")</f>
        <v/>
      </c>
      <c r="AE9" s="193" t="str">
        <f>IFERROR((('SIT Results'!AE9-'SIT 2020 Results'!AE9)/'SIT 2020 Results'!AE9),"")</f>
        <v/>
      </c>
      <c r="AF9" s="193" t="str">
        <f>IFERROR((('SIT Results'!AF9-'SIT 2020 Results'!AF9)/'SIT 2020 Results'!AF9),"")</f>
        <v/>
      </c>
      <c r="AG9" s="193" t="str">
        <f>IFERROR((('SIT Results'!AG9-'SIT 2020 Results'!AG9)/'SIT 2020 Results'!AG9),"")</f>
        <v/>
      </c>
    </row>
    <row r="10" spans="1:34" ht="15" x14ac:dyDescent="0.25">
      <c r="B10" s="17" t="s">
        <v>240</v>
      </c>
      <c r="C10" s="193" t="str">
        <f>IFERROR((('SIT Results'!C10-'SIT 2020 Results'!C10)/'SIT 2020 Results'!C10),"")</f>
        <v/>
      </c>
      <c r="D10" s="193" t="str">
        <f>IFERROR((('SIT Results'!D10-'SIT 2020 Results'!D10)/'SIT 2020 Results'!D10),"")</f>
        <v/>
      </c>
      <c r="E10" s="193" t="str">
        <f>IFERROR((('SIT Results'!E10-'SIT 2020 Results'!E10)/'SIT 2020 Results'!E10),"")</f>
        <v/>
      </c>
      <c r="F10" s="193" t="str">
        <f>IFERROR((('SIT Results'!F10-'SIT 2020 Results'!F10)/'SIT 2020 Results'!F10),"")</f>
        <v/>
      </c>
      <c r="G10" s="193" t="str">
        <f>IFERROR((('SIT Results'!G10-'SIT 2020 Results'!G10)/'SIT 2020 Results'!G10),"")</f>
        <v/>
      </c>
      <c r="H10" s="193" t="str">
        <f>IFERROR((('SIT Results'!H10-'SIT 2020 Results'!H10)/'SIT 2020 Results'!H10),"")</f>
        <v/>
      </c>
      <c r="I10" s="193" t="str">
        <f>IFERROR((('SIT Results'!I10-'SIT 2020 Results'!I10)/'SIT 2020 Results'!I10),"")</f>
        <v/>
      </c>
      <c r="J10" s="193" t="str">
        <f>IFERROR((('SIT Results'!J10-'SIT 2020 Results'!J10)/'SIT 2020 Results'!J10),"")</f>
        <v/>
      </c>
      <c r="K10" s="193" t="str">
        <f>IFERROR((('SIT Results'!K10-'SIT 2020 Results'!K10)/'SIT 2020 Results'!K10),"")</f>
        <v/>
      </c>
      <c r="L10" s="193" t="str">
        <f>IFERROR((('SIT Results'!L10-'SIT 2020 Results'!L10)/'SIT 2020 Results'!L10),"")</f>
        <v/>
      </c>
      <c r="M10" s="193" t="str">
        <f>IFERROR((('SIT Results'!M10-'SIT 2020 Results'!M10)/'SIT 2020 Results'!M10),"")</f>
        <v/>
      </c>
      <c r="N10" s="193" t="str">
        <f>IFERROR((('SIT Results'!N10-'SIT 2020 Results'!N10)/'SIT 2020 Results'!N10),"")</f>
        <v/>
      </c>
      <c r="O10" s="193" t="str">
        <f>IFERROR((('SIT Results'!O10-'SIT 2020 Results'!O10)/'SIT 2020 Results'!O10),"")</f>
        <v/>
      </c>
      <c r="P10" s="193" t="str">
        <f>IFERROR((('SIT Results'!P10-'SIT 2020 Results'!P10)/'SIT 2020 Results'!P10),"")</f>
        <v/>
      </c>
      <c r="Q10" s="193" t="str">
        <f>IFERROR((('SIT Results'!Q10-'SIT 2020 Results'!Q10)/'SIT 2020 Results'!Q10),"")</f>
        <v/>
      </c>
      <c r="R10" s="193" t="str">
        <f>IFERROR((('SIT Results'!R10-'SIT 2020 Results'!R10)/'SIT 2020 Results'!R10),"")</f>
        <v/>
      </c>
      <c r="S10" s="193" t="str">
        <f>IFERROR((('SIT Results'!S10-'SIT 2020 Results'!S10)/'SIT 2020 Results'!S10),"")</f>
        <v/>
      </c>
      <c r="T10" s="193" t="str">
        <f>IFERROR((('SIT Results'!T10-'SIT 2020 Results'!T10)/'SIT 2020 Results'!T10),"")</f>
        <v/>
      </c>
      <c r="U10" s="193" t="str">
        <f>IFERROR((('SIT Results'!U10-'SIT 2020 Results'!U10)/'SIT 2020 Results'!U10),"")</f>
        <v/>
      </c>
      <c r="V10" s="193" t="str">
        <f>IFERROR((('SIT Results'!V10-'SIT 2020 Results'!V10)/'SIT 2020 Results'!V10),"")</f>
        <v/>
      </c>
      <c r="W10" s="193" t="str">
        <f>IFERROR((('SIT Results'!W10-'SIT 2020 Results'!W10)/'SIT 2020 Results'!W10),"")</f>
        <v/>
      </c>
      <c r="X10" s="193" t="str">
        <f>IFERROR((('SIT Results'!X10-'SIT 2020 Results'!X10)/'SIT 2020 Results'!X10),"")</f>
        <v/>
      </c>
      <c r="Y10" s="193" t="str">
        <f>IFERROR((('SIT Results'!Y10-'SIT 2020 Results'!Y10)/'SIT 2020 Results'!Y10),"")</f>
        <v/>
      </c>
      <c r="Z10" s="193" t="str">
        <f>IFERROR((('SIT Results'!Z10-'SIT 2020 Results'!Z10)/'SIT 2020 Results'!Z10),"")</f>
        <v/>
      </c>
      <c r="AA10" s="193" t="str">
        <f>IFERROR((('SIT Results'!AA10-'SIT 2020 Results'!AA10)/'SIT 2020 Results'!AA10),"")</f>
        <v/>
      </c>
      <c r="AB10" s="193" t="str">
        <f>IFERROR((('SIT Results'!AB10-'SIT 2020 Results'!AB10)/'SIT 2020 Results'!AB10),"")</f>
        <v/>
      </c>
      <c r="AC10" s="193" t="str">
        <f>IFERROR((('SIT Results'!AC10-'SIT 2020 Results'!AC10)/'SIT 2020 Results'!AC10),"")</f>
        <v/>
      </c>
      <c r="AD10" s="193" t="str">
        <f>IFERROR((('SIT Results'!AD10-'SIT 2020 Results'!AD10)/'SIT 2020 Results'!AD10),"")</f>
        <v/>
      </c>
      <c r="AE10" s="193" t="str">
        <f>IFERROR((('SIT Results'!AE10-'SIT 2020 Results'!AE10)/'SIT 2020 Results'!AE10),"")</f>
        <v/>
      </c>
      <c r="AF10" s="193" t="str">
        <f>IFERROR((('SIT Results'!AF10-'SIT 2020 Results'!AF10)/'SIT 2020 Results'!AF10),"")</f>
        <v/>
      </c>
      <c r="AG10" s="193" t="str">
        <f>IFERROR((('SIT Results'!AG10-'SIT 2020 Results'!AG10)/'SIT 2020 Results'!AG10),"")</f>
        <v/>
      </c>
    </row>
    <row r="11" spans="1:34" ht="15" x14ac:dyDescent="0.25">
      <c r="B11" s="19" t="s">
        <v>243</v>
      </c>
      <c r="C11" s="194">
        <f>IFERROR((('SIT Results'!C11-'SIT 2020 Results'!C11)/'SIT 2020 Results'!C11),"")</f>
        <v>1.375384783956834E-2</v>
      </c>
      <c r="D11" s="194">
        <f>IFERROR((('SIT Results'!D11-'SIT 2020 Results'!D11)/'SIT 2020 Results'!D11),"")</f>
        <v>1.4151488662259673E-2</v>
      </c>
      <c r="E11" s="194">
        <f>IFERROR((('SIT Results'!E11-'SIT 2020 Results'!E11)/'SIT 2020 Results'!E11),"")</f>
        <v>1.2857840765967014E-2</v>
      </c>
      <c r="F11" s="194">
        <f>IFERROR((('SIT Results'!F11-'SIT 2020 Results'!F11)/'SIT 2020 Results'!F11),"")</f>
        <v>5.1628808773310402E-3</v>
      </c>
      <c r="G11" s="194">
        <f>IFERROR((('SIT Results'!G11-'SIT 2020 Results'!G11)/'SIT 2020 Results'!G11),"")</f>
        <v>-4.808638861186562E-4</v>
      </c>
      <c r="H11" s="194">
        <f>IFERROR((('SIT Results'!H11-'SIT 2020 Results'!H11)/'SIT 2020 Results'!H11),"")</f>
        <v>-7.8568396235677348E-3</v>
      </c>
      <c r="I11" s="194">
        <f>IFERROR((('SIT Results'!I11-'SIT 2020 Results'!I11)/'SIT 2020 Results'!I11),"")</f>
        <v>-1.8456643498631756E-2</v>
      </c>
      <c r="J11" s="194">
        <f>IFERROR((('SIT Results'!J11-'SIT 2020 Results'!J11)/'SIT 2020 Results'!J11),"")</f>
        <v>-6.3603665233824278E-3</v>
      </c>
      <c r="K11" s="194">
        <f>IFERROR((('SIT Results'!K11-'SIT 2020 Results'!K11)/'SIT 2020 Results'!K11),"")</f>
        <v>-7.3966115748685174E-3</v>
      </c>
      <c r="L11" s="194">
        <f>IFERROR((('SIT Results'!L11-'SIT 2020 Results'!L11)/'SIT 2020 Results'!L11),"")</f>
        <v>-8.7179377297891218E-3</v>
      </c>
      <c r="M11" s="194">
        <f>IFERROR((('SIT Results'!M11-'SIT 2020 Results'!M11)/'SIT 2020 Results'!M11),"")</f>
        <v>-7.1397006448324953E-3</v>
      </c>
      <c r="N11" s="194">
        <f>IFERROR((('SIT Results'!N11-'SIT 2020 Results'!N11)/'SIT 2020 Results'!N11),"")</f>
        <v>-7.5345828508018766E-3</v>
      </c>
      <c r="O11" s="194">
        <f>IFERROR((('SIT Results'!O11-'SIT 2020 Results'!O11)/'SIT 2020 Results'!O11),"")</f>
        <v>-7.2939257731555514E-3</v>
      </c>
      <c r="P11" s="194">
        <f>IFERROR((('SIT Results'!P11-'SIT 2020 Results'!P11)/'SIT 2020 Results'!P11),"")</f>
        <v>-5.5124272359275747E-3</v>
      </c>
      <c r="Q11" s="194">
        <f>IFERROR((('SIT Results'!Q11-'SIT 2020 Results'!Q11)/'SIT 2020 Results'!Q11),"")</f>
        <v>-3.7599590215114868E-3</v>
      </c>
      <c r="R11" s="194">
        <f>IFERROR((('SIT Results'!R11-'SIT 2020 Results'!R11)/'SIT 2020 Results'!R11),"")</f>
        <v>-2.4613829248784696E-3</v>
      </c>
      <c r="S11" s="194">
        <f>IFERROR((('SIT Results'!S11-'SIT 2020 Results'!S11)/'SIT 2020 Results'!S11),"")</f>
        <v>-7.5958975648059114E-4</v>
      </c>
      <c r="T11" s="194">
        <f>IFERROR((('SIT Results'!T11-'SIT 2020 Results'!T11)/'SIT 2020 Results'!T11),"")</f>
        <v>-6.1671666997973348E-4</v>
      </c>
      <c r="U11" s="194">
        <f>IFERROR((('SIT Results'!U11-'SIT 2020 Results'!U11)/'SIT 2020 Results'!U11),"")</f>
        <v>-3.3803991224404467E-4</v>
      </c>
      <c r="V11" s="194">
        <f>IFERROR((('SIT Results'!V11-'SIT 2020 Results'!V11)/'SIT 2020 Results'!V11),"")</f>
        <v>-2.9548434293885967E-3</v>
      </c>
      <c r="W11" s="194">
        <f>IFERROR((('SIT Results'!W11-'SIT 2020 Results'!W11)/'SIT 2020 Results'!W11),"")</f>
        <v>-5.3184528900525937E-3</v>
      </c>
      <c r="X11" s="194">
        <f>IFERROR((('SIT Results'!X11-'SIT 2020 Results'!X11)/'SIT 2020 Results'!X11),"")</f>
        <v>-6.1776001704866345E-3</v>
      </c>
      <c r="Y11" s="194">
        <f>IFERROR((('SIT Results'!Y11-'SIT 2020 Results'!Y11)/'SIT 2020 Results'!Y11),"")</f>
        <v>-4.4611441771688475E-3</v>
      </c>
      <c r="Z11" s="194">
        <f>IFERROR((('SIT Results'!Z11-'SIT 2020 Results'!Z11)/'SIT 2020 Results'!Z11),"")</f>
        <v>-3.3698565129509695E-3</v>
      </c>
      <c r="AA11" s="194">
        <f>IFERROR((('SIT Results'!AA11-'SIT 2020 Results'!AA11)/'SIT 2020 Results'!AA11),"")</f>
        <v>-3.0321894355943247E-3</v>
      </c>
      <c r="AB11" s="194">
        <f>IFERROR((('SIT Results'!AB11-'SIT 2020 Results'!AB11)/'SIT 2020 Results'!AB11),"")</f>
        <v>-2.6580692594037696E-3</v>
      </c>
      <c r="AC11" s="194">
        <f>IFERROR((('SIT Results'!AC11-'SIT 2020 Results'!AC11)/'SIT 2020 Results'!AC11),"")</f>
        <v>-2.6274124000806639E-3</v>
      </c>
      <c r="AD11" s="194">
        <f>IFERROR((('SIT Results'!AD11-'SIT 2020 Results'!AD11)/'SIT 2020 Results'!AD11),"")</f>
        <v>-3.1892931576103524E-3</v>
      </c>
      <c r="AE11" s="194">
        <f>IFERROR((('SIT Results'!AE11-'SIT 2020 Results'!AE11)/'SIT 2020 Results'!AE11),"")</f>
        <v>-3.2918713061617561E-3</v>
      </c>
      <c r="AF11" s="194">
        <f>IFERROR((('SIT Results'!AF11-'SIT 2020 Results'!AF11)/'SIT 2020 Results'!AF11),"")</f>
        <v>-2.3767087095170644E-3</v>
      </c>
      <c r="AG11" s="194">
        <f>IFERROR((('SIT Results'!AG11-'SIT 2020 Results'!AG11)/'SIT 2020 Results'!AG11),"")</f>
        <v>1.5104448488415212E-2</v>
      </c>
    </row>
    <row r="12" spans="1:34" ht="15" x14ac:dyDescent="0.25">
      <c r="B12" s="17" t="s">
        <v>245</v>
      </c>
      <c r="C12" s="193">
        <f>IFERROR((('SIT Results'!C12-'SIT 2020 Results'!C12)/'SIT 2020 Results'!C12),"")</f>
        <v>0</v>
      </c>
      <c r="D12" s="193">
        <f>IFERROR((('SIT Results'!D12-'SIT 2020 Results'!D12)/'SIT 2020 Results'!D12),"")</f>
        <v>0</v>
      </c>
      <c r="E12" s="193">
        <f>IFERROR((('SIT Results'!E12-'SIT 2020 Results'!E12)/'SIT 2020 Results'!E12),"")</f>
        <v>0</v>
      </c>
      <c r="F12" s="193">
        <f>IFERROR((('SIT Results'!F12-'SIT 2020 Results'!F12)/'SIT 2020 Results'!F12),"")</f>
        <v>0</v>
      </c>
      <c r="G12" s="193">
        <f>IFERROR((('SIT Results'!G12-'SIT 2020 Results'!G12)/'SIT 2020 Results'!G12),"")</f>
        <v>0</v>
      </c>
      <c r="H12" s="193">
        <f>IFERROR((('SIT Results'!H12-'SIT 2020 Results'!H12)/'SIT 2020 Results'!H12),"")</f>
        <v>0</v>
      </c>
      <c r="I12" s="193">
        <f>IFERROR((('SIT Results'!I12-'SIT 2020 Results'!I12)/'SIT 2020 Results'!I12),"")</f>
        <v>0</v>
      </c>
      <c r="J12" s="193" t="str">
        <f>IFERROR((('SIT Results'!J12-'SIT 2020 Results'!J12)/'SIT 2020 Results'!J12),"")</f>
        <v/>
      </c>
      <c r="K12" s="193" t="str">
        <f>IFERROR((('SIT Results'!K12-'SIT 2020 Results'!K12)/'SIT 2020 Results'!K12),"")</f>
        <v/>
      </c>
      <c r="L12" s="193" t="str">
        <f>IFERROR((('SIT Results'!L12-'SIT 2020 Results'!L12)/'SIT 2020 Results'!L12),"")</f>
        <v/>
      </c>
      <c r="M12" s="193" t="str">
        <f>IFERROR((('SIT Results'!M12-'SIT 2020 Results'!M12)/'SIT 2020 Results'!M12),"")</f>
        <v/>
      </c>
      <c r="N12" s="193" t="str">
        <f>IFERROR((('SIT Results'!N12-'SIT 2020 Results'!N12)/'SIT 2020 Results'!N12),"")</f>
        <v/>
      </c>
      <c r="O12" s="193" t="str">
        <f>IFERROR((('SIT Results'!O12-'SIT 2020 Results'!O12)/'SIT 2020 Results'!O12),"")</f>
        <v/>
      </c>
      <c r="P12" s="193" t="str">
        <f>IFERROR((('SIT Results'!P12-'SIT 2020 Results'!P12)/'SIT 2020 Results'!P12),"")</f>
        <v/>
      </c>
      <c r="Q12" s="193" t="str">
        <f>IFERROR((('SIT Results'!Q12-'SIT 2020 Results'!Q12)/'SIT 2020 Results'!Q12),"")</f>
        <v/>
      </c>
      <c r="R12" s="193" t="str">
        <f>IFERROR((('SIT Results'!R12-'SIT 2020 Results'!R12)/'SIT 2020 Results'!R12),"")</f>
        <v/>
      </c>
      <c r="S12" s="193" t="str">
        <f>IFERROR((('SIT Results'!S12-'SIT 2020 Results'!S12)/'SIT 2020 Results'!S12),"")</f>
        <v/>
      </c>
      <c r="T12" s="193" t="str">
        <f>IFERROR((('SIT Results'!T12-'SIT 2020 Results'!T12)/'SIT 2020 Results'!T12),"")</f>
        <v/>
      </c>
      <c r="U12" s="193" t="str">
        <f>IFERROR((('SIT Results'!U12-'SIT 2020 Results'!U12)/'SIT 2020 Results'!U12),"")</f>
        <v/>
      </c>
      <c r="V12" s="193" t="str">
        <f>IFERROR((('SIT Results'!V12-'SIT 2020 Results'!V12)/'SIT 2020 Results'!V12),"")</f>
        <v/>
      </c>
      <c r="W12" s="193" t="str">
        <f>IFERROR((('SIT Results'!W12-'SIT 2020 Results'!W12)/'SIT 2020 Results'!W12),"")</f>
        <v/>
      </c>
      <c r="X12" s="193" t="str">
        <f>IFERROR((('SIT Results'!X12-'SIT 2020 Results'!X12)/'SIT 2020 Results'!X12),"")</f>
        <v/>
      </c>
      <c r="Y12" s="193" t="str">
        <f>IFERROR((('SIT Results'!Y12-'SIT 2020 Results'!Y12)/'SIT 2020 Results'!Y12),"")</f>
        <v/>
      </c>
      <c r="Z12" s="193" t="str">
        <f>IFERROR((('SIT Results'!Z12-'SIT 2020 Results'!Z12)/'SIT 2020 Results'!Z12),"")</f>
        <v/>
      </c>
      <c r="AA12" s="193" t="str">
        <f>IFERROR((('SIT Results'!AA12-'SIT 2020 Results'!AA12)/'SIT 2020 Results'!AA12),"")</f>
        <v/>
      </c>
      <c r="AB12" s="193" t="str">
        <f>IFERROR((('SIT Results'!AB12-'SIT 2020 Results'!AB12)/'SIT 2020 Results'!AB12),"")</f>
        <v/>
      </c>
      <c r="AC12" s="193" t="str">
        <f>IFERROR((('SIT Results'!AC12-'SIT 2020 Results'!AC12)/'SIT 2020 Results'!AC12),"")</f>
        <v/>
      </c>
      <c r="AD12" s="193" t="str">
        <f>IFERROR((('SIT Results'!AD12-'SIT 2020 Results'!AD12)/'SIT 2020 Results'!AD12),"")</f>
        <v/>
      </c>
      <c r="AE12" s="193" t="str">
        <f>IFERROR((('SIT Results'!AE12-'SIT 2020 Results'!AE12)/'SIT 2020 Results'!AE12),"")</f>
        <v/>
      </c>
      <c r="AF12" s="193" t="str">
        <f>IFERROR((('SIT Results'!AF12-'SIT 2020 Results'!AF12)/'SIT 2020 Results'!AF12),"")</f>
        <v/>
      </c>
      <c r="AG12" s="193" t="str">
        <f>IFERROR((('SIT Results'!AG12-'SIT 2020 Results'!AG12)/'SIT 2020 Results'!AG12),"")</f>
        <v/>
      </c>
    </row>
    <row r="13" spans="1:34" ht="15" x14ac:dyDescent="0.25">
      <c r="B13" s="17" t="s">
        <v>204</v>
      </c>
      <c r="C13" s="193" t="str">
        <f>IFERROR((('SIT Results'!C13-'SIT 2020 Results'!C13)/'SIT 2020 Results'!C13),"")</f>
        <v/>
      </c>
      <c r="D13" s="193" t="str">
        <f>IFERROR((('SIT Results'!D13-'SIT 2020 Results'!D13)/'SIT 2020 Results'!D13),"")</f>
        <v/>
      </c>
      <c r="E13" s="193" t="str">
        <f>IFERROR((('SIT Results'!E13-'SIT 2020 Results'!E13)/'SIT 2020 Results'!E13),"")</f>
        <v/>
      </c>
      <c r="F13" s="193" t="str">
        <f>IFERROR((('SIT Results'!F13-'SIT 2020 Results'!F13)/'SIT 2020 Results'!F13),"")</f>
        <v/>
      </c>
      <c r="G13" s="193">
        <f>IFERROR((('SIT Results'!G13-'SIT 2020 Results'!G13)/'SIT 2020 Results'!G13),"")</f>
        <v>0</v>
      </c>
      <c r="H13" s="193">
        <f>IFERROR((('SIT Results'!H13-'SIT 2020 Results'!H13)/'SIT 2020 Results'!H13),"")</f>
        <v>0</v>
      </c>
      <c r="I13" s="193">
        <f>IFERROR((('SIT Results'!I13-'SIT 2020 Results'!I13)/'SIT 2020 Results'!I13),"")</f>
        <v>0</v>
      </c>
      <c r="J13" s="193">
        <f>IFERROR((('SIT Results'!J13-'SIT 2020 Results'!J13)/'SIT 2020 Results'!J13),"")</f>
        <v>0</v>
      </c>
      <c r="K13" s="193">
        <f>IFERROR((('SIT Results'!K13-'SIT 2020 Results'!K13)/'SIT 2020 Results'!K13),"")</f>
        <v>0</v>
      </c>
      <c r="L13" s="193">
        <f>IFERROR((('SIT Results'!L13-'SIT 2020 Results'!L13)/'SIT 2020 Results'!L13),"")</f>
        <v>0</v>
      </c>
      <c r="M13" s="193">
        <f>IFERROR((('SIT Results'!M13-'SIT 2020 Results'!M13)/'SIT 2020 Results'!M13),"")</f>
        <v>0</v>
      </c>
      <c r="N13" s="193">
        <f>IFERROR((('SIT Results'!N13-'SIT 2020 Results'!N13)/'SIT 2020 Results'!N13),"")</f>
        <v>0</v>
      </c>
      <c r="O13" s="193">
        <f>IFERROR((('SIT Results'!O13-'SIT 2020 Results'!O13)/'SIT 2020 Results'!O13),"")</f>
        <v>0</v>
      </c>
      <c r="P13" s="193">
        <f>IFERROR((('SIT Results'!P13-'SIT 2020 Results'!P13)/'SIT 2020 Results'!P13),"")</f>
        <v>0</v>
      </c>
      <c r="Q13" s="193">
        <f>IFERROR((('SIT Results'!Q13-'SIT 2020 Results'!Q13)/'SIT 2020 Results'!Q13),"")</f>
        <v>0</v>
      </c>
      <c r="R13" s="193">
        <f>IFERROR((('SIT Results'!R13-'SIT 2020 Results'!R13)/'SIT 2020 Results'!R13),"")</f>
        <v>0</v>
      </c>
      <c r="S13" s="193">
        <f>IFERROR((('SIT Results'!S13-'SIT 2020 Results'!S13)/'SIT 2020 Results'!S13),"")</f>
        <v>0</v>
      </c>
      <c r="T13" s="193">
        <f>IFERROR((('SIT Results'!T13-'SIT 2020 Results'!T13)/'SIT 2020 Results'!T13),"")</f>
        <v>0</v>
      </c>
      <c r="U13" s="193">
        <f>IFERROR((('SIT Results'!U13-'SIT 2020 Results'!U13)/'SIT 2020 Results'!U13),"")</f>
        <v>0</v>
      </c>
      <c r="V13" s="193" t="str">
        <f>IFERROR((('SIT Results'!V13-'SIT 2020 Results'!V13)/'SIT 2020 Results'!V13),"")</f>
        <v/>
      </c>
      <c r="W13" s="193" t="str">
        <f>IFERROR((('SIT Results'!W13-'SIT 2020 Results'!W13)/'SIT 2020 Results'!W13),"")</f>
        <v/>
      </c>
      <c r="X13" s="193">
        <f>IFERROR((('SIT Results'!X13-'SIT 2020 Results'!X13)/'SIT 2020 Results'!X13),"")</f>
        <v>0</v>
      </c>
      <c r="Y13" s="193" t="str">
        <f>IFERROR((('SIT Results'!Y13-'SIT 2020 Results'!Y13)/'SIT 2020 Results'!Y13),"")</f>
        <v/>
      </c>
      <c r="Z13" s="193" t="str">
        <f>IFERROR((('SIT Results'!Z13-'SIT 2020 Results'!Z13)/'SIT 2020 Results'!Z13),"")</f>
        <v/>
      </c>
      <c r="AA13" s="193" t="str">
        <f>IFERROR((('SIT Results'!AA13-'SIT 2020 Results'!AA13)/'SIT 2020 Results'!AA13),"")</f>
        <v/>
      </c>
      <c r="AB13" s="193" t="str">
        <f>IFERROR((('SIT Results'!AB13-'SIT 2020 Results'!AB13)/'SIT 2020 Results'!AB13),"")</f>
        <v/>
      </c>
      <c r="AC13" s="193" t="str">
        <f>IFERROR((('SIT Results'!AC13-'SIT 2020 Results'!AC13)/'SIT 2020 Results'!AC13),"")</f>
        <v/>
      </c>
      <c r="AD13" s="193" t="str">
        <f>IFERROR((('SIT Results'!AD13-'SIT 2020 Results'!AD13)/'SIT 2020 Results'!AD13),"")</f>
        <v/>
      </c>
      <c r="AE13" s="193" t="str">
        <f>IFERROR((('SIT Results'!AE13-'SIT 2020 Results'!AE13)/'SIT 2020 Results'!AE13),"")</f>
        <v/>
      </c>
      <c r="AF13" s="193" t="str">
        <f>IFERROR((('SIT Results'!AF13-'SIT 2020 Results'!AF13)/'SIT 2020 Results'!AF13),"")</f>
        <v/>
      </c>
      <c r="AG13" s="193" t="str">
        <f>IFERROR((('SIT Results'!AG13-'SIT 2020 Results'!AG13)/'SIT 2020 Results'!AG13),"")</f>
        <v/>
      </c>
    </row>
    <row r="14" spans="1:34" ht="15" x14ac:dyDescent="0.25">
      <c r="B14" s="17" t="s">
        <v>251</v>
      </c>
      <c r="C14" s="193">
        <f>IFERROR((('SIT Results'!C14-'SIT 2020 Results'!C14)/'SIT 2020 Results'!C14),"")</f>
        <v>0</v>
      </c>
      <c r="D14" s="193">
        <f>IFERROR((('SIT Results'!D14-'SIT 2020 Results'!D14)/'SIT 2020 Results'!D14),"")</f>
        <v>0</v>
      </c>
      <c r="E14" s="193">
        <f>IFERROR((('SIT Results'!E14-'SIT 2020 Results'!E14)/'SIT 2020 Results'!E14),"")</f>
        <v>0</v>
      </c>
      <c r="F14" s="193">
        <f>IFERROR((('SIT Results'!F14-'SIT 2020 Results'!F14)/'SIT 2020 Results'!F14),"")</f>
        <v>0</v>
      </c>
      <c r="G14" s="193">
        <f>IFERROR((('SIT Results'!G14-'SIT 2020 Results'!G14)/'SIT 2020 Results'!G14),"")</f>
        <v>0</v>
      </c>
      <c r="H14" s="193">
        <f>IFERROR((('SIT Results'!H14-'SIT 2020 Results'!H14)/'SIT 2020 Results'!H14),"")</f>
        <v>0</v>
      </c>
      <c r="I14" s="193">
        <f>IFERROR((('SIT Results'!I14-'SIT 2020 Results'!I14)/'SIT 2020 Results'!I14),"")</f>
        <v>0</v>
      </c>
      <c r="J14" s="193">
        <f>IFERROR((('SIT Results'!J14-'SIT 2020 Results'!J14)/'SIT 2020 Results'!J14),"")</f>
        <v>0</v>
      </c>
      <c r="K14" s="193">
        <f>IFERROR((('SIT Results'!K14-'SIT 2020 Results'!K14)/'SIT 2020 Results'!K14),"")</f>
        <v>0</v>
      </c>
      <c r="L14" s="193">
        <f>IFERROR((('SIT Results'!L14-'SIT 2020 Results'!L14)/'SIT 2020 Results'!L14),"")</f>
        <v>0</v>
      </c>
      <c r="M14" s="193">
        <f>IFERROR((('SIT Results'!M14-'SIT 2020 Results'!M14)/'SIT 2020 Results'!M14),"")</f>
        <v>0</v>
      </c>
      <c r="N14" s="193">
        <f>IFERROR((('SIT Results'!N14-'SIT 2020 Results'!N14)/'SIT 2020 Results'!N14),"")</f>
        <v>0</v>
      </c>
      <c r="O14" s="193">
        <f>IFERROR((('SIT Results'!O14-'SIT 2020 Results'!O14)/'SIT 2020 Results'!O14),"")</f>
        <v>0</v>
      </c>
      <c r="P14" s="193">
        <f>IFERROR((('SIT Results'!P14-'SIT 2020 Results'!P14)/'SIT 2020 Results'!P14),"")</f>
        <v>0</v>
      </c>
      <c r="Q14" s="193">
        <f>IFERROR((('SIT Results'!Q14-'SIT 2020 Results'!Q14)/'SIT 2020 Results'!Q14),"")</f>
        <v>0</v>
      </c>
      <c r="R14" s="193">
        <f>IFERROR((('SIT Results'!R14-'SIT 2020 Results'!R14)/'SIT 2020 Results'!R14),"")</f>
        <v>0</v>
      </c>
      <c r="S14" s="193">
        <f>IFERROR((('SIT Results'!S14-'SIT 2020 Results'!S14)/'SIT 2020 Results'!S14),"")</f>
        <v>0</v>
      </c>
      <c r="T14" s="193">
        <f>IFERROR((('SIT Results'!T14-'SIT 2020 Results'!T14)/'SIT 2020 Results'!T14),"")</f>
        <v>0</v>
      </c>
      <c r="U14" s="193">
        <f>IFERROR((('SIT Results'!U14-'SIT 2020 Results'!U14)/'SIT 2020 Results'!U14),"")</f>
        <v>0</v>
      </c>
      <c r="V14" s="193">
        <f>IFERROR((('SIT Results'!V14-'SIT 2020 Results'!V14)/'SIT 2020 Results'!V14),"")</f>
        <v>0</v>
      </c>
      <c r="W14" s="193">
        <f>IFERROR((('SIT Results'!W14-'SIT 2020 Results'!W14)/'SIT 2020 Results'!W14),"")</f>
        <v>0</v>
      </c>
      <c r="X14" s="193">
        <f>IFERROR((('SIT Results'!X14-'SIT 2020 Results'!X14)/'SIT 2020 Results'!X14),"")</f>
        <v>0</v>
      </c>
      <c r="Y14" s="193">
        <f>IFERROR((('SIT Results'!Y14-'SIT 2020 Results'!Y14)/'SIT 2020 Results'!Y14),"")</f>
        <v>0</v>
      </c>
      <c r="Z14" s="193">
        <f>IFERROR((('SIT Results'!Z14-'SIT 2020 Results'!Z14)/'SIT 2020 Results'!Z14),"")</f>
        <v>0</v>
      </c>
      <c r="AA14" s="193">
        <f>IFERROR((('SIT Results'!AA14-'SIT 2020 Results'!AA14)/'SIT 2020 Results'!AA14),"")</f>
        <v>0</v>
      </c>
      <c r="AB14" s="193">
        <f>IFERROR((('SIT Results'!AB14-'SIT 2020 Results'!AB14)/'SIT 2020 Results'!AB14),"")</f>
        <v>0</v>
      </c>
      <c r="AC14" s="193">
        <f>IFERROR((('SIT Results'!AC14-'SIT 2020 Results'!AC14)/'SIT 2020 Results'!AC14),"")</f>
        <v>0</v>
      </c>
      <c r="AD14" s="193">
        <f>IFERROR((('SIT Results'!AD14-'SIT 2020 Results'!AD14)/'SIT 2020 Results'!AD14),"")</f>
        <v>0</v>
      </c>
      <c r="AE14" s="193">
        <f>IFERROR((('SIT Results'!AE14-'SIT 2020 Results'!AE14)/'SIT 2020 Results'!AE14),"")</f>
        <v>0</v>
      </c>
      <c r="AF14" s="193">
        <f>IFERROR((('SIT Results'!AF14-'SIT 2020 Results'!AF14)/'SIT 2020 Results'!AF14),"")</f>
        <v>0</v>
      </c>
      <c r="AG14" s="193">
        <f>IFERROR((('SIT Results'!AG14-'SIT 2020 Results'!AG14)/'SIT 2020 Results'!AG14),"")</f>
        <v>2.5636789108098933E-2</v>
      </c>
    </row>
    <row r="15" spans="1:34" ht="15" x14ac:dyDescent="0.25">
      <c r="B15" s="17" t="s">
        <v>202</v>
      </c>
      <c r="C15" s="193">
        <f>IFERROR((('SIT Results'!C15-'SIT 2020 Results'!C15)/'SIT 2020 Results'!C15),"")</f>
        <v>0</v>
      </c>
      <c r="D15" s="193">
        <f>IFERROR((('SIT Results'!D15-'SIT 2020 Results'!D15)/'SIT 2020 Results'!D15),"")</f>
        <v>0</v>
      </c>
      <c r="E15" s="193">
        <f>IFERROR((('SIT Results'!E15-'SIT 2020 Results'!E15)/'SIT 2020 Results'!E15),"")</f>
        <v>0</v>
      </c>
      <c r="F15" s="193">
        <f>IFERROR((('SIT Results'!F15-'SIT 2020 Results'!F15)/'SIT 2020 Results'!F15),"")</f>
        <v>0</v>
      </c>
      <c r="G15" s="193">
        <f>IFERROR((('SIT Results'!G15-'SIT 2020 Results'!G15)/'SIT 2020 Results'!G15),"")</f>
        <v>0</v>
      </c>
      <c r="H15" s="193">
        <f>IFERROR((('SIT Results'!H15-'SIT 2020 Results'!H15)/'SIT 2020 Results'!H15),"")</f>
        <v>0</v>
      </c>
      <c r="I15" s="193">
        <f>IFERROR((('SIT Results'!I15-'SIT 2020 Results'!I15)/'SIT 2020 Results'!I15),"")</f>
        <v>0</v>
      </c>
      <c r="J15" s="193">
        <f>IFERROR((('SIT Results'!J15-'SIT 2020 Results'!J15)/'SIT 2020 Results'!J15),"")</f>
        <v>0</v>
      </c>
      <c r="K15" s="193">
        <f>IFERROR((('SIT Results'!K15-'SIT 2020 Results'!K15)/'SIT 2020 Results'!K15),"")</f>
        <v>0</v>
      </c>
      <c r="L15" s="193">
        <f>IFERROR((('SIT Results'!L15-'SIT 2020 Results'!L15)/'SIT 2020 Results'!L15),"")</f>
        <v>0</v>
      </c>
      <c r="M15" s="193">
        <f>IFERROR((('SIT Results'!M15-'SIT 2020 Results'!M15)/'SIT 2020 Results'!M15),"")</f>
        <v>0</v>
      </c>
      <c r="N15" s="193">
        <f>IFERROR((('SIT Results'!N15-'SIT 2020 Results'!N15)/'SIT 2020 Results'!N15),"")</f>
        <v>0</v>
      </c>
      <c r="O15" s="193">
        <f>IFERROR((('SIT Results'!O15-'SIT 2020 Results'!O15)/'SIT 2020 Results'!O15),"")</f>
        <v>0</v>
      </c>
      <c r="P15" s="193">
        <f>IFERROR((('SIT Results'!P15-'SIT 2020 Results'!P15)/'SIT 2020 Results'!P15),"")</f>
        <v>0</v>
      </c>
      <c r="Q15" s="193">
        <f>IFERROR((('SIT Results'!Q15-'SIT 2020 Results'!Q15)/'SIT 2020 Results'!Q15),"")</f>
        <v>0</v>
      </c>
      <c r="R15" s="193">
        <f>IFERROR((('SIT Results'!R15-'SIT 2020 Results'!R15)/'SIT 2020 Results'!R15),"")</f>
        <v>0</v>
      </c>
      <c r="S15" s="193">
        <f>IFERROR((('SIT Results'!S15-'SIT 2020 Results'!S15)/'SIT 2020 Results'!S15),"")</f>
        <v>0</v>
      </c>
      <c r="T15" s="193">
        <f>IFERROR((('SIT Results'!T15-'SIT 2020 Results'!T15)/'SIT 2020 Results'!T15),"")</f>
        <v>0</v>
      </c>
      <c r="U15" s="193">
        <f>IFERROR((('SIT Results'!U15-'SIT 2020 Results'!U15)/'SIT 2020 Results'!U15),"")</f>
        <v>0</v>
      </c>
      <c r="V15" s="193">
        <f>IFERROR((('SIT Results'!V15-'SIT 2020 Results'!V15)/'SIT 2020 Results'!V15),"")</f>
        <v>0</v>
      </c>
      <c r="W15" s="193">
        <f>IFERROR((('SIT Results'!W15-'SIT 2020 Results'!W15)/'SIT 2020 Results'!W15),"")</f>
        <v>0</v>
      </c>
      <c r="X15" s="193">
        <f>IFERROR((('SIT Results'!X15-'SIT 2020 Results'!X15)/'SIT 2020 Results'!X15),"")</f>
        <v>0</v>
      </c>
      <c r="Y15" s="193">
        <f>IFERROR((('SIT Results'!Y15-'SIT 2020 Results'!Y15)/'SIT 2020 Results'!Y15),"")</f>
        <v>0</v>
      </c>
      <c r="Z15" s="193">
        <f>IFERROR((('SIT Results'!Z15-'SIT 2020 Results'!Z15)/'SIT 2020 Results'!Z15),"")</f>
        <v>0</v>
      </c>
      <c r="AA15" s="193">
        <f>IFERROR((('SIT Results'!AA15-'SIT 2020 Results'!AA15)/'SIT 2020 Results'!AA15),"")</f>
        <v>0</v>
      </c>
      <c r="AB15" s="193">
        <f>IFERROR((('SIT Results'!AB15-'SIT 2020 Results'!AB15)/'SIT 2020 Results'!AB15),"")</f>
        <v>0</v>
      </c>
      <c r="AC15" s="193">
        <f>IFERROR((('SIT Results'!AC15-'SIT 2020 Results'!AC15)/'SIT 2020 Results'!AC15),"")</f>
        <v>1.0008208176121264E-2</v>
      </c>
      <c r="AD15" s="193">
        <f>IFERROR((('SIT Results'!AD15-'SIT 2020 Results'!AD15)/'SIT 2020 Results'!AD15),"")</f>
        <v>3.8898384238743221E-2</v>
      </c>
      <c r="AE15" s="193">
        <f>IFERROR((('SIT Results'!AE15-'SIT 2020 Results'!AE15)/'SIT 2020 Results'!AE15),"")</f>
        <v>3.3125272956144536E-2</v>
      </c>
      <c r="AF15" s="193">
        <f>IFERROR((('SIT Results'!AF15-'SIT 2020 Results'!AF15)/'SIT 2020 Results'!AF15),"")</f>
        <v>3.9129949183320641E-2</v>
      </c>
      <c r="AG15" s="193">
        <f>IFERROR((('SIT Results'!AG15-'SIT 2020 Results'!AG15)/'SIT 2020 Results'!AG15),"")</f>
        <v>4.5244481300986406E-2</v>
      </c>
    </row>
    <row r="16" spans="1:34" ht="15" x14ac:dyDescent="0.25">
      <c r="B16" s="17" t="s">
        <v>254</v>
      </c>
      <c r="C16" s="193" t="str">
        <f>IFERROR((('SIT Results'!C16-'SIT 2020 Results'!C16)/'SIT 2020 Results'!C16),"")</f>
        <v/>
      </c>
      <c r="D16" s="193" t="str">
        <f>IFERROR((('SIT Results'!D16-'SIT 2020 Results'!D16)/'SIT 2020 Results'!D16),"")</f>
        <v/>
      </c>
      <c r="E16" s="193" t="str">
        <f>IFERROR((('SIT Results'!E16-'SIT 2020 Results'!E16)/'SIT 2020 Results'!E16),"")</f>
        <v/>
      </c>
      <c r="F16" s="193" t="str">
        <f>IFERROR((('SIT Results'!F16-'SIT 2020 Results'!F16)/'SIT 2020 Results'!F16),"")</f>
        <v/>
      </c>
      <c r="G16" s="193" t="str">
        <f>IFERROR((('SIT Results'!G16-'SIT 2020 Results'!G16)/'SIT 2020 Results'!G16),"")</f>
        <v/>
      </c>
      <c r="H16" s="193" t="str">
        <f>IFERROR((('SIT Results'!H16-'SIT 2020 Results'!H16)/'SIT 2020 Results'!H16),"")</f>
        <v/>
      </c>
      <c r="I16" s="193" t="str">
        <f>IFERROR((('SIT Results'!I16-'SIT 2020 Results'!I16)/'SIT 2020 Results'!I16),"")</f>
        <v/>
      </c>
      <c r="J16" s="193">
        <f>IFERROR((('SIT Results'!J16-'SIT 2020 Results'!J16)/'SIT 2020 Results'!J16),"")</f>
        <v>0</v>
      </c>
      <c r="K16" s="193">
        <f>IFERROR((('SIT Results'!K16-'SIT 2020 Results'!K16)/'SIT 2020 Results'!K16),"")</f>
        <v>0</v>
      </c>
      <c r="L16" s="193">
        <f>IFERROR((('SIT Results'!L16-'SIT 2020 Results'!L16)/'SIT 2020 Results'!L16),"")</f>
        <v>0</v>
      </c>
      <c r="M16" s="193">
        <f>IFERROR((('SIT Results'!M16-'SIT 2020 Results'!M16)/'SIT 2020 Results'!M16),"")</f>
        <v>0</v>
      </c>
      <c r="N16" s="193">
        <f>IFERROR((('SIT Results'!N16-'SIT 2020 Results'!N16)/'SIT 2020 Results'!N16),"")</f>
        <v>0</v>
      </c>
      <c r="O16" s="193">
        <f>IFERROR((('SIT Results'!O16-'SIT 2020 Results'!O16)/'SIT 2020 Results'!O16),"")</f>
        <v>0</v>
      </c>
      <c r="P16" s="193">
        <f>IFERROR((('SIT Results'!P16-'SIT 2020 Results'!P16)/'SIT 2020 Results'!P16),"")</f>
        <v>0</v>
      </c>
      <c r="Q16" s="193">
        <f>IFERROR((('SIT Results'!Q16-'SIT 2020 Results'!Q16)/'SIT 2020 Results'!Q16),"")</f>
        <v>0</v>
      </c>
      <c r="R16" s="193">
        <f>IFERROR((('SIT Results'!R16-'SIT 2020 Results'!R16)/'SIT 2020 Results'!R16),"")</f>
        <v>0</v>
      </c>
      <c r="S16" s="193">
        <f>IFERROR((('SIT Results'!S16-'SIT 2020 Results'!S16)/'SIT 2020 Results'!S16),"")</f>
        <v>0</v>
      </c>
      <c r="T16" s="193">
        <f>IFERROR((('SIT Results'!T16-'SIT 2020 Results'!T16)/'SIT 2020 Results'!T16),"")</f>
        <v>0</v>
      </c>
      <c r="U16" s="193">
        <f>IFERROR((('SIT Results'!U16-'SIT 2020 Results'!U16)/'SIT 2020 Results'!U16),"")</f>
        <v>0</v>
      </c>
      <c r="V16" s="193">
        <f>IFERROR((('SIT Results'!V16-'SIT 2020 Results'!V16)/'SIT 2020 Results'!V16),"")</f>
        <v>0</v>
      </c>
      <c r="W16" s="193">
        <f>IFERROR((('SIT Results'!W16-'SIT 2020 Results'!W16)/'SIT 2020 Results'!W16),"")</f>
        <v>0</v>
      </c>
      <c r="X16" s="193">
        <f>IFERROR((('SIT Results'!X16-'SIT 2020 Results'!X16)/'SIT 2020 Results'!X16),"")</f>
        <v>0</v>
      </c>
      <c r="Y16" s="193">
        <f>IFERROR((('SIT Results'!Y16-'SIT 2020 Results'!Y16)/'SIT 2020 Results'!Y16),"")</f>
        <v>0</v>
      </c>
      <c r="Z16" s="193">
        <f>IFERROR((('SIT Results'!Z16-'SIT 2020 Results'!Z16)/'SIT 2020 Results'!Z16),"")</f>
        <v>0</v>
      </c>
      <c r="AA16" s="193">
        <f>IFERROR((('SIT Results'!AA16-'SIT 2020 Results'!AA16)/'SIT 2020 Results'!AA16),"")</f>
        <v>0</v>
      </c>
      <c r="AB16" s="193">
        <f>IFERROR((('SIT Results'!AB16-'SIT 2020 Results'!AB16)/'SIT 2020 Results'!AB16),"")</f>
        <v>0</v>
      </c>
      <c r="AC16" s="193">
        <f>IFERROR((('SIT Results'!AC16-'SIT 2020 Results'!AC16)/'SIT 2020 Results'!AC16),"")</f>
        <v>0</v>
      </c>
      <c r="AD16" s="193">
        <f>IFERROR((('SIT Results'!AD16-'SIT 2020 Results'!AD16)/'SIT 2020 Results'!AD16),"")</f>
        <v>0</v>
      </c>
      <c r="AE16" s="193">
        <f>IFERROR((('SIT Results'!AE16-'SIT 2020 Results'!AE16)/'SIT 2020 Results'!AE16),"")</f>
        <v>0</v>
      </c>
      <c r="AF16" s="193">
        <f>IFERROR((('SIT Results'!AF16-'SIT 2020 Results'!AF16)/'SIT 2020 Results'!AF16),"")</f>
        <v>0</v>
      </c>
      <c r="AG16" s="193">
        <f>IFERROR((('SIT Results'!AG16-'SIT 2020 Results'!AG16)/'SIT 2020 Results'!AG16),"")</f>
        <v>0</v>
      </c>
    </row>
    <row r="17" spans="2:34" ht="15" x14ac:dyDescent="0.25">
      <c r="B17" s="17" t="s">
        <v>248</v>
      </c>
      <c r="C17" s="193">
        <f>IFERROR((('SIT Results'!C17-'SIT 2020 Results'!C17)/'SIT 2020 Results'!C17),"")</f>
        <v>0.16909650635086482</v>
      </c>
      <c r="D17" s="193">
        <f>IFERROR((('SIT Results'!D17-'SIT 2020 Results'!D17)/'SIT 2020 Results'!D17),"")</f>
        <v>0.1690529103597582</v>
      </c>
      <c r="E17" s="193">
        <f>IFERROR((('SIT Results'!E17-'SIT 2020 Results'!E17)/'SIT 2020 Results'!E17),"")</f>
        <v>1.6354358627427193E-2</v>
      </c>
      <c r="F17" s="193">
        <f>IFERROR((('SIT Results'!F17-'SIT 2020 Results'!F17)/'SIT 2020 Results'!F17),"")</f>
        <v>-2.6295729564731921E-2</v>
      </c>
      <c r="G17" s="193">
        <f>IFERROR((('SIT Results'!G17-'SIT 2020 Results'!G17)/'SIT 2020 Results'!G17),"")</f>
        <v>-3.6244446760948734E-2</v>
      </c>
      <c r="H17" s="193">
        <f>IFERROR((('SIT Results'!H17-'SIT 2020 Results'!H17)/'SIT 2020 Results'!H17),"")</f>
        <v>-3.8446687975520637E-2</v>
      </c>
      <c r="I17" s="193">
        <f>IFERROR((('SIT Results'!I17-'SIT 2020 Results'!I17)/'SIT 2020 Results'!I17),"")</f>
        <v>-3.7908108712175793E-2</v>
      </c>
      <c r="J17" s="193">
        <f>IFERROR((('SIT Results'!J17-'SIT 2020 Results'!J17)/'SIT 2020 Results'!J17),"")</f>
        <v>-3.642461795440971E-2</v>
      </c>
      <c r="K17" s="193">
        <f>IFERROR((('SIT Results'!K17-'SIT 2020 Results'!K17)/'SIT 2020 Results'!K17),"")</f>
        <v>-3.4024343038954907E-2</v>
      </c>
      <c r="L17" s="193">
        <f>IFERROR((('SIT Results'!L17-'SIT 2020 Results'!L17)/'SIT 2020 Results'!L17),"")</f>
        <v>-3.2969288277397694E-2</v>
      </c>
      <c r="M17" s="193">
        <f>IFERROR((('SIT Results'!M17-'SIT 2020 Results'!M17)/'SIT 2020 Results'!M17),"")</f>
        <v>-3.219578136510659E-2</v>
      </c>
      <c r="N17" s="193">
        <f>IFERROR((('SIT Results'!N17-'SIT 2020 Results'!N17)/'SIT 2020 Results'!N17),"")</f>
        <v>-3.1480191451945985E-2</v>
      </c>
      <c r="O17" s="193">
        <f>IFERROR((('SIT Results'!O17-'SIT 2020 Results'!O17)/'SIT 2020 Results'!O17),"")</f>
        <v>-3.0293553530377774E-2</v>
      </c>
      <c r="P17" s="193">
        <f>IFERROR((('SIT Results'!P17-'SIT 2020 Results'!P17)/'SIT 2020 Results'!P17),"")</f>
        <v>-2.9107284487385185E-2</v>
      </c>
      <c r="Q17" s="193">
        <f>IFERROR((('SIT Results'!Q17-'SIT 2020 Results'!Q17)/'SIT 2020 Results'!Q17),"")</f>
        <v>-2.7951125003078281E-2</v>
      </c>
      <c r="R17" s="193">
        <f>IFERROR((('SIT Results'!R17-'SIT 2020 Results'!R17)/'SIT 2020 Results'!R17),"")</f>
        <v>-2.5790737742751962E-2</v>
      </c>
      <c r="S17" s="193">
        <f>IFERROR((('SIT Results'!S17-'SIT 2020 Results'!S17)/'SIT 2020 Results'!S17),"")</f>
        <v>-2.4157709290706913E-2</v>
      </c>
      <c r="T17" s="193">
        <f>IFERROR((('SIT Results'!T17-'SIT 2020 Results'!T17)/'SIT 2020 Results'!T17),"")</f>
        <v>-2.2366696270852093E-2</v>
      </c>
      <c r="U17" s="193">
        <f>IFERROR((('SIT Results'!U17-'SIT 2020 Results'!U17)/'SIT 2020 Results'!U17),"")</f>
        <v>-2.0569789228955818E-2</v>
      </c>
      <c r="V17" s="193">
        <f>IFERROR((('SIT Results'!V17-'SIT 2020 Results'!V17)/'SIT 2020 Results'!V17),"")</f>
        <v>-1.8564983277677114E-2</v>
      </c>
      <c r="W17" s="193">
        <f>IFERROR((('SIT Results'!W17-'SIT 2020 Results'!W17)/'SIT 2020 Results'!W17),"")</f>
        <v>-1.6631508048502643E-2</v>
      </c>
      <c r="X17" s="193">
        <f>IFERROR((('SIT Results'!X17-'SIT 2020 Results'!X17)/'SIT 2020 Results'!X17),"")</f>
        <v>-1.4285769839806657E-2</v>
      </c>
      <c r="Y17" s="193">
        <f>IFERROR((('SIT Results'!Y17-'SIT 2020 Results'!Y17)/'SIT 2020 Results'!Y17),"")</f>
        <v>-1.2182742114552988E-2</v>
      </c>
      <c r="Z17" s="193">
        <f>IFERROR((('SIT Results'!Z17-'SIT 2020 Results'!Z17)/'SIT 2020 Results'!Z17),"")</f>
        <v>-1.032787529559334E-2</v>
      </c>
      <c r="AA17" s="193">
        <f>IFERROR((('SIT Results'!AA17-'SIT 2020 Results'!AA17)/'SIT 2020 Results'!AA17),"")</f>
        <v>-9.4626928137159939E-3</v>
      </c>
      <c r="AB17" s="193">
        <f>IFERROR((('SIT Results'!AB17-'SIT 2020 Results'!AB17)/'SIT 2020 Results'!AB17),"")</f>
        <v>-9.3627571347271437E-3</v>
      </c>
      <c r="AC17" s="193">
        <f>IFERROR((('SIT Results'!AC17-'SIT 2020 Results'!AC17)/'SIT 2020 Results'!AC17),"")</f>
        <v>-8.8757602170572124E-3</v>
      </c>
      <c r="AD17" s="193">
        <f>IFERROR((('SIT Results'!AD17-'SIT 2020 Results'!AD17)/'SIT 2020 Results'!AD17),"")</f>
        <v>-9.0764967093094322E-3</v>
      </c>
      <c r="AE17" s="193">
        <f>IFERROR((('SIT Results'!AE17-'SIT 2020 Results'!AE17)/'SIT 2020 Results'!AE17),"")</f>
        <v>-9.3689165552989766E-3</v>
      </c>
      <c r="AF17" s="193">
        <f>IFERROR((('SIT Results'!AF17-'SIT 2020 Results'!AF17)/'SIT 2020 Results'!AF17),"")</f>
        <v>-9.6136019555547736E-3</v>
      </c>
      <c r="AG17" s="193">
        <f>IFERROR((('SIT Results'!AG17-'SIT 2020 Results'!AG17)/'SIT 2020 Results'!AG17),"")</f>
        <v>1.5189500562018539E-2</v>
      </c>
    </row>
    <row r="18" spans="2:34" ht="15" x14ac:dyDescent="0.25">
      <c r="B18" s="31" t="s">
        <v>246</v>
      </c>
      <c r="C18" s="193">
        <f>IFERROR((('SIT Results'!C18-'SIT 2020 Results'!C18)/'SIT 2020 Results'!C18),"")</f>
        <v>3.3030593840304281E-2</v>
      </c>
      <c r="D18" s="193">
        <f>IFERROR((('SIT Results'!D18-'SIT 2020 Results'!D18)/'SIT 2020 Results'!D18),"")</f>
        <v>3.301024200047805E-2</v>
      </c>
      <c r="E18" s="193">
        <f>IFERROR((('SIT Results'!E18-'SIT 2020 Results'!E18)/'SIT 2020 Results'!E18),"")</f>
        <v>3.2793748863595901E-2</v>
      </c>
      <c r="F18" s="193">
        <f>IFERROR((('SIT Results'!F18-'SIT 2020 Results'!F18)/'SIT 2020 Results'!F18),"")</f>
        <v>3.2785578074786492E-2</v>
      </c>
      <c r="G18" s="193">
        <f>IFERROR((('SIT Results'!G18-'SIT 2020 Results'!G18)/'SIT 2020 Results'!G18),"")</f>
        <v>3.2730179503559345E-2</v>
      </c>
      <c r="H18" s="193">
        <f>IFERROR((('SIT Results'!H18-'SIT 2020 Results'!H18)/'SIT 2020 Results'!H18),"")</f>
        <v>3.2534485161937111E-2</v>
      </c>
      <c r="I18" s="193">
        <f>IFERROR((('SIT Results'!I18-'SIT 2020 Results'!I18)/'SIT 2020 Results'!I18),"")</f>
        <v>3.2631634896334347E-2</v>
      </c>
      <c r="J18" s="193">
        <f>IFERROR((('SIT Results'!J18-'SIT 2020 Results'!J18)/'SIT 2020 Results'!J18),"")</f>
        <v>3.2798383107346424E-2</v>
      </c>
      <c r="K18" s="193">
        <f>IFERROR((('SIT Results'!K18-'SIT 2020 Results'!K18)/'SIT 2020 Results'!K18),"")</f>
        <v>3.2588316375002077E-2</v>
      </c>
      <c r="L18" s="193">
        <f>IFERROR((('SIT Results'!L18-'SIT 2020 Results'!L18)/'SIT 2020 Results'!L18),"")</f>
        <v>3.2001210079575529E-2</v>
      </c>
      <c r="M18" s="193">
        <f>IFERROR((('SIT Results'!M18-'SIT 2020 Results'!M18)/'SIT 2020 Results'!M18),"")</f>
        <v>6.8415176417273946E-2</v>
      </c>
      <c r="N18" s="193">
        <f>IFERROR((('SIT Results'!N18-'SIT 2020 Results'!N18)/'SIT 2020 Results'!N18),"")</f>
        <v>0.10944130689542188</v>
      </c>
      <c r="O18" s="193">
        <f>IFERROR((('SIT Results'!O18-'SIT 2020 Results'!O18)/'SIT 2020 Results'!O18),"")</f>
        <v>0.16334115277713859</v>
      </c>
      <c r="P18" s="193">
        <f>IFERROR((('SIT Results'!P18-'SIT 2020 Results'!P18)/'SIT 2020 Results'!P18),"")</f>
        <v>0.22375729330612798</v>
      </c>
      <c r="Q18" s="193">
        <f>IFERROR((('SIT Results'!Q18-'SIT 2020 Results'!Q18)/'SIT 2020 Results'!Q18),"")</f>
        <v>0.29329894490010811</v>
      </c>
      <c r="R18" s="193">
        <f>IFERROR((('SIT Results'!R18-'SIT 2020 Results'!R18)/'SIT 2020 Results'!R18),"")</f>
        <v>0.37603140633703902</v>
      </c>
      <c r="S18" s="193">
        <f>IFERROR((('SIT Results'!S18-'SIT 2020 Results'!S18)/'SIT 2020 Results'!S18),"")</f>
        <v>0.51027451606943497</v>
      </c>
      <c r="T18" s="193">
        <f>IFERROR((('SIT Results'!T18-'SIT 2020 Results'!T18)/'SIT 2020 Results'!T18),"")</f>
        <v>0.58431190607788086</v>
      </c>
      <c r="U18" s="193">
        <f>IFERROR((('SIT Results'!U18-'SIT 2020 Results'!U18)/'SIT 2020 Results'!U18),"")</f>
        <v>0.60665476013622055</v>
      </c>
      <c r="V18" s="193">
        <f>IFERROR((('SIT Results'!V18-'SIT 2020 Results'!V18)/'SIT 2020 Results'!V18),"")</f>
        <v>0.47979036486197219</v>
      </c>
      <c r="W18" s="193">
        <f>IFERROR((('SIT Results'!W18-'SIT 2020 Results'!W18)/'SIT 2020 Results'!W18),"")</f>
        <v>0.33019741036658212</v>
      </c>
      <c r="X18" s="193">
        <f>IFERROR((('SIT Results'!X18-'SIT 2020 Results'!X18)/'SIT 2020 Results'!X18),"")</f>
        <v>0.18946703336030826</v>
      </c>
      <c r="Y18" s="193">
        <f>IFERROR((('SIT Results'!Y18-'SIT 2020 Results'!Y18)/'SIT 2020 Results'!Y18),"")</f>
        <v>0.27765243786956512</v>
      </c>
      <c r="Z18" s="193">
        <f>IFERROR((('SIT Results'!Z18-'SIT 2020 Results'!Z18)/'SIT 2020 Results'!Z18),"")</f>
        <v>0.29310084265048758</v>
      </c>
      <c r="AA18" s="193">
        <f>IFERROR((('SIT Results'!AA18-'SIT 2020 Results'!AA18)/'SIT 2020 Results'!AA18),"")</f>
        <v>0.27087426632420852</v>
      </c>
      <c r="AB18" s="193">
        <f>IFERROR((('SIT Results'!AB18-'SIT 2020 Results'!AB18)/'SIT 2020 Results'!AB18),"")</f>
        <v>0.37986879639155874</v>
      </c>
      <c r="AC18" s="193">
        <f>IFERROR((('SIT Results'!AC18-'SIT 2020 Results'!AC18)/'SIT 2020 Results'!AC18),"")</f>
        <v>0.32648852697249281</v>
      </c>
      <c r="AD18" s="193">
        <f>IFERROR((('SIT Results'!AD18-'SIT 2020 Results'!AD18)/'SIT 2020 Results'!AD18),"")</f>
        <v>0.27728590344780385</v>
      </c>
      <c r="AE18" s="193">
        <f>IFERROR((('SIT Results'!AE18-'SIT 2020 Results'!AE18)/'SIT 2020 Results'!AE18),"")</f>
        <v>0.32306200190959083</v>
      </c>
      <c r="AF18" s="193">
        <f>IFERROR((('SIT Results'!AF18-'SIT 2020 Results'!AF18)/'SIT 2020 Results'!AF18),"")</f>
        <v>0.39423942796072187</v>
      </c>
      <c r="AG18" s="193">
        <f>IFERROR((('SIT Results'!AG18-'SIT 2020 Results'!AG18)/'SIT 2020 Results'!AG18),"")</f>
        <v>0.49609799558632295</v>
      </c>
    </row>
    <row r="19" spans="2:34" ht="15" x14ac:dyDescent="0.25">
      <c r="B19" s="21" t="s">
        <v>349</v>
      </c>
      <c r="C19" s="195">
        <f>IFERROR((('SIT Results'!C19-'SIT 2020 Results'!C19)/'SIT 2020 Results'!C19),"")</f>
        <v>-6.88571236956E-2</v>
      </c>
      <c r="D19" s="195">
        <f>IFERROR((('SIT Results'!D19-'SIT 2020 Results'!D19)/'SIT 2020 Results'!D19),"")</f>
        <v>-6.9908100988399779E-2</v>
      </c>
      <c r="E19" s="195">
        <f>IFERROR((('SIT Results'!E19-'SIT 2020 Results'!E19)/'SIT 2020 Results'!E19),"")</f>
        <v>-7.0110608650658046E-2</v>
      </c>
      <c r="F19" s="195">
        <f>IFERROR((('SIT Results'!F19-'SIT 2020 Results'!F19)/'SIT 2020 Results'!F19),"")</f>
        <v>-7.5700361098673868E-2</v>
      </c>
      <c r="G19" s="195">
        <f>IFERROR((('SIT Results'!G19-'SIT 2020 Results'!G19)/'SIT 2020 Results'!G19),"")</f>
        <v>-5.6806574754497852E-2</v>
      </c>
      <c r="H19" s="195">
        <f>IFERROR((('SIT Results'!H19-'SIT 2020 Results'!H19)/'SIT 2020 Results'!H19),"")</f>
        <v>-6.6596837322160998E-2</v>
      </c>
      <c r="I19" s="195">
        <f>IFERROR((('SIT Results'!I19-'SIT 2020 Results'!I19)/'SIT 2020 Results'!I19),"")</f>
        <v>-7.1284365472530004E-2</v>
      </c>
      <c r="J19" s="195">
        <f>IFERROR((('SIT Results'!J19-'SIT 2020 Results'!J19)/'SIT 2020 Results'!J19),"")</f>
        <v>-7.3146393775906995E-2</v>
      </c>
      <c r="K19" s="195">
        <f>IFERROR((('SIT Results'!K19-'SIT 2020 Results'!K19)/'SIT 2020 Results'!K19),"")</f>
        <v>-7.7694213271427393E-2</v>
      </c>
      <c r="L19" s="195">
        <f>IFERROR((('SIT Results'!L19-'SIT 2020 Results'!L19)/'SIT 2020 Results'!L19),"")</f>
        <v>-7.1610280369035093E-2</v>
      </c>
      <c r="M19" s="195">
        <f>IFERROR((('SIT Results'!M19-'SIT 2020 Results'!M19)/'SIT 2020 Results'!M19),"")</f>
        <v>-6.0621692489741738E-2</v>
      </c>
      <c r="N19" s="195">
        <f>IFERROR((('SIT Results'!N19-'SIT 2020 Results'!N19)/'SIT 2020 Results'!N19),"")</f>
        <v>-7.6897923798378884E-2</v>
      </c>
      <c r="O19" s="195">
        <f>IFERROR((('SIT Results'!O19-'SIT 2020 Results'!O19)/'SIT 2020 Results'!O19),"")</f>
        <v>-6.7879685857191244E-2</v>
      </c>
      <c r="P19" s="195">
        <f>IFERROR((('SIT Results'!P19-'SIT 2020 Results'!P19)/'SIT 2020 Results'!P19),"")</f>
        <v>-7.2444246114632599E-2</v>
      </c>
      <c r="Q19" s="195">
        <f>IFERROR((('SIT Results'!Q19-'SIT 2020 Results'!Q19)/'SIT 2020 Results'!Q19),"")</f>
        <v>-7.9575638406017696E-2</v>
      </c>
      <c r="R19" s="195">
        <f>IFERROR((('SIT Results'!R19-'SIT 2020 Results'!R19)/'SIT 2020 Results'!R19),"")</f>
        <v>-8.0974004530946983E-2</v>
      </c>
      <c r="S19" s="195">
        <f>IFERROR((('SIT Results'!S19-'SIT 2020 Results'!S19)/'SIT 2020 Results'!S19),"")</f>
        <v>-8.9806555338136057E-2</v>
      </c>
      <c r="T19" s="195">
        <f>IFERROR((('SIT Results'!T19-'SIT 2020 Results'!T19)/'SIT 2020 Results'!T19),"")</f>
        <v>-9.6666495198281022E-2</v>
      </c>
      <c r="U19" s="195">
        <f>IFERROR((('SIT Results'!U19-'SIT 2020 Results'!U19)/'SIT 2020 Results'!U19),"")</f>
        <v>-9.7238526212304915E-2</v>
      </c>
      <c r="V19" s="195">
        <f>IFERROR((('SIT Results'!V19-'SIT 2020 Results'!V19)/'SIT 2020 Results'!V19),"")</f>
        <v>-0.10721859171657046</v>
      </c>
      <c r="W19" s="195">
        <f>IFERROR((('SIT Results'!W19-'SIT 2020 Results'!W19)/'SIT 2020 Results'!W19),"")</f>
        <v>-0.11106516593147843</v>
      </c>
      <c r="X19" s="195">
        <f>IFERROR((('SIT Results'!X19-'SIT 2020 Results'!X19)/'SIT 2020 Results'!X19),"")</f>
        <v>-8.8645156838416006E-2</v>
      </c>
      <c r="Y19" s="195">
        <f>IFERROR((('SIT Results'!Y19-'SIT 2020 Results'!Y19)/'SIT 2020 Results'!Y19),"")</f>
        <v>-7.7974518203854926E-2</v>
      </c>
      <c r="Z19" s="195">
        <f>IFERROR((('SIT Results'!Z19-'SIT 2020 Results'!Z19)/'SIT 2020 Results'!Z19),"")</f>
        <v>-0.10462961676703922</v>
      </c>
      <c r="AA19" s="195">
        <f>IFERROR((('SIT Results'!AA19-'SIT 2020 Results'!AA19)/'SIT 2020 Results'!AA19),"")</f>
        <v>-0.1088413447101691</v>
      </c>
      <c r="AB19" s="195">
        <f>IFERROR((('SIT Results'!AB19-'SIT 2020 Results'!AB19)/'SIT 2020 Results'!AB19),"")</f>
        <v>-0.11174443270887037</v>
      </c>
      <c r="AC19" s="195">
        <f>IFERROR((('SIT Results'!AC19-'SIT 2020 Results'!AC19)/'SIT 2020 Results'!AC19),"")</f>
        <v>-0.10161192373004296</v>
      </c>
      <c r="AD19" s="195">
        <f>IFERROR((('SIT Results'!AD19-'SIT 2020 Results'!AD19)/'SIT 2020 Results'!AD19),"")</f>
        <v>-8.9925629260657031E-2</v>
      </c>
      <c r="AE19" s="195">
        <f>IFERROR((('SIT Results'!AE19-'SIT 2020 Results'!AE19)/'SIT 2020 Results'!AE19),"")</f>
        <v>-8.3482793116182369E-2</v>
      </c>
      <c r="AF19" s="195">
        <f>IFERROR((('SIT Results'!AF19-'SIT 2020 Results'!AF19)/'SIT 2020 Results'!AF19),"")</f>
        <v>-0.11800397213207207</v>
      </c>
      <c r="AG19" s="195">
        <f>IFERROR((('SIT Results'!AG19-'SIT 2020 Results'!AG19)/'SIT 2020 Results'!AG19),"")</f>
        <v>-7.1543128031477429E-2</v>
      </c>
      <c r="AH19" s="153" t="s">
        <v>487</v>
      </c>
    </row>
    <row r="20" spans="2:34" ht="15" x14ac:dyDescent="0.25">
      <c r="B20" s="17" t="s">
        <v>208</v>
      </c>
      <c r="C20" s="193">
        <f>IFERROR((('SIT Results'!C20-'SIT 2020 Results'!C20)/'SIT 2020 Results'!C20),"")</f>
        <v>0</v>
      </c>
      <c r="D20" s="193">
        <f>IFERROR((('SIT Results'!D20-'SIT 2020 Results'!D20)/'SIT 2020 Results'!D20),"")</f>
        <v>0</v>
      </c>
      <c r="E20" s="193">
        <f>IFERROR((('SIT Results'!E20-'SIT 2020 Results'!E20)/'SIT 2020 Results'!E20),"")</f>
        <v>0</v>
      </c>
      <c r="F20" s="193">
        <f>IFERROR((('SIT Results'!F20-'SIT 2020 Results'!F20)/'SIT 2020 Results'!F20),"")</f>
        <v>0</v>
      </c>
      <c r="G20" s="193">
        <f>IFERROR((('SIT Results'!G20-'SIT 2020 Results'!G20)/'SIT 2020 Results'!G20),"")</f>
        <v>0</v>
      </c>
      <c r="H20" s="193">
        <f>IFERROR((('SIT Results'!H20-'SIT 2020 Results'!H20)/'SIT 2020 Results'!H20),"")</f>
        <v>0</v>
      </c>
      <c r="I20" s="193">
        <f>IFERROR((('SIT Results'!I20-'SIT 2020 Results'!I20)/'SIT 2020 Results'!I20),"")</f>
        <v>0</v>
      </c>
      <c r="J20" s="193">
        <f>IFERROR((('SIT Results'!J20-'SIT 2020 Results'!J20)/'SIT 2020 Results'!J20),"")</f>
        <v>0</v>
      </c>
      <c r="K20" s="193">
        <f>IFERROR((('SIT Results'!K20-'SIT 2020 Results'!K20)/'SIT 2020 Results'!K20),"")</f>
        <v>0</v>
      </c>
      <c r="L20" s="193">
        <f>IFERROR((('SIT Results'!L20-'SIT 2020 Results'!L20)/'SIT 2020 Results'!L20),"")</f>
        <v>0</v>
      </c>
      <c r="M20" s="193">
        <f>IFERROR((('SIT Results'!M20-'SIT 2020 Results'!M20)/'SIT 2020 Results'!M20),"")</f>
        <v>0</v>
      </c>
      <c r="N20" s="193">
        <f>IFERROR((('SIT Results'!N20-'SIT 2020 Results'!N20)/'SIT 2020 Results'!N20),"")</f>
        <v>0</v>
      </c>
      <c r="O20" s="193">
        <f>IFERROR((('SIT Results'!O20-'SIT 2020 Results'!O20)/'SIT 2020 Results'!O20),"")</f>
        <v>0</v>
      </c>
      <c r="P20" s="193">
        <f>IFERROR((('SIT Results'!P20-'SIT 2020 Results'!P20)/'SIT 2020 Results'!P20),"")</f>
        <v>0</v>
      </c>
      <c r="Q20" s="193">
        <f>IFERROR((('SIT Results'!Q20-'SIT 2020 Results'!Q20)/'SIT 2020 Results'!Q20),"")</f>
        <v>0</v>
      </c>
      <c r="R20" s="193">
        <f>IFERROR((('SIT Results'!R20-'SIT 2020 Results'!R20)/'SIT 2020 Results'!R20),"")</f>
        <v>0</v>
      </c>
      <c r="S20" s="193">
        <f>IFERROR((('SIT Results'!S20-'SIT 2020 Results'!S20)/'SIT 2020 Results'!S20),"")</f>
        <v>0</v>
      </c>
      <c r="T20" s="193">
        <f>IFERROR((('SIT Results'!T20-'SIT 2020 Results'!T20)/'SIT 2020 Results'!T20),"")</f>
        <v>0</v>
      </c>
      <c r="U20" s="193">
        <f>IFERROR((('SIT Results'!U20-'SIT 2020 Results'!U20)/'SIT 2020 Results'!U20),"")</f>
        <v>0</v>
      </c>
      <c r="V20" s="193">
        <f>IFERROR((('SIT Results'!V20-'SIT 2020 Results'!V20)/'SIT 2020 Results'!V20),"")</f>
        <v>0</v>
      </c>
      <c r="W20" s="193">
        <f>IFERROR((('SIT Results'!W20-'SIT 2020 Results'!W20)/'SIT 2020 Results'!W20),"")</f>
        <v>0</v>
      </c>
      <c r="X20" s="193">
        <f>IFERROR((('SIT Results'!X20-'SIT 2020 Results'!X20)/'SIT 2020 Results'!X20),"")</f>
        <v>0</v>
      </c>
      <c r="Y20" s="193">
        <f>IFERROR((('SIT Results'!Y20-'SIT 2020 Results'!Y20)/'SIT 2020 Results'!Y20),"")</f>
        <v>0</v>
      </c>
      <c r="Z20" s="193">
        <f>IFERROR((('SIT Results'!Z20-'SIT 2020 Results'!Z20)/'SIT 2020 Results'!Z20),"")</f>
        <v>0</v>
      </c>
      <c r="AA20" s="193">
        <f>IFERROR((('SIT Results'!AA20-'SIT 2020 Results'!AA20)/'SIT 2020 Results'!AA20),"")</f>
        <v>0</v>
      </c>
      <c r="AB20" s="193">
        <f>IFERROR((('SIT Results'!AB20-'SIT 2020 Results'!AB20)/'SIT 2020 Results'!AB20),"")</f>
        <v>0</v>
      </c>
      <c r="AC20" s="193">
        <f>IFERROR((('SIT Results'!AC20-'SIT 2020 Results'!AC20)/'SIT 2020 Results'!AC20),"")</f>
        <v>0</v>
      </c>
      <c r="AD20" s="193">
        <f>IFERROR((('SIT Results'!AD20-'SIT 2020 Results'!AD20)/'SIT 2020 Results'!AD20),"")</f>
        <v>0</v>
      </c>
      <c r="AE20" s="193">
        <f>IFERROR((('SIT Results'!AE20-'SIT 2020 Results'!AE20)/'SIT 2020 Results'!AE20),"")</f>
        <v>0</v>
      </c>
      <c r="AF20" s="193">
        <f>IFERROR((('SIT Results'!AF20-'SIT 2020 Results'!AF20)/'SIT 2020 Results'!AF20),"")</f>
        <v>0</v>
      </c>
      <c r="AG20" s="193">
        <f>IFERROR((('SIT Results'!AG20-'SIT 2020 Results'!AG20)/'SIT 2020 Results'!AG20),"")</f>
        <v>0</v>
      </c>
    </row>
    <row r="21" spans="2:34" ht="15" x14ac:dyDescent="0.25">
      <c r="B21" s="17" t="s">
        <v>212</v>
      </c>
      <c r="C21" s="193">
        <f>IFERROR((('SIT Results'!C21-'SIT 2020 Results'!C21)/'SIT 2020 Results'!C21),"")</f>
        <v>0</v>
      </c>
      <c r="D21" s="193">
        <f>IFERROR((('SIT Results'!D21-'SIT 2020 Results'!D21)/'SIT 2020 Results'!D21),"")</f>
        <v>0</v>
      </c>
      <c r="E21" s="193">
        <f>IFERROR((('SIT Results'!E21-'SIT 2020 Results'!E21)/'SIT 2020 Results'!E21),"")</f>
        <v>0</v>
      </c>
      <c r="F21" s="193">
        <f>IFERROR((('SIT Results'!F21-'SIT 2020 Results'!F21)/'SIT 2020 Results'!F21),"")</f>
        <v>0</v>
      </c>
      <c r="G21" s="193">
        <f>IFERROR((('SIT Results'!G21-'SIT 2020 Results'!G21)/'SIT 2020 Results'!G21),"")</f>
        <v>0</v>
      </c>
      <c r="H21" s="193">
        <f>IFERROR((('SIT Results'!H21-'SIT 2020 Results'!H21)/'SIT 2020 Results'!H21),"")</f>
        <v>0</v>
      </c>
      <c r="I21" s="193">
        <f>IFERROR((('SIT Results'!I21-'SIT 2020 Results'!I21)/'SIT 2020 Results'!I21),"")</f>
        <v>0</v>
      </c>
      <c r="J21" s="193">
        <f>IFERROR((('SIT Results'!J21-'SIT 2020 Results'!J21)/'SIT 2020 Results'!J21),"")</f>
        <v>0</v>
      </c>
      <c r="K21" s="193">
        <f>IFERROR((('SIT Results'!K21-'SIT 2020 Results'!K21)/'SIT 2020 Results'!K21),"")</f>
        <v>0</v>
      </c>
      <c r="L21" s="193">
        <f>IFERROR((('SIT Results'!L21-'SIT 2020 Results'!L21)/'SIT 2020 Results'!L21),"")</f>
        <v>0</v>
      </c>
      <c r="M21" s="193">
        <f>IFERROR((('SIT Results'!M21-'SIT 2020 Results'!M21)/'SIT 2020 Results'!M21),"")</f>
        <v>0</v>
      </c>
      <c r="N21" s="193">
        <f>IFERROR((('SIT Results'!N21-'SIT 2020 Results'!N21)/'SIT 2020 Results'!N21),"")</f>
        <v>0</v>
      </c>
      <c r="O21" s="193">
        <f>IFERROR((('SIT Results'!O21-'SIT 2020 Results'!O21)/'SIT 2020 Results'!O21),"")</f>
        <v>0</v>
      </c>
      <c r="P21" s="193">
        <f>IFERROR((('SIT Results'!P21-'SIT 2020 Results'!P21)/'SIT 2020 Results'!P21),"")</f>
        <v>0</v>
      </c>
      <c r="Q21" s="193">
        <f>IFERROR((('SIT Results'!Q21-'SIT 2020 Results'!Q21)/'SIT 2020 Results'!Q21),"")</f>
        <v>0</v>
      </c>
      <c r="R21" s="193">
        <f>IFERROR((('SIT Results'!R21-'SIT 2020 Results'!R21)/'SIT 2020 Results'!R21),"")</f>
        <v>0</v>
      </c>
      <c r="S21" s="193">
        <f>IFERROR((('SIT Results'!S21-'SIT 2020 Results'!S21)/'SIT 2020 Results'!S21),"")</f>
        <v>0</v>
      </c>
      <c r="T21" s="193">
        <f>IFERROR((('SIT Results'!T21-'SIT 2020 Results'!T21)/'SIT 2020 Results'!T21),"")</f>
        <v>0</v>
      </c>
      <c r="U21" s="193">
        <f>IFERROR((('SIT Results'!U21-'SIT 2020 Results'!U21)/'SIT 2020 Results'!U21),"")</f>
        <v>0</v>
      </c>
      <c r="V21" s="193">
        <f>IFERROR((('SIT Results'!V21-'SIT 2020 Results'!V21)/'SIT 2020 Results'!V21),"")</f>
        <v>0</v>
      </c>
      <c r="W21" s="193">
        <f>IFERROR((('SIT Results'!W21-'SIT 2020 Results'!W21)/'SIT 2020 Results'!W21),"")</f>
        <v>0</v>
      </c>
      <c r="X21" s="193">
        <f>IFERROR((('SIT Results'!X21-'SIT 2020 Results'!X21)/'SIT 2020 Results'!X21),"")</f>
        <v>0</v>
      </c>
      <c r="Y21" s="193">
        <f>IFERROR((('SIT Results'!Y21-'SIT 2020 Results'!Y21)/'SIT 2020 Results'!Y21),"")</f>
        <v>0</v>
      </c>
      <c r="Z21" s="193">
        <f>IFERROR((('SIT Results'!Z21-'SIT 2020 Results'!Z21)/'SIT 2020 Results'!Z21),"")</f>
        <v>0</v>
      </c>
      <c r="AA21" s="193">
        <f>IFERROR((('SIT Results'!AA21-'SIT 2020 Results'!AA21)/'SIT 2020 Results'!AA21),"")</f>
        <v>0</v>
      </c>
      <c r="AB21" s="193">
        <f>IFERROR((('SIT Results'!AB21-'SIT 2020 Results'!AB21)/'SIT 2020 Results'!AB21),"")</f>
        <v>0</v>
      </c>
      <c r="AC21" s="193">
        <f>IFERROR((('SIT Results'!AC21-'SIT 2020 Results'!AC21)/'SIT 2020 Results'!AC21),"")</f>
        <v>0</v>
      </c>
      <c r="AD21" s="193">
        <f>IFERROR((('SIT Results'!AD21-'SIT 2020 Results'!AD21)/'SIT 2020 Results'!AD21),"")</f>
        <v>0</v>
      </c>
      <c r="AE21" s="193">
        <f>IFERROR((('SIT Results'!AE21-'SIT 2020 Results'!AE21)/'SIT 2020 Results'!AE21),"")</f>
        <v>0</v>
      </c>
      <c r="AF21" s="193">
        <f>IFERROR((('SIT Results'!AF21-'SIT 2020 Results'!AF21)/'SIT 2020 Results'!AF21),"")</f>
        <v>0</v>
      </c>
      <c r="AG21" s="193">
        <f>IFERROR((('SIT Results'!AG21-'SIT 2020 Results'!AG21)/'SIT 2020 Results'!AG21),"")</f>
        <v>0</v>
      </c>
    </row>
    <row r="22" spans="2:34" ht="15" x14ac:dyDescent="0.25">
      <c r="B22" s="17" t="s">
        <v>209</v>
      </c>
      <c r="C22" s="193">
        <f>IFERROR((('SIT Results'!C22-'SIT 2020 Results'!C22)/'SIT 2020 Results'!C22),"")</f>
        <v>-0.18291485912272004</v>
      </c>
      <c r="D22" s="193">
        <f>IFERROR((('SIT Results'!D22-'SIT 2020 Results'!D22)/'SIT 2020 Results'!D22),"")</f>
        <v>-0.19512228465809225</v>
      </c>
      <c r="E22" s="193">
        <f>IFERROR((('SIT Results'!E22-'SIT 2020 Results'!E22)/'SIT 2020 Results'!E22),"")</f>
        <v>-0.18960145951808105</v>
      </c>
      <c r="F22" s="193">
        <f>IFERROR((('SIT Results'!F22-'SIT 2020 Results'!F22)/'SIT 2020 Results'!F22),"")</f>
        <v>-0.19102579652964405</v>
      </c>
      <c r="G22" s="193">
        <f>IFERROR((('SIT Results'!G22-'SIT 2020 Results'!G22)/'SIT 2020 Results'!G22),"")</f>
        <v>-0.15594930181144226</v>
      </c>
      <c r="H22" s="193">
        <f>IFERROR((('SIT Results'!H22-'SIT 2020 Results'!H22)/'SIT 2020 Results'!H22),"")</f>
        <v>-0.17893335684956529</v>
      </c>
      <c r="I22" s="193">
        <f>IFERROR((('SIT Results'!I22-'SIT 2020 Results'!I22)/'SIT 2020 Results'!I22),"")</f>
        <v>-0.18635226158774593</v>
      </c>
      <c r="J22" s="193">
        <f>IFERROR((('SIT Results'!J22-'SIT 2020 Results'!J22)/'SIT 2020 Results'!J22),"")</f>
        <v>-0.19573200375657768</v>
      </c>
      <c r="K22" s="193">
        <f>IFERROR((('SIT Results'!K22-'SIT 2020 Results'!K22)/'SIT 2020 Results'!K22),"")</f>
        <v>-0.20890449319178353</v>
      </c>
      <c r="L22" s="193">
        <f>IFERROR((('SIT Results'!L22-'SIT 2020 Results'!L22)/'SIT 2020 Results'!L22),"")</f>
        <v>-0.20239709770027905</v>
      </c>
      <c r="M22" s="193">
        <f>IFERROR((('SIT Results'!M22-'SIT 2020 Results'!M22)/'SIT 2020 Results'!M22),"")</f>
        <v>-0.18070388207767951</v>
      </c>
      <c r="N22" s="193">
        <f>IFERROR((('SIT Results'!N22-'SIT 2020 Results'!N22)/'SIT 2020 Results'!N22),"")</f>
        <v>-0.20632600937306583</v>
      </c>
      <c r="O22" s="193">
        <f>IFERROR((('SIT Results'!O22-'SIT 2020 Results'!O22)/'SIT 2020 Results'!O22),"")</f>
        <v>-0.20080307473683529</v>
      </c>
      <c r="P22" s="193">
        <f>IFERROR((('SIT Results'!P22-'SIT 2020 Results'!P22)/'SIT 2020 Results'!P22),"")</f>
        <v>-0.19639013124215088</v>
      </c>
      <c r="Q22" s="193">
        <f>IFERROR((('SIT Results'!Q22-'SIT 2020 Results'!Q22)/'SIT 2020 Results'!Q22),"")</f>
        <v>-0.21322082472571874</v>
      </c>
      <c r="R22" s="193">
        <f>IFERROR((('SIT Results'!R22-'SIT 2020 Results'!R22)/'SIT 2020 Results'!R22),"")</f>
        <v>-0.21857604469704603</v>
      </c>
      <c r="S22" s="193">
        <f>IFERROR((('SIT Results'!S22-'SIT 2020 Results'!S22)/'SIT 2020 Results'!S22),"")</f>
        <v>-0.23620854326772908</v>
      </c>
      <c r="T22" s="193">
        <f>IFERROR((('SIT Results'!T22-'SIT 2020 Results'!T22)/'SIT 2020 Results'!T22),"")</f>
        <v>-0.24072789397020772</v>
      </c>
      <c r="U22" s="193">
        <f>IFERROR((('SIT Results'!U22-'SIT 2020 Results'!U22)/'SIT 2020 Results'!U22),"")</f>
        <v>-0.2382565944603065</v>
      </c>
      <c r="V22" s="193">
        <f>IFERROR((('SIT Results'!V22-'SIT 2020 Results'!V22)/'SIT 2020 Results'!V22),"")</f>
        <v>-0.26112328219892428</v>
      </c>
      <c r="W22" s="193">
        <f>IFERROR((('SIT Results'!W22-'SIT 2020 Results'!W22)/'SIT 2020 Results'!W22),"")</f>
        <v>-0.26349474499220921</v>
      </c>
      <c r="X22" s="193">
        <f>IFERROR((('SIT Results'!X22-'SIT 2020 Results'!X22)/'SIT 2020 Results'!X22),"")</f>
        <v>-0.21554069315524019</v>
      </c>
      <c r="Y22" s="193">
        <f>IFERROR((('SIT Results'!Y22-'SIT 2020 Results'!Y22)/'SIT 2020 Results'!Y22),"")</f>
        <v>-0.19422414861527973</v>
      </c>
      <c r="Z22" s="193">
        <f>IFERROR((('SIT Results'!Z22-'SIT 2020 Results'!Z22)/'SIT 2020 Results'!Z22),"")</f>
        <v>-0.2351617512188646</v>
      </c>
      <c r="AA22" s="193">
        <f>IFERROR((('SIT Results'!AA22-'SIT 2020 Results'!AA22)/'SIT 2020 Results'!AA22),"")</f>
        <v>-0.24440909673334277</v>
      </c>
      <c r="AB22" s="193">
        <f>IFERROR((('SIT Results'!AB22-'SIT 2020 Results'!AB22)/'SIT 2020 Results'!AB22),"")</f>
        <v>-0.25301196579447238</v>
      </c>
      <c r="AC22" s="193">
        <f>IFERROR((('SIT Results'!AC22-'SIT 2020 Results'!AC22)/'SIT 2020 Results'!AC22),"")</f>
        <v>-0.24434433598602073</v>
      </c>
      <c r="AD22" s="193">
        <f>IFERROR((('SIT Results'!AD22-'SIT 2020 Results'!AD22)/'SIT 2020 Results'!AD22),"")</f>
        <v>-0.22045305058690012</v>
      </c>
      <c r="AE22" s="193">
        <f>IFERROR((('SIT Results'!AE22-'SIT 2020 Results'!AE22)/'SIT 2020 Results'!AE22),"")</f>
        <v>-0.21149728046366165</v>
      </c>
      <c r="AF22" s="193">
        <f>IFERROR((('SIT Results'!AF22-'SIT 2020 Results'!AF22)/'SIT 2020 Results'!AF22),"")</f>
        <v>-0.25634702516848257</v>
      </c>
      <c r="AG22" s="193">
        <f>IFERROR((('SIT Results'!AG22-'SIT 2020 Results'!AG22)/'SIT 2020 Results'!AG22),"")</f>
        <v>-0.17463000565746165</v>
      </c>
      <c r="AH22" s="153" t="s">
        <v>488</v>
      </c>
    </row>
    <row r="23" spans="2:34" ht="15" x14ac:dyDescent="0.25">
      <c r="B23" s="17" t="s">
        <v>316</v>
      </c>
      <c r="C23" s="193" t="str">
        <f>IFERROR((('SIT Results'!C23-'SIT 2020 Results'!C23)/'SIT 2020 Results'!C23),"")</f>
        <v/>
      </c>
      <c r="D23" s="193" t="str">
        <f>IFERROR((('SIT Results'!D23-'SIT 2020 Results'!D23)/'SIT 2020 Results'!D23),"")</f>
        <v/>
      </c>
      <c r="E23" s="193" t="str">
        <f>IFERROR((('SIT Results'!E23-'SIT 2020 Results'!E23)/'SIT 2020 Results'!E23),"")</f>
        <v/>
      </c>
      <c r="F23" s="193" t="str">
        <f>IFERROR((('SIT Results'!F23-'SIT 2020 Results'!F23)/'SIT 2020 Results'!F23),"")</f>
        <v/>
      </c>
      <c r="G23" s="193" t="str">
        <f>IFERROR((('SIT Results'!G23-'SIT 2020 Results'!G23)/'SIT 2020 Results'!G23),"")</f>
        <v/>
      </c>
      <c r="H23" s="193" t="str">
        <f>IFERROR((('SIT Results'!H23-'SIT 2020 Results'!H23)/'SIT 2020 Results'!H23),"")</f>
        <v/>
      </c>
      <c r="I23" s="193" t="str">
        <f>IFERROR((('SIT Results'!I23-'SIT 2020 Results'!I23)/'SIT 2020 Results'!I23),"")</f>
        <v/>
      </c>
      <c r="J23" s="193" t="str">
        <f>IFERROR((('SIT Results'!J23-'SIT 2020 Results'!J23)/'SIT 2020 Results'!J23),"")</f>
        <v/>
      </c>
      <c r="K23" s="193" t="str">
        <f>IFERROR((('SIT Results'!K23-'SIT 2020 Results'!K23)/'SIT 2020 Results'!K23),"")</f>
        <v/>
      </c>
      <c r="L23" s="193" t="str">
        <f>IFERROR((('SIT Results'!L23-'SIT 2020 Results'!L23)/'SIT 2020 Results'!L23),"")</f>
        <v/>
      </c>
      <c r="M23" s="193" t="str">
        <f>IFERROR((('SIT Results'!M23-'SIT 2020 Results'!M23)/'SIT 2020 Results'!M23),"")</f>
        <v/>
      </c>
      <c r="N23" s="193" t="str">
        <f>IFERROR((('SIT Results'!N23-'SIT 2020 Results'!N23)/'SIT 2020 Results'!N23),"")</f>
        <v/>
      </c>
      <c r="O23" s="193" t="str">
        <f>IFERROR((('SIT Results'!O23-'SIT 2020 Results'!O23)/'SIT 2020 Results'!O23),"")</f>
        <v/>
      </c>
      <c r="P23" s="193" t="str">
        <f>IFERROR((('SIT Results'!P23-'SIT 2020 Results'!P23)/'SIT 2020 Results'!P23),"")</f>
        <v/>
      </c>
      <c r="Q23" s="193" t="str">
        <f>IFERROR((('SIT Results'!Q23-'SIT 2020 Results'!Q23)/'SIT 2020 Results'!Q23),"")</f>
        <v/>
      </c>
      <c r="R23" s="193" t="str">
        <f>IFERROR((('SIT Results'!R23-'SIT 2020 Results'!R23)/'SIT 2020 Results'!R23),"")</f>
        <v/>
      </c>
      <c r="S23" s="193" t="str">
        <f>IFERROR((('SIT Results'!S23-'SIT 2020 Results'!S23)/'SIT 2020 Results'!S23),"")</f>
        <v/>
      </c>
      <c r="T23" s="193" t="str">
        <f>IFERROR((('SIT Results'!T23-'SIT 2020 Results'!T23)/'SIT 2020 Results'!T23),"")</f>
        <v/>
      </c>
      <c r="U23" s="193" t="str">
        <f>IFERROR((('SIT Results'!U23-'SIT 2020 Results'!U23)/'SIT 2020 Results'!U23),"")</f>
        <v/>
      </c>
      <c r="V23" s="193" t="str">
        <f>IFERROR((('SIT Results'!V23-'SIT 2020 Results'!V23)/'SIT 2020 Results'!V23),"")</f>
        <v/>
      </c>
      <c r="W23" s="193" t="str">
        <f>IFERROR((('SIT Results'!W23-'SIT 2020 Results'!W23)/'SIT 2020 Results'!W23),"")</f>
        <v/>
      </c>
      <c r="X23" s="193" t="str">
        <f>IFERROR((('SIT Results'!X23-'SIT 2020 Results'!X23)/'SIT 2020 Results'!X23),"")</f>
        <v/>
      </c>
      <c r="Y23" s="193" t="str">
        <f>IFERROR((('SIT Results'!Y23-'SIT 2020 Results'!Y23)/'SIT 2020 Results'!Y23),"")</f>
        <v/>
      </c>
      <c r="Z23" s="193" t="str">
        <f>IFERROR((('SIT Results'!Z23-'SIT 2020 Results'!Z23)/'SIT 2020 Results'!Z23),"")</f>
        <v/>
      </c>
      <c r="AA23" s="193" t="str">
        <f>IFERROR((('SIT Results'!AA23-'SIT 2020 Results'!AA23)/'SIT 2020 Results'!AA23),"")</f>
        <v/>
      </c>
      <c r="AB23" s="193" t="str">
        <f>IFERROR((('SIT Results'!AB23-'SIT 2020 Results'!AB23)/'SIT 2020 Results'!AB23),"")</f>
        <v/>
      </c>
      <c r="AC23" s="193" t="str">
        <f>IFERROR((('SIT Results'!AC23-'SIT 2020 Results'!AC23)/'SIT 2020 Results'!AC23),"")</f>
        <v/>
      </c>
      <c r="AD23" s="193" t="str">
        <f>IFERROR((('SIT Results'!AD23-'SIT 2020 Results'!AD23)/'SIT 2020 Results'!AD23),"")</f>
        <v/>
      </c>
      <c r="AE23" s="193" t="str">
        <f>IFERROR((('SIT Results'!AE23-'SIT 2020 Results'!AE23)/'SIT 2020 Results'!AE23),"")</f>
        <v/>
      </c>
      <c r="AF23" s="193" t="str">
        <f>IFERROR((('SIT Results'!AF23-'SIT 2020 Results'!AF23)/'SIT 2020 Results'!AF23),"")</f>
        <v/>
      </c>
      <c r="AG23" s="193" t="str">
        <f>IFERROR((('SIT Results'!AG23-'SIT 2020 Results'!AG23)/'SIT 2020 Results'!AG23),"")</f>
        <v/>
      </c>
    </row>
    <row r="24" spans="2:34" ht="15" x14ac:dyDescent="0.25">
      <c r="B24" s="17" t="s">
        <v>218</v>
      </c>
      <c r="C24" s="193" t="str">
        <f>IFERROR((('SIT Results'!C24-'SIT 2020 Results'!C24)/'SIT 2020 Results'!C24),"")</f>
        <v/>
      </c>
      <c r="D24" s="193" t="str">
        <f>IFERROR((('SIT Results'!D24-'SIT 2020 Results'!D24)/'SIT 2020 Results'!D24),"")</f>
        <v/>
      </c>
      <c r="E24" s="193" t="str">
        <f>IFERROR((('SIT Results'!E24-'SIT 2020 Results'!E24)/'SIT 2020 Results'!E24),"")</f>
        <v/>
      </c>
      <c r="F24" s="193" t="str">
        <f>IFERROR((('SIT Results'!F24-'SIT 2020 Results'!F24)/'SIT 2020 Results'!F24),"")</f>
        <v/>
      </c>
      <c r="G24" s="193" t="str">
        <f>IFERROR((('SIT Results'!G24-'SIT 2020 Results'!G24)/'SIT 2020 Results'!G24),"")</f>
        <v/>
      </c>
      <c r="H24" s="193" t="str">
        <f>IFERROR((('SIT Results'!H24-'SIT 2020 Results'!H24)/'SIT 2020 Results'!H24),"")</f>
        <v/>
      </c>
      <c r="I24" s="193" t="str">
        <f>IFERROR((('SIT Results'!I24-'SIT 2020 Results'!I24)/'SIT 2020 Results'!I24),"")</f>
        <v/>
      </c>
      <c r="J24" s="193" t="str">
        <f>IFERROR((('SIT Results'!J24-'SIT 2020 Results'!J24)/'SIT 2020 Results'!J24),"")</f>
        <v/>
      </c>
      <c r="K24" s="193" t="str">
        <f>IFERROR((('SIT Results'!K24-'SIT 2020 Results'!K24)/'SIT 2020 Results'!K24),"")</f>
        <v/>
      </c>
      <c r="L24" s="193" t="str">
        <f>IFERROR((('SIT Results'!L24-'SIT 2020 Results'!L24)/'SIT 2020 Results'!L24),"")</f>
        <v/>
      </c>
      <c r="M24" s="193" t="str">
        <f>IFERROR((('SIT Results'!M24-'SIT 2020 Results'!M24)/'SIT 2020 Results'!M24),"")</f>
        <v/>
      </c>
      <c r="N24" s="193" t="str">
        <f>IFERROR((('SIT Results'!N24-'SIT 2020 Results'!N24)/'SIT 2020 Results'!N24),"")</f>
        <v/>
      </c>
      <c r="O24" s="193">
        <f>IFERROR((('SIT Results'!O24-'SIT 2020 Results'!O24)/'SIT 2020 Results'!O24),"")</f>
        <v>0</v>
      </c>
      <c r="P24" s="193" t="str">
        <f>IFERROR((('SIT Results'!P24-'SIT 2020 Results'!P24)/'SIT 2020 Results'!P24),"")</f>
        <v/>
      </c>
      <c r="Q24" s="193" t="str">
        <f>IFERROR((('SIT Results'!Q24-'SIT 2020 Results'!Q24)/'SIT 2020 Results'!Q24),"")</f>
        <v/>
      </c>
      <c r="R24" s="193" t="str">
        <f>IFERROR((('SIT Results'!R24-'SIT 2020 Results'!R24)/'SIT 2020 Results'!R24),"")</f>
        <v/>
      </c>
      <c r="S24" s="193" t="str">
        <f>IFERROR((('SIT Results'!S24-'SIT 2020 Results'!S24)/'SIT 2020 Results'!S24),"")</f>
        <v/>
      </c>
      <c r="T24" s="193" t="str">
        <f>IFERROR((('SIT Results'!T24-'SIT 2020 Results'!T24)/'SIT 2020 Results'!T24),"")</f>
        <v/>
      </c>
      <c r="U24" s="193" t="str">
        <f>IFERROR((('SIT Results'!U24-'SIT 2020 Results'!U24)/'SIT 2020 Results'!U24),"")</f>
        <v/>
      </c>
      <c r="V24" s="193" t="str">
        <f>IFERROR((('SIT Results'!V24-'SIT 2020 Results'!V24)/'SIT 2020 Results'!V24),"")</f>
        <v/>
      </c>
      <c r="W24" s="193" t="str">
        <f>IFERROR((('SIT Results'!W24-'SIT 2020 Results'!W24)/'SIT 2020 Results'!W24),"")</f>
        <v/>
      </c>
      <c r="X24" s="193" t="str">
        <f>IFERROR((('SIT Results'!X24-'SIT 2020 Results'!X24)/'SIT 2020 Results'!X24),"")</f>
        <v/>
      </c>
      <c r="Y24" s="193" t="str">
        <f>IFERROR((('SIT Results'!Y24-'SIT 2020 Results'!Y24)/'SIT 2020 Results'!Y24),"")</f>
        <v/>
      </c>
      <c r="Z24" s="193" t="str">
        <f>IFERROR((('SIT Results'!Z24-'SIT 2020 Results'!Z24)/'SIT 2020 Results'!Z24),"")</f>
        <v/>
      </c>
      <c r="AA24" s="193" t="str">
        <f>IFERROR((('SIT Results'!AA24-'SIT 2020 Results'!AA24)/'SIT 2020 Results'!AA24),"")</f>
        <v/>
      </c>
      <c r="AB24" s="193" t="str">
        <f>IFERROR((('SIT Results'!AB24-'SIT 2020 Results'!AB24)/'SIT 2020 Results'!AB24),"")</f>
        <v/>
      </c>
      <c r="AC24" s="193" t="str">
        <f>IFERROR((('SIT Results'!AC24-'SIT 2020 Results'!AC24)/'SIT 2020 Results'!AC24),"")</f>
        <v/>
      </c>
      <c r="AD24" s="193" t="str">
        <f>IFERROR((('SIT Results'!AD24-'SIT 2020 Results'!AD24)/'SIT 2020 Results'!AD24),"")</f>
        <v/>
      </c>
      <c r="AE24" s="193">
        <f>IFERROR((('SIT Results'!AE24-'SIT 2020 Results'!AE24)/'SIT 2020 Results'!AE24),"")</f>
        <v>0</v>
      </c>
      <c r="AF24" s="193" t="str">
        <f>IFERROR((('SIT Results'!AF24-'SIT 2020 Results'!AF24)/'SIT 2020 Results'!AF24),"")</f>
        <v/>
      </c>
      <c r="AG24" s="193" t="str">
        <f>IFERROR((('SIT Results'!AG24-'SIT 2020 Results'!AG24)/'SIT 2020 Results'!AG24),"")</f>
        <v/>
      </c>
    </row>
    <row r="25" spans="2:34" ht="15" x14ac:dyDescent="0.25">
      <c r="B25" s="17" t="s">
        <v>260</v>
      </c>
      <c r="C25" s="193">
        <f>IFERROR((('SIT Results'!C25-'SIT 2020 Results'!C25)/'SIT 2020 Results'!C25),"")</f>
        <v>0</v>
      </c>
      <c r="D25" s="193">
        <f>IFERROR((('SIT Results'!D25-'SIT 2020 Results'!D25)/'SIT 2020 Results'!D25),"")</f>
        <v>0</v>
      </c>
      <c r="E25" s="193">
        <f>IFERROR((('SIT Results'!E25-'SIT 2020 Results'!E25)/'SIT 2020 Results'!E25),"")</f>
        <v>0</v>
      </c>
      <c r="F25" s="193">
        <f>IFERROR((('SIT Results'!F25-'SIT 2020 Results'!F25)/'SIT 2020 Results'!F25),"")</f>
        <v>0</v>
      </c>
      <c r="G25" s="193">
        <f>IFERROR((('SIT Results'!G25-'SIT 2020 Results'!G25)/'SIT 2020 Results'!G25),"")</f>
        <v>0</v>
      </c>
      <c r="H25" s="193">
        <f>IFERROR((('SIT Results'!H25-'SIT 2020 Results'!H25)/'SIT 2020 Results'!H25),"")</f>
        <v>0</v>
      </c>
      <c r="I25" s="193">
        <f>IFERROR((('SIT Results'!I25-'SIT 2020 Results'!I25)/'SIT 2020 Results'!I25),"")</f>
        <v>0</v>
      </c>
      <c r="J25" s="193">
        <f>IFERROR((('SIT Results'!J25-'SIT 2020 Results'!J25)/'SIT 2020 Results'!J25),"")</f>
        <v>0</v>
      </c>
      <c r="K25" s="193">
        <f>IFERROR((('SIT Results'!K25-'SIT 2020 Results'!K25)/'SIT 2020 Results'!K25),"")</f>
        <v>0</v>
      </c>
      <c r="L25" s="193">
        <f>IFERROR((('SIT Results'!L25-'SIT 2020 Results'!L25)/'SIT 2020 Results'!L25),"")</f>
        <v>0</v>
      </c>
      <c r="M25" s="193">
        <f>IFERROR((('SIT Results'!M25-'SIT 2020 Results'!M25)/'SIT 2020 Results'!M25),"")</f>
        <v>0</v>
      </c>
      <c r="N25" s="193">
        <f>IFERROR((('SIT Results'!N25-'SIT 2020 Results'!N25)/'SIT 2020 Results'!N25),"")</f>
        <v>0</v>
      </c>
      <c r="O25" s="193">
        <f>IFERROR((('SIT Results'!O25-'SIT 2020 Results'!O25)/'SIT 2020 Results'!O25),"")</f>
        <v>0</v>
      </c>
      <c r="P25" s="193">
        <f>IFERROR((('SIT Results'!P25-'SIT 2020 Results'!P25)/'SIT 2020 Results'!P25),"")</f>
        <v>0</v>
      </c>
      <c r="Q25" s="193">
        <f>IFERROR((('SIT Results'!Q25-'SIT 2020 Results'!Q25)/'SIT 2020 Results'!Q25),"")</f>
        <v>0</v>
      </c>
      <c r="R25" s="193">
        <f>IFERROR((('SIT Results'!R25-'SIT 2020 Results'!R25)/'SIT 2020 Results'!R25),"")</f>
        <v>0</v>
      </c>
      <c r="S25" s="193">
        <f>IFERROR((('SIT Results'!S25-'SIT 2020 Results'!S25)/'SIT 2020 Results'!S25),"")</f>
        <v>0</v>
      </c>
      <c r="T25" s="193">
        <f>IFERROR((('SIT Results'!T25-'SIT 2020 Results'!T25)/'SIT 2020 Results'!T25),"")</f>
        <v>0</v>
      </c>
      <c r="U25" s="193">
        <f>IFERROR((('SIT Results'!U25-'SIT 2020 Results'!U25)/'SIT 2020 Results'!U25),"")</f>
        <v>0</v>
      </c>
      <c r="V25" s="193">
        <f>IFERROR((('SIT Results'!V25-'SIT 2020 Results'!V25)/'SIT 2020 Results'!V25),"")</f>
        <v>0</v>
      </c>
      <c r="W25" s="193">
        <f>IFERROR((('SIT Results'!W25-'SIT 2020 Results'!W25)/'SIT 2020 Results'!W25),"")</f>
        <v>0</v>
      </c>
      <c r="X25" s="193">
        <f>IFERROR((('SIT Results'!X25-'SIT 2020 Results'!X25)/'SIT 2020 Results'!X25),"")</f>
        <v>0</v>
      </c>
      <c r="Y25" s="193">
        <f>IFERROR((('SIT Results'!Y25-'SIT 2020 Results'!Y25)/'SIT 2020 Results'!Y25),"")</f>
        <v>0</v>
      </c>
      <c r="Z25" s="193">
        <f>IFERROR((('SIT Results'!Z25-'SIT 2020 Results'!Z25)/'SIT 2020 Results'!Z25),"")</f>
        <v>0</v>
      </c>
      <c r="AA25" s="193">
        <f>IFERROR((('SIT Results'!AA25-'SIT 2020 Results'!AA25)/'SIT 2020 Results'!AA25),"")</f>
        <v>0</v>
      </c>
      <c r="AB25" s="193">
        <f>IFERROR((('SIT Results'!AB25-'SIT 2020 Results'!AB25)/'SIT 2020 Results'!AB25),"")</f>
        <v>0</v>
      </c>
      <c r="AC25" s="193">
        <f>IFERROR((('SIT Results'!AC25-'SIT 2020 Results'!AC25)/'SIT 2020 Results'!AC25),"")</f>
        <v>1.000820817612141E-2</v>
      </c>
      <c r="AD25" s="193">
        <f>IFERROR((('SIT Results'!AD25-'SIT 2020 Results'!AD25)/'SIT 2020 Results'!AD25),"")</f>
        <v>3.8898384238743075E-2</v>
      </c>
      <c r="AE25" s="193">
        <f>IFERROR((('SIT Results'!AE25-'SIT 2020 Results'!AE25)/'SIT 2020 Results'!AE25),"")</f>
        <v>3.3125272956144432E-2</v>
      </c>
      <c r="AF25" s="193">
        <f>IFERROR((('SIT Results'!AF25-'SIT 2020 Results'!AF25)/'SIT 2020 Results'!AF25),"")</f>
        <v>3.9129949183320641E-2</v>
      </c>
      <c r="AG25" s="193">
        <f>IFERROR((('SIT Results'!AG25-'SIT 2020 Results'!AG25)/'SIT 2020 Results'!AG25),"")</f>
        <v>4.524448130098617E-2</v>
      </c>
    </row>
    <row r="26" spans="2:34" ht="15" x14ac:dyDescent="0.25">
      <c r="B26" s="10" t="s">
        <v>258</v>
      </c>
      <c r="C26" s="193" t="str">
        <f>IFERROR((('SIT Results'!C26-'SIT 2020 Results'!C26)/'SIT 2020 Results'!C26),"")</f>
        <v/>
      </c>
      <c r="D26" s="193" t="str">
        <f>IFERROR((('SIT Results'!D26-'SIT 2020 Results'!D26)/'SIT 2020 Results'!D26),"")</f>
        <v/>
      </c>
      <c r="E26" s="193" t="str">
        <f>IFERROR((('SIT Results'!E26-'SIT 2020 Results'!E26)/'SIT 2020 Results'!E26),"")</f>
        <v/>
      </c>
      <c r="F26" s="193" t="str">
        <f>IFERROR((('SIT Results'!F26-'SIT 2020 Results'!F26)/'SIT 2020 Results'!F26),"")</f>
        <v/>
      </c>
      <c r="G26" s="193" t="str">
        <f>IFERROR((('SIT Results'!G26-'SIT 2020 Results'!G26)/'SIT 2020 Results'!G26),"")</f>
        <v/>
      </c>
      <c r="H26" s="193" t="str">
        <f>IFERROR((('SIT Results'!H26-'SIT 2020 Results'!H26)/'SIT 2020 Results'!H26),"")</f>
        <v/>
      </c>
      <c r="I26" s="193" t="str">
        <f>IFERROR((('SIT Results'!I26-'SIT 2020 Results'!I26)/'SIT 2020 Results'!I26),"")</f>
        <v/>
      </c>
      <c r="J26" s="193" t="str">
        <f>IFERROR((('SIT Results'!J26-'SIT 2020 Results'!J26)/'SIT 2020 Results'!J26),"")</f>
        <v/>
      </c>
      <c r="K26" s="193" t="str">
        <f>IFERROR((('SIT Results'!K26-'SIT 2020 Results'!K26)/'SIT 2020 Results'!K26),"")</f>
        <v/>
      </c>
      <c r="L26" s="193" t="str">
        <f>IFERROR((('SIT Results'!L26-'SIT 2020 Results'!L26)/'SIT 2020 Results'!L26),"")</f>
        <v/>
      </c>
      <c r="M26" s="193" t="str">
        <f>IFERROR((('SIT Results'!M26-'SIT 2020 Results'!M26)/'SIT 2020 Results'!M26),"")</f>
        <v/>
      </c>
      <c r="N26" s="193" t="str">
        <f>IFERROR((('SIT Results'!N26-'SIT 2020 Results'!N26)/'SIT 2020 Results'!N26),"")</f>
        <v/>
      </c>
      <c r="O26" s="193" t="str">
        <f>IFERROR((('SIT Results'!O26-'SIT 2020 Results'!O26)/'SIT 2020 Results'!O26),"")</f>
        <v/>
      </c>
      <c r="P26" s="193" t="str">
        <f>IFERROR((('SIT Results'!P26-'SIT 2020 Results'!P26)/'SIT 2020 Results'!P26),"")</f>
        <v/>
      </c>
      <c r="Q26" s="193" t="str">
        <f>IFERROR((('SIT Results'!Q26-'SIT 2020 Results'!Q26)/'SIT 2020 Results'!Q26),"")</f>
        <v/>
      </c>
      <c r="R26" s="193" t="str">
        <f>IFERROR((('SIT Results'!R26-'SIT 2020 Results'!R26)/'SIT 2020 Results'!R26),"")</f>
        <v/>
      </c>
      <c r="S26" s="193" t="str">
        <f>IFERROR((('SIT Results'!S26-'SIT 2020 Results'!S26)/'SIT 2020 Results'!S26),"")</f>
        <v/>
      </c>
      <c r="T26" s="193" t="str">
        <f>IFERROR((('SIT Results'!T26-'SIT 2020 Results'!T26)/'SIT 2020 Results'!T26),"")</f>
        <v/>
      </c>
      <c r="U26" s="193" t="str">
        <f>IFERROR((('SIT Results'!U26-'SIT 2020 Results'!U26)/'SIT 2020 Results'!U26),"")</f>
        <v/>
      </c>
      <c r="V26" s="193" t="str">
        <f>IFERROR((('SIT Results'!V26-'SIT 2020 Results'!V26)/'SIT 2020 Results'!V26),"")</f>
        <v/>
      </c>
      <c r="W26" s="193" t="str">
        <f>IFERROR((('SIT Results'!W26-'SIT 2020 Results'!W26)/'SIT 2020 Results'!W26),"")</f>
        <v/>
      </c>
      <c r="X26" s="193" t="str">
        <f>IFERROR((('SIT Results'!X26-'SIT 2020 Results'!X26)/'SIT 2020 Results'!X26),"")</f>
        <v/>
      </c>
      <c r="Y26" s="193" t="str">
        <f>IFERROR((('SIT Results'!Y26-'SIT 2020 Results'!Y26)/'SIT 2020 Results'!Y26),"")</f>
        <v/>
      </c>
      <c r="Z26" s="193" t="str">
        <f>IFERROR((('SIT Results'!Z26-'SIT 2020 Results'!Z26)/'SIT 2020 Results'!Z26),"")</f>
        <v/>
      </c>
      <c r="AA26" s="193" t="str">
        <f>IFERROR((('SIT Results'!AA26-'SIT 2020 Results'!AA26)/'SIT 2020 Results'!AA26),"")</f>
        <v/>
      </c>
      <c r="AB26" s="193" t="str">
        <f>IFERROR((('SIT Results'!AB26-'SIT 2020 Results'!AB26)/'SIT 2020 Results'!AB26),"")</f>
        <v/>
      </c>
      <c r="AC26" s="193" t="str">
        <f>IFERROR((('SIT Results'!AC26-'SIT 2020 Results'!AC26)/'SIT 2020 Results'!AC26),"")</f>
        <v/>
      </c>
      <c r="AD26" s="193" t="str">
        <f>IFERROR((('SIT Results'!AD26-'SIT 2020 Results'!AD26)/'SIT 2020 Results'!AD26),"")</f>
        <v/>
      </c>
      <c r="AE26" s="193" t="str">
        <f>IFERROR((('SIT Results'!AE26-'SIT 2020 Results'!AE26)/'SIT 2020 Results'!AE26),"")</f>
        <v/>
      </c>
      <c r="AF26" s="193" t="str">
        <f>IFERROR((('SIT Results'!AF26-'SIT 2020 Results'!AF26)/'SIT 2020 Results'!AF26),"")</f>
        <v/>
      </c>
      <c r="AG26" s="193" t="str">
        <f>IFERROR((('SIT Results'!AG26-'SIT 2020 Results'!AG26)/'SIT 2020 Results'!AG26),"")</f>
        <v/>
      </c>
    </row>
    <row r="27" spans="2:34" ht="15" x14ac:dyDescent="0.25">
      <c r="B27" s="23" t="s">
        <v>317</v>
      </c>
      <c r="C27" s="196">
        <f>IFERROR((('SIT Results'!C27-'SIT 2020 Results'!C27)/'SIT 2020 Results'!C27),"")</f>
        <v>-6.5666971309068602E-13</v>
      </c>
      <c r="D27" s="196">
        <f>IFERROR((('SIT Results'!D27-'SIT 2020 Results'!D27)/'SIT 2020 Results'!D27),"")</f>
        <v>1.1753967379564225E-12</v>
      </c>
      <c r="E27" s="196">
        <f>IFERROR((('SIT Results'!E27-'SIT 2020 Results'!E27)/'SIT 2020 Results'!E27),"")</f>
        <v>-1.6711224514692455E-12</v>
      </c>
      <c r="F27" s="196">
        <f>IFERROR((('SIT Results'!F27-'SIT 2020 Results'!F27)/'SIT 2020 Results'!F27),"")</f>
        <v>1.0160549032727135E-12</v>
      </c>
      <c r="G27" s="196">
        <f>IFERROR((('SIT Results'!G27-'SIT 2020 Results'!G27)/'SIT 2020 Results'!G27),"")</f>
        <v>3.0439362336073558E-13</v>
      </c>
      <c r="H27" s="196">
        <f>IFERROR((('SIT Results'!H27-'SIT 2020 Results'!H27)/'SIT 2020 Results'!H27),"")</f>
        <v>6.9206160528411356E-13</v>
      </c>
      <c r="I27" s="196">
        <f>IFERROR((('SIT Results'!I27-'SIT 2020 Results'!I27)/'SIT 2020 Results'!I27),"")</f>
        <v>8.1925280082568071E-13</v>
      </c>
      <c r="J27" s="196">
        <f>IFERROR((('SIT Results'!J27-'SIT 2020 Results'!J27)/'SIT 2020 Results'!J27),"")</f>
        <v>1.2283365516047835E-12</v>
      </c>
      <c r="K27" s="196">
        <f>IFERROR((('SIT Results'!K27-'SIT 2020 Results'!K27)/'SIT 2020 Results'!K27),"")</f>
        <v>1.4591085486827847E-12</v>
      </c>
      <c r="L27" s="196">
        <f>IFERROR((('SIT Results'!L27-'SIT 2020 Results'!L27)/'SIT 2020 Results'!L27),"")</f>
        <v>8.3105776480197964E-12</v>
      </c>
      <c r="M27" s="196">
        <f>IFERROR((('SIT Results'!M27-'SIT 2020 Results'!M27)/'SIT 2020 Results'!M27),"")</f>
        <v>6.8398667704294618E-12</v>
      </c>
      <c r="N27" s="196">
        <f>IFERROR((('SIT Results'!N27-'SIT 2020 Results'!N27)/'SIT 2020 Results'!N27),"")</f>
        <v>-7.1583996315378478E-13</v>
      </c>
      <c r="O27" s="196">
        <f>IFERROR((('SIT Results'!O27-'SIT 2020 Results'!O27)/'SIT 2020 Results'!O27),"")</f>
        <v>6.8912809420653332E-12</v>
      </c>
      <c r="P27" s="196">
        <f>IFERROR((('SIT Results'!P27-'SIT 2020 Results'!P27)/'SIT 2020 Results'!P27),"")</f>
        <v>2.1024806456385683E-13</v>
      </c>
      <c r="Q27" s="196">
        <f>IFERROR((('SIT Results'!Q27-'SIT 2020 Results'!Q27)/'SIT 2020 Results'!Q27),"")</f>
        <v>1.4433305741115941E-12</v>
      </c>
      <c r="R27" s="196">
        <f>IFERROR((('SIT Results'!R27-'SIT 2020 Results'!R27)/'SIT 2020 Results'!R27),"")</f>
        <v>-1.0078957547158586E-12</v>
      </c>
      <c r="S27" s="196">
        <f>IFERROR((('SIT Results'!S27-'SIT 2020 Results'!S27)/'SIT 2020 Results'!S27),"")</f>
        <v>9.4299980440831408E-13</v>
      </c>
      <c r="T27" s="196">
        <f>IFERROR((('SIT Results'!T27-'SIT 2020 Results'!T27)/'SIT 2020 Results'!T27),"")</f>
        <v>9.2902220158877856E-12</v>
      </c>
      <c r="U27" s="196">
        <f>IFERROR((('SIT Results'!U27-'SIT 2020 Results'!U27)/'SIT 2020 Results'!U27),"")</f>
        <v>7.1339314203310853E-13</v>
      </c>
      <c r="V27" s="196">
        <f>IFERROR((('SIT Results'!V27-'SIT 2020 Results'!V27)/'SIT 2020 Results'!V27),"")</f>
        <v>-3.4738261705428647E-12</v>
      </c>
      <c r="W27" s="196">
        <f>IFERROR((('SIT Results'!W27-'SIT 2020 Results'!W27)/'SIT 2020 Results'!W27),"")</f>
        <v>-9.1539200484660282E-7</v>
      </c>
      <c r="X27" s="196">
        <f>IFERROR((('SIT Results'!X27-'SIT 2020 Results'!X27)/'SIT 2020 Results'!X27),"")</f>
        <v>-4.5617474519490413E-6</v>
      </c>
      <c r="Y27" s="196">
        <f>IFERROR((('SIT Results'!Y27-'SIT 2020 Results'!Y27)/'SIT 2020 Results'!Y27),"")</f>
        <v>-6.5728873280406652E-6</v>
      </c>
      <c r="Z27" s="196">
        <f>IFERROR((('SIT Results'!Z27-'SIT 2020 Results'!Z27)/'SIT 2020 Results'!Z27),"")</f>
        <v>-1.036188925103779E-5</v>
      </c>
      <c r="AA27" s="196">
        <f>IFERROR((('SIT Results'!AA27-'SIT 2020 Results'!AA27)/'SIT 2020 Results'!AA27),"")</f>
        <v>-1.5678761433489619E-5</v>
      </c>
      <c r="AB27" s="196">
        <f>IFERROR((('SIT Results'!AB27-'SIT 2020 Results'!AB27)/'SIT 2020 Results'!AB27),"")</f>
        <v>-2.2066430362325073E-5</v>
      </c>
      <c r="AC27" s="196">
        <f>IFERROR((('SIT Results'!AC27-'SIT 2020 Results'!AC27)/'SIT 2020 Results'!AC27),"")</f>
        <v>-4.0071280846632371E-5</v>
      </c>
      <c r="AD27" s="196">
        <f>IFERROR((('SIT Results'!AD27-'SIT 2020 Results'!AD27)/'SIT 2020 Results'!AD27),"")</f>
        <v>-5.6031006771744045E-2</v>
      </c>
      <c r="AE27" s="196">
        <f>IFERROR((('SIT Results'!AE27-'SIT 2020 Results'!AE27)/'SIT 2020 Results'!AE27),"")</f>
        <v>-6.8956358886320276E-2</v>
      </c>
      <c r="AF27" s="196">
        <f>IFERROR((('SIT Results'!AF27-'SIT 2020 Results'!AF27)/'SIT 2020 Results'!AF27),"")</f>
        <v>-7.556913313075217E-2</v>
      </c>
      <c r="AG27" s="196">
        <f>IFERROR((('SIT Results'!AG27-'SIT 2020 Results'!AG27)/'SIT 2020 Results'!AG27),"")</f>
        <v>3.0384760689067081</v>
      </c>
      <c r="AH27" s="153" t="s">
        <v>489</v>
      </c>
    </row>
    <row r="28" spans="2:34" ht="15" x14ac:dyDescent="0.25">
      <c r="B28" s="11" t="s">
        <v>265</v>
      </c>
      <c r="C28" s="197" t="str">
        <f>IFERROR((('SIT Results'!C28-'SIT 2020 Results'!C28)/'SIT 2020 Results'!C28),"")</f>
        <v/>
      </c>
      <c r="D28" s="197" t="str">
        <f>IFERROR((('SIT Results'!D28-'SIT 2020 Results'!D28)/'SIT 2020 Results'!D28),"")</f>
        <v/>
      </c>
      <c r="E28" s="197" t="str">
        <f>IFERROR((('SIT Results'!E28-'SIT 2020 Results'!E28)/'SIT 2020 Results'!E28),"")</f>
        <v/>
      </c>
      <c r="F28" s="197" t="str">
        <f>IFERROR((('SIT Results'!F28-'SIT 2020 Results'!F28)/'SIT 2020 Results'!F28),"")</f>
        <v/>
      </c>
      <c r="G28" s="197" t="str">
        <f>IFERROR((('SIT Results'!G28-'SIT 2020 Results'!G28)/'SIT 2020 Results'!G28),"")</f>
        <v/>
      </c>
      <c r="H28" s="197" t="str">
        <f>IFERROR((('SIT Results'!H28-'SIT 2020 Results'!H28)/'SIT 2020 Results'!H28),"")</f>
        <v/>
      </c>
      <c r="I28" s="197" t="str">
        <f>IFERROR((('SIT Results'!I28-'SIT 2020 Results'!I28)/'SIT 2020 Results'!I28),"")</f>
        <v/>
      </c>
      <c r="J28" s="197" t="str">
        <f>IFERROR((('SIT Results'!J28-'SIT 2020 Results'!J28)/'SIT 2020 Results'!J28),"")</f>
        <v/>
      </c>
      <c r="K28" s="197" t="str">
        <f>IFERROR((('SIT Results'!K28-'SIT 2020 Results'!K28)/'SIT 2020 Results'!K28),"")</f>
        <v/>
      </c>
      <c r="L28" s="197" t="str">
        <f>IFERROR((('SIT Results'!L28-'SIT 2020 Results'!L28)/'SIT 2020 Results'!L28),"")</f>
        <v/>
      </c>
      <c r="M28" s="197" t="str">
        <f>IFERROR((('SIT Results'!M28-'SIT 2020 Results'!M28)/'SIT 2020 Results'!M28),"")</f>
        <v/>
      </c>
      <c r="N28" s="197" t="str">
        <f>IFERROR((('SIT Results'!N28-'SIT 2020 Results'!N28)/'SIT 2020 Results'!N28),"")</f>
        <v/>
      </c>
      <c r="O28" s="197" t="str">
        <f>IFERROR((('SIT Results'!O28-'SIT 2020 Results'!O28)/'SIT 2020 Results'!O28),"")</f>
        <v/>
      </c>
      <c r="P28" s="197" t="str">
        <f>IFERROR((('SIT Results'!P28-'SIT 2020 Results'!P28)/'SIT 2020 Results'!P28),"")</f>
        <v/>
      </c>
      <c r="Q28" s="197" t="str">
        <f>IFERROR((('SIT Results'!Q28-'SIT 2020 Results'!Q28)/'SIT 2020 Results'!Q28),"")</f>
        <v/>
      </c>
      <c r="R28" s="197" t="str">
        <f>IFERROR((('SIT Results'!R28-'SIT 2020 Results'!R28)/'SIT 2020 Results'!R28),"")</f>
        <v/>
      </c>
      <c r="S28" s="197" t="str">
        <f>IFERROR((('SIT Results'!S28-'SIT 2020 Results'!S28)/'SIT 2020 Results'!S28),"")</f>
        <v/>
      </c>
      <c r="T28" s="197" t="str">
        <f>IFERROR((('SIT Results'!T28-'SIT 2020 Results'!T28)/'SIT 2020 Results'!T28),"")</f>
        <v/>
      </c>
      <c r="U28" s="197" t="str">
        <f>IFERROR((('SIT Results'!U28-'SIT 2020 Results'!U28)/'SIT 2020 Results'!U28),"")</f>
        <v/>
      </c>
      <c r="V28" s="197" t="str">
        <f>IFERROR((('SIT Results'!V28-'SIT 2020 Results'!V28)/'SIT 2020 Results'!V28),"")</f>
        <v/>
      </c>
      <c r="W28" s="197" t="str">
        <f>IFERROR((('SIT Results'!W28-'SIT 2020 Results'!W28)/'SIT 2020 Results'!W28),"")</f>
        <v/>
      </c>
      <c r="X28" s="197" t="str">
        <f>IFERROR((('SIT Results'!X28-'SIT 2020 Results'!X28)/'SIT 2020 Results'!X28),"")</f>
        <v/>
      </c>
      <c r="Y28" s="197" t="str">
        <f>IFERROR((('SIT Results'!Y28-'SIT 2020 Results'!Y28)/'SIT 2020 Results'!Y28),"")</f>
        <v/>
      </c>
      <c r="Z28" s="197" t="str">
        <f>IFERROR((('SIT Results'!Z28-'SIT 2020 Results'!Z28)/'SIT 2020 Results'!Z28),"")</f>
        <v/>
      </c>
      <c r="AA28" s="197" t="str">
        <f>IFERROR((('SIT Results'!AA28-'SIT 2020 Results'!AA28)/'SIT 2020 Results'!AA28),"")</f>
        <v/>
      </c>
      <c r="AB28" s="197" t="str">
        <f>IFERROR((('SIT Results'!AB28-'SIT 2020 Results'!AB28)/'SIT 2020 Results'!AB28),"")</f>
        <v/>
      </c>
      <c r="AC28" s="197" t="str">
        <f>IFERROR((('SIT Results'!AC28-'SIT 2020 Results'!AC28)/'SIT 2020 Results'!AC28),"")</f>
        <v/>
      </c>
      <c r="AD28" s="197" t="str">
        <f>IFERROR((('SIT Results'!AD28-'SIT 2020 Results'!AD28)/'SIT 2020 Results'!AD28),"")</f>
        <v/>
      </c>
      <c r="AE28" s="197"/>
      <c r="AF28" s="197"/>
      <c r="AG28" s="197"/>
    </row>
    <row r="29" spans="2:34" ht="15" x14ac:dyDescent="0.25">
      <c r="B29" s="17" t="s">
        <v>318</v>
      </c>
      <c r="C29" s="197" t="str">
        <f>IFERROR((('SIT Results'!C29-'SIT 2020 Results'!C29)/'SIT 2020 Results'!C29),"")</f>
        <v/>
      </c>
      <c r="D29" s="197" t="str">
        <f>IFERROR((('SIT Results'!D29-'SIT 2020 Results'!D29)/'SIT 2020 Results'!D29),"")</f>
        <v/>
      </c>
      <c r="E29" s="197" t="str">
        <f>IFERROR((('SIT Results'!E29-'SIT 2020 Results'!E29)/'SIT 2020 Results'!E29),"")</f>
        <v/>
      </c>
      <c r="F29" s="197" t="str">
        <f>IFERROR((('SIT Results'!F29-'SIT 2020 Results'!F29)/'SIT 2020 Results'!F29),"")</f>
        <v/>
      </c>
      <c r="G29" s="197" t="str">
        <f>IFERROR((('SIT Results'!G29-'SIT 2020 Results'!G29)/'SIT 2020 Results'!G29),"")</f>
        <v/>
      </c>
      <c r="H29" s="197" t="str">
        <f>IFERROR((('SIT Results'!H29-'SIT 2020 Results'!H29)/'SIT 2020 Results'!H29),"")</f>
        <v/>
      </c>
      <c r="I29" s="197" t="str">
        <f>IFERROR((('SIT Results'!I29-'SIT 2020 Results'!I29)/'SIT 2020 Results'!I29),"")</f>
        <v/>
      </c>
      <c r="J29" s="197" t="str">
        <f>IFERROR((('SIT Results'!J29-'SIT 2020 Results'!J29)/'SIT 2020 Results'!J29),"")</f>
        <v/>
      </c>
      <c r="K29" s="197" t="str">
        <f>IFERROR((('SIT Results'!K29-'SIT 2020 Results'!K29)/'SIT 2020 Results'!K29),"")</f>
        <v/>
      </c>
      <c r="L29" s="197" t="str">
        <f>IFERROR((('SIT Results'!L29-'SIT 2020 Results'!L29)/'SIT 2020 Results'!L29),"")</f>
        <v/>
      </c>
      <c r="M29" s="197" t="str">
        <f>IFERROR((('SIT Results'!M29-'SIT 2020 Results'!M29)/'SIT 2020 Results'!M29),"")</f>
        <v/>
      </c>
      <c r="N29" s="197" t="str">
        <f>IFERROR((('SIT Results'!N29-'SIT 2020 Results'!N29)/'SIT 2020 Results'!N29),"")</f>
        <v/>
      </c>
      <c r="O29" s="197" t="str">
        <f>IFERROR((('SIT Results'!O29-'SIT 2020 Results'!O29)/'SIT 2020 Results'!O29),"")</f>
        <v/>
      </c>
      <c r="P29" s="197" t="str">
        <f>IFERROR((('SIT Results'!P29-'SIT 2020 Results'!P29)/'SIT 2020 Results'!P29),"")</f>
        <v/>
      </c>
      <c r="Q29" s="197" t="str">
        <f>IFERROR((('SIT Results'!Q29-'SIT 2020 Results'!Q29)/'SIT 2020 Results'!Q29),"")</f>
        <v/>
      </c>
      <c r="R29" s="197" t="str">
        <f>IFERROR((('SIT Results'!R29-'SIT 2020 Results'!R29)/'SIT 2020 Results'!R29),"")</f>
        <v/>
      </c>
      <c r="S29" s="197" t="str">
        <f>IFERROR((('SIT Results'!S29-'SIT 2020 Results'!S29)/'SIT 2020 Results'!S29),"")</f>
        <v/>
      </c>
      <c r="T29" s="197" t="str">
        <f>IFERROR((('SIT Results'!T29-'SIT 2020 Results'!T29)/'SIT 2020 Results'!T29),"")</f>
        <v/>
      </c>
      <c r="U29" s="197" t="str">
        <f>IFERROR((('SIT Results'!U29-'SIT 2020 Results'!U29)/'SIT 2020 Results'!U29),"")</f>
        <v/>
      </c>
      <c r="V29" s="197" t="str">
        <f>IFERROR((('SIT Results'!V29-'SIT 2020 Results'!V29)/'SIT 2020 Results'!V29),"")</f>
        <v/>
      </c>
      <c r="W29" s="197" t="str">
        <f>IFERROR((('SIT Results'!W29-'SIT 2020 Results'!W29)/'SIT 2020 Results'!W29),"")</f>
        <v/>
      </c>
      <c r="X29" s="197" t="str">
        <f>IFERROR((('SIT Results'!X29-'SIT 2020 Results'!X29)/'SIT 2020 Results'!X29),"")</f>
        <v/>
      </c>
      <c r="Y29" s="197" t="str">
        <f>IFERROR((('SIT Results'!Y29-'SIT 2020 Results'!Y29)/'SIT 2020 Results'!Y29),"")</f>
        <v/>
      </c>
      <c r="Z29" s="197" t="str">
        <f>IFERROR((('SIT Results'!Z29-'SIT 2020 Results'!Z29)/'SIT 2020 Results'!Z29),"")</f>
        <v/>
      </c>
      <c r="AA29" s="197" t="str">
        <f>IFERROR((('SIT Results'!AA29-'SIT 2020 Results'!AA29)/'SIT 2020 Results'!AA29),"")</f>
        <v/>
      </c>
      <c r="AB29" s="197" t="str">
        <f>IFERROR((('SIT Results'!AB29-'SIT 2020 Results'!AB29)/'SIT 2020 Results'!AB29),"")</f>
        <v/>
      </c>
      <c r="AC29" s="197" t="str">
        <f>IFERROR((('SIT Results'!AC29-'SIT 2020 Results'!AC29)/'SIT 2020 Results'!AC29),"")</f>
        <v/>
      </c>
      <c r="AD29" s="197" t="str">
        <f>IFERROR((('SIT Results'!AD29-'SIT 2020 Results'!AD29)/'SIT 2020 Results'!AD29),"")</f>
        <v/>
      </c>
      <c r="AE29" s="197"/>
      <c r="AF29" s="197"/>
      <c r="AG29" s="197"/>
    </row>
    <row r="30" spans="2:34" ht="15.75" x14ac:dyDescent="0.3">
      <c r="B30" s="188" t="s">
        <v>319</v>
      </c>
      <c r="C30" s="197" t="str">
        <f>IFERROR((('SIT Results'!C30-'SIT 2020 Results'!C30)/'SIT 2020 Results'!C30),"")</f>
        <v/>
      </c>
      <c r="D30" s="197" t="str">
        <f>IFERROR((('SIT Results'!D30-'SIT 2020 Results'!D30)/'SIT 2020 Results'!D30),"")</f>
        <v/>
      </c>
      <c r="E30" s="197" t="str">
        <f>IFERROR((('SIT Results'!E30-'SIT 2020 Results'!E30)/'SIT 2020 Results'!E30),"")</f>
        <v/>
      </c>
      <c r="F30" s="197" t="str">
        <f>IFERROR((('SIT Results'!F30-'SIT 2020 Results'!F30)/'SIT 2020 Results'!F30),"")</f>
        <v/>
      </c>
      <c r="G30" s="197" t="str">
        <f>IFERROR((('SIT Results'!G30-'SIT 2020 Results'!G30)/'SIT 2020 Results'!G30),"")</f>
        <v/>
      </c>
      <c r="H30" s="197" t="str">
        <f>IFERROR((('SIT Results'!H30-'SIT 2020 Results'!H30)/'SIT 2020 Results'!H30),"")</f>
        <v/>
      </c>
      <c r="I30" s="197" t="str">
        <f>IFERROR((('SIT Results'!I30-'SIT 2020 Results'!I30)/'SIT 2020 Results'!I30),"")</f>
        <v/>
      </c>
      <c r="J30" s="197" t="str">
        <f>IFERROR((('SIT Results'!J30-'SIT 2020 Results'!J30)/'SIT 2020 Results'!J30),"")</f>
        <v/>
      </c>
      <c r="K30" s="197" t="str">
        <f>IFERROR((('SIT Results'!K30-'SIT 2020 Results'!K30)/'SIT 2020 Results'!K30),"")</f>
        <v/>
      </c>
      <c r="L30" s="197" t="str">
        <f>IFERROR((('SIT Results'!L30-'SIT 2020 Results'!L30)/'SIT 2020 Results'!L30),"")</f>
        <v/>
      </c>
      <c r="M30" s="197" t="str">
        <f>IFERROR((('SIT Results'!M30-'SIT 2020 Results'!M30)/'SIT 2020 Results'!M30),"")</f>
        <v/>
      </c>
      <c r="N30" s="197" t="str">
        <f>IFERROR((('SIT Results'!N30-'SIT 2020 Results'!N30)/'SIT 2020 Results'!N30),"")</f>
        <v/>
      </c>
      <c r="O30" s="197" t="str">
        <f>IFERROR((('SIT Results'!O30-'SIT 2020 Results'!O30)/'SIT 2020 Results'!O30),"")</f>
        <v/>
      </c>
      <c r="P30" s="197" t="str">
        <f>IFERROR((('SIT Results'!P30-'SIT 2020 Results'!P30)/'SIT 2020 Results'!P30),"")</f>
        <v/>
      </c>
      <c r="Q30" s="197" t="str">
        <f>IFERROR((('SIT Results'!Q30-'SIT 2020 Results'!Q30)/'SIT 2020 Results'!Q30),"")</f>
        <v/>
      </c>
      <c r="R30" s="197" t="str">
        <f>IFERROR((('SIT Results'!R30-'SIT 2020 Results'!R30)/'SIT 2020 Results'!R30),"")</f>
        <v/>
      </c>
      <c r="S30" s="197" t="str">
        <f>IFERROR((('SIT Results'!S30-'SIT 2020 Results'!S30)/'SIT 2020 Results'!S30),"")</f>
        <v/>
      </c>
      <c r="T30" s="197" t="str">
        <f>IFERROR((('SIT Results'!T30-'SIT 2020 Results'!T30)/'SIT 2020 Results'!T30),"")</f>
        <v/>
      </c>
      <c r="U30" s="197" t="str">
        <f>IFERROR((('SIT Results'!U30-'SIT 2020 Results'!U30)/'SIT 2020 Results'!U30),"")</f>
        <v/>
      </c>
      <c r="V30" s="197" t="str">
        <f>IFERROR((('SIT Results'!V30-'SIT 2020 Results'!V30)/'SIT 2020 Results'!V30),"")</f>
        <v/>
      </c>
      <c r="W30" s="197" t="str">
        <f>IFERROR((('SIT Results'!W30-'SIT 2020 Results'!W30)/'SIT 2020 Results'!W30),"")</f>
        <v/>
      </c>
      <c r="X30" s="197" t="str">
        <f>IFERROR((('SIT Results'!X30-'SIT 2020 Results'!X30)/'SIT 2020 Results'!X30),"")</f>
        <v/>
      </c>
      <c r="Y30" s="197" t="str">
        <f>IFERROR((('SIT Results'!Y30-'SIT 2020 Results'!Y30)/'SIT 2020 Results'!Y30),"")</f>
        <v/>
      </c>
      <c r="Z30" s="197" t="str">
        <f>IFERROR((('SIT Results'!Z30-'SIT 2020 Results'!Z30)/'SIT 2020 Results'!Z30),"")</f>
        <v/>
      </c>
      <c r="AA30" s="197" t="str">
        <f>IFERROR((('SIT Results'!AA30-'SIT 2020 Results'!AA30)/'SIT 2020 Results'!AA30),"")</f>
        <v/>
      </c>
      <c r="AB30" s="197" t="str">
        <f>IFERROR((('SIT Results'!AB30-'SIT 2020 Results'!AB30)/'SIT 2020 Results'!AB30),"")</f>
        <v/>
      </c>
      <c r="AC30" s="197" t="str">
        <f>IFERROR((('SIT Results'!AC30-'SIT 2020 Results'!AC30)/'SIT 2020 Results'!AC30),"")</f>
        <v/>
      </c>
      <c r="AD30" s="197" t="str">
        <f>IFERROR((('SIT Results'!AD30-'SIT 2020 Results'!AD30)/'SIT 2020 Results'!AD30),"")</f>
        <v/>
      </c>
      <c r="AE30" s="197"/>
      <c r="AF30" s="197"/>
      <c r="AG30" s="197"/>
    </row>
    <row r="31" spans="2:34" ht="15.75" x14ac:dyDescent="0.3">
      <c r="B31" s="188" t="s">
        <v>320</v>
      </c>
      <c r="C31" s="197" t="str">
        <f>IFERROR((('SIT Results'!C31-'SIT 2020 Results'!C31)/'SIT 2020 Results'!C31),"")</f>
        <v/>
      </c>
      <c r="D31" s="197" t="str">
        <f>IFERROR((('SIT Results'!D31-'SIT 2020 Results'!D31)/'SIT 2020 Results'!D31),"")</f>
        <v/>
      </c>
      <c r="E31" s="197" t="str">
        <f>IFERROR((('SIT Results'!E31-'SIT 2020 Results'!E31)/'SIT 2020 Results'!E31),"")</f>
        <v/>
      </c>
      <c r="F31" s="197" t="str">
        <f>IFERROR((('SIT Results'!F31-'SIT 2020 Results'!F31)/'SIT 2020 Results'!F31),"")</f>
        <v/>
      </c>
      <c r="G31" s="197" t="str">
        <f>IFERROR((('SIT Results'!G31-'SIT 2020 Results'!G31)/'SIT 2020 Results'!G31),"")</f>
        <v/>
      </c>
      <c r="H31" s="197" t="str">
        <f>IFERROR((('SIT Results'!H31-'SIT 2020 Results'!H31)/'SIT 2020 Results'!H31),"")</f>
        <v/>
      </c>
      <c r="I31" s="197" t="str">
        <f>IFERROR((('SIT Results'!I31-'SIT 2020 Results'!I31)/'SIT 2020 Results'!I31),"")</f>
        <v/>
      </c>
      <c r="J31" s="197" t="str">
        <f>IFERROR((('SIT Results'!J31-'SIT 2020 Results'!J31)/'SIT 2020 Results'!J31),"")</f>
        <v/>
      </c>
      <c r="K31" s="197" t="str">
        <f>IFERROR((('SIT Results'!K31-'SIT 2020 Results'!K31)/'SIT 2020 Results'!K31),"")</f>
        <v/>
      </c>
      <c r="L31" s="197" t="str">
        <f>IFERROR((('SIT Results'!L31-'SIT 2020 Results'!L31)/'SIT 2020 Results'!L31),"")</f>
        <v/>
      </c>
      <c r="M31" s="197" t="str">
        <f>IFERROR((('SIT Results'!M31-'SIT 2020 Results'!M31)/'SIT 2020 Results'!M31),"")</f>
        <v/>
      </c>
      <c r="N31" s="197" t="str">
        <f>IFERROR((('SIT Results'!N31-'SIT 2020 Results'!N31)/'SIT 2020 Results'!N31),"")</f>
        <v/>
      </c>
      <c r="O31" s="197" t="str">
        <f>IFERROR((('SIT Results'!O31-'SIT 2020 Results'!O31)/'SIT 2020 Results'!O31),"")</f>
        <v/>
      </c>
      <c r="P31" s="197" t="str">
        <f>IFERROR((('SIT Results'!P31-'SIT 2020 Results'!P31)/'SIT 2020 Results'!P31),"")</f>
        <v/>
      </c>
      <c r="Q31" s="197" t="str">
        <f>IFERROR((('SIT Results'!Q31-'SIT 2020 Results'!Q31)/'SIT 2020 Results'!Q31),"")</f>
        <v/>
      </c>
      <c r="R31" s="197" t="str">
        <f>IFERROR((('SIT Results'!R31-'SIT 2020 Results'!R31)/'SIT 2020 Results'!R31),"")</f>
        <v/>
      </c>
      <c r="S31" s="197" t="str">
        <f>IFERROR((('SIT Results'!S31-'SIT 2020 Results'!S31)/'SIT 2020 Results'!S31),"")</f>
        <v/>
      </c>
      <c r="T31" s="197" t="str">
        <f>IFERROR((('SIT Results'!T31-'SIT 2020 Results'!T31)/'SIT 2020 Results'!T31),"")</f>
        <v/>
      </c>
      <c r="U31" s="197" t="str">
        <f>IFERROR((('SIT Results'!U31-'SIT 2020 Results'!U31)/'SIT 2020 Results'!U31),"")</f>
        <v/>
      </c>
      <c r="V31" s="197" t="str">
        <f>IFERROR((('SIT Results'!V31-'SIT 2020 Results'!V31)/'SIT 2020 Results'!V31),"")</f>
        <v/>
      </c>
      <c r="W31" s="197" t="str">
        <f>IFERROR((('SIT Results'!W31-'SIT 2020 Results'!W31)/'SIT 2020 Results'!W31),"")</f>
        <v/>
      </c>
      <c r="X31" s="197" t="str">
        <f>IFERROR((('SIT Results'!X31-'SIT 2020 Results'!X31)/'SIT 2020 Results'!X31),"")</f>
        <v/>
      </c>
      <c r="Y31" s="197" t="str">
        <f>IFERROR((('SIT Results'!Y31-'SIT 2020 Results'!Y31)/'SIT 2020 Results'!Y31),"")</f>
        <v/>
      </c>
      <c r="Z31" s="197" t="str">
        <f>IFERROR((('SIT Results'!Z31-'SIT 2020 Results'!Z31)/'SIT 2020 Results'!Z31),"")</f>
        <v/>
      </c>
      <c r="AA31" s="197" t="str">
        <f>IFERROR((('SIT Results'!AA31-'SIT 2020 Results'!AA31)/'SIT 2020 Results'!AA31),"")</f>
        <v/>
      </c>
      <c r="AB31" s="197" t="str">
        <f>IFERROR((('SIT Results'!AB31-'SIT 2020 Results'!AB31)/'SIT 2020 Results'!AB31),"")</f>
        <v/>
      </c>
      <c r="AC31" s="197" t="str">
        <f>IFERROR((('SIT Results'!AC31-'SIT 2020 Results'!AC31)/'SIT 2020 Results'!AC31),"")</f>
        <v/>
      </c>
      <c r="AD31" s="197" t="str">
        <f>IFERROR((('SIT Results'!AD31-'SIT 2020 Results'!AD31)/'SIT 2020 Results'!AD31),"")</f>
        <v/>
      </c>
      <c r="AE31" s="197"/>
      <c r="AF31" s="197"/>
      <c r="AG31" s="197"/>
    </row>
    <row r="32" spans="2:34" ht="15.75" x14ac:dyDescent="0.3">
      <c r="B32" s="188" t="s">
        <v>321</v>
      </c>
      <c r="C32" s="197" t="str">
        <f>IFERROR((('SIT Results'!C32-'SIT 2020 Results'!C32)/'SIT 2020 Results'!C32),"")</f>
        <v/>
      </c>
      <c r="D32" s="197" t="str">
        <f>IFERROR((('SIT Results'!D32-'SIT 2020 Results'!D32)/'SIT 2020 Results'!D32),"")</f>
        <v/>
      </c>
      <c r="E32" s="197" t="str">
        <f>IFERROR((('SIT Results'!E32-'SIT 2020 Results'!E32)/'SIT 2020 Results'!E32),"")</f>
        <v/>
      </c>
      <c r="F32" s="197" t="str">
        <f>IFERROR((('SIT Results'!F32-'SIT 2020 Results'!F32)/'SIT 2020 Results'!F32),"")</f>
        <v/>
      </c>
      <c r="G32" s="197" t="str">
        <f>IFERROR((('SIT Results'!G32-'SIT 2020 Results'!G32)/'SIT 2020 Results'!G32),"")</f>
        <v/>
      </c>
      <c r="H32" s="197" t="str">
        <f>IFERROR((('SIT Results'!H32-'SIT 2020 Results'!H32)/'SIT 2020 Results'!H32),"")</f>
        <v/>
      </c>
      <c r="I32" s="197" t="str">
        <f>IFERROR((('SIT Results'!I32-'SIT 2020 Results'!I32)/'SIT 2020 Results'!I32),"")</f>
        <v/>
      </c>
      <c r="J32" s="197" t="str">
        <f>IFERROR((('SIT Results'!J32-'SIT 2020 Results'!J32)/'SIT 2020 Results'!J32),"")</f>
        <v/>
      </c>
      <c r="K32" s="197" t="str">
        <f>IFERROR((('SIT Results'!K32-'SIT 2020 Results'!K32)/'SIT 2020 Results'!K32),"")</f>
        <v/>
      </c>
      <c r="L32" s="197" t="str">
        <f>IFERROR((('SIT Results'!L32-'SIT 2020 Results'!L32)/'SIT 2020 Results'!L32),"")</f>
        <v/>
      </c>
      <c r="M32" s="197" t="str">
        <f>IFERROR((('SIT Results'!M32-'SIT 2020 Results'!M32)/'SIT 2020 Results'!M32),"")</f>
        <v/>
      </c>
      <c r="N32" s="197" t="str">
        <f>IFERROR((('SIT Results'!N32-'SIT 2020 Results'!N32)/'SIT 2020 Results'!N32),"")</f>
        <v/>
      </c>
      <c r="O32" s="197" t="str">
        <f>IFERROR((('SIT Results'!O32-'SIT 2020 Results'!O32)/'SIT 2020 Results'!O32),"")</f>
        <v/>
      </c>
      <c r="P32" s="197" t="str">
        <f>IFERROR((('SIT Results'!P32-'SIT 2020 Results'!P32)/'SIT 2020 Results'!P32),"")</f>
        <v/>
      </c>
      <c r="Q32" s="197" t="str">
        <f>IFERROR((('SIT Results'!Q32-'SIT 2020 Results'!Q32)/'SIT 2020 Results'!Q32),"")</f>
        <v/>
      </c>
      <c r="R32" s="197" t="str">
        <f>IFERROR((('SIT Results'!R32-'SIT 2020 Results'!R32)/'SIT 2020 Results'!R32),"")</f>
        <v/>
      </c>
      <c r="S32" s="197" t="str">
        <f>IFERROR((('SIT Results'!S32-'SIT 2020 Results'!S32)/'SIT 2020 Results'!S32),"")</f>
        <v/>
      </c>
      <c r="T32" s="197" t="str">
        <f>IFERROR((('SIT Results'!T32-'SIT 2020 Results'!T32)/'SIT 2020 Results'!T32),"")</f>
        <v/>
      </c>
      <c r="U32" s="197" t="str">
        <f>IFERROR((('SIT Results'!U32-'SIT 2020 Results'!U32)/'SIT 2020 Results'!U32),"")</f>
        <v/>
      </c>
      <c r="V32" s="197" t="str">
        <f>IFERROR((('SIT Results'!V32-'SIT 2020 Results'!V32)/'SIT 2020 Results'!V32),"")</f>
        <v/>
      </c>
      <c r="W32" s="197" t="str">
        <f>IFERROR((('SIT Results'!W32-'SIT 2020 Results'!W32)/'SIT 2020 Results'!W32),"")</f>
        <v/>
      </c>
      <c r="X32" s="197" t="str">
        <f>IFERROR((('SIT Results'!X32-'SIT 2020 Results'!X32)/'SIT 2020 Results'!X32),"")</f>
        <v/>
      </c>
      <c r="Y32" s="197" t="str">
        <f>IFERROR((('SIT Results'!Y32-'SIT 2020 Results'!Y32)/'SIT 2020 Results'!Y32),"")</f>
        <v/>
      </c>
      <c r="Z32" s="197" t="str">
        <f>IFERROR((('SIT Results'!Z32-'SIT 2020 Results'!Z32)/'SIT 2020 Results'!Z32),"")</f>
        <v/>
      </c>
      <c r="AA32" s="197" t="str">
        <f>IFERROR((('SIT Results'!AA32-'SIT 2020 Results'!AA32)/'SIT 2020 Results'!AA32),"")</f>
        <v/>
      </c>
      <c r="AB32" s="197" t="str">
        <f>IFERROR((('SIT Results'!AB32-'SIT 2020 Results'!AB32)/'SIT 2020 Results'!AB32),"")</f>
        <v/>
      </c>
      <c r="AC32" s="197" t="str">
        <f>IFERROR((('SIT Results'!AC32-'SIT 2020 Results'!AC32)/'SIT 2020 Results'!AC32),"")</f>
        <v/>
      </c>
      <c r="AD32" s="197" t="str">
        <f>IFERROR((('SIT Results'!AD32-'SIT 2020 Results'!AD32)/'SIT 2020 Results'!AD32),"")</f>
        <v/>
      </c>
      <c r="AE32" s="197"/>
      <c r="AF32" s="197"/>
      <c r="AG32" s="197"/>
    </row>
    <row r="33" spans="2:33" ht="15.75" x14ac:dyDescent="0.3">
      <c r="B33" s="188" t="s">
        <v>322</v>
      </c>
      <c r="C33" s="197" t="str">
        <f>IFERROR((('SIT Results'!C33-'SIT 2020 Results'!C33)/'SIT 2020 Results'!C33),"")</f>
        <v/>
      </c>
      <c r="D33" s="197" t="str">
        <f>IFERROR((('SIT Results'!D33-'SIT 2020 Results'!D33)/'SIT 2020 Results'!D33),"")</f>
        <v/>
      </c>
      <c r="E33" s="197" t="str">
        <f>IFERROR((('SIT Results'!E33-'SIT 2020 Results'!E33)/'SIT 2020 Results'!E33),"")</f>
        <v/>
      </c>
      <c r="F33" s="197" t="str">
        <f>IFERROR((('SIT Results'!F33-'SIT 2020 Results'!F33)/'SIT 2020 Results'!F33),"")</f>
        <v/>
      </c>
      <c r="G33" s="197" t="str">
        <f>IFERROR((('SIT Results'!G33-'SIT 2020 Results'!G33)/'SIT 2020 Results'!G33),"")</f>
        <v/>
      </c>
      <c r="H33" s="197" t="str">
        <f>IFERROR((('SIT Results'!H33-'SIT 2020 Results'!H33)/'SIT 2020 Results'!H33),"")</f>
        <v/>
      </c>
      <c r="I33" s="197" t="str">
        <f>IFERROR((('SIT Results'!I33-'SIT 2020 Results'!I33)/'SIT 2020 Results'!I33),"")</f>
        <v/>
      </c>
      <c r="J33" s="197" t="str">
        <f>IFERROR((('SIT Results'!J33-'SIT 2020 Results'!J33)/'SIT 2020 Results'!J33),"")</f>
        <v/>
      </c>
      <c r="K33" s="197" t="str">
        <f>IFERROR((('SIT Results'!K33-'SIT 2020 Results'!K33)/'SIT 2020 Results'!K33),"")</f>
        <v/>
      </c>
      <c r="L33" s="197" t="str">
        <f>IFERROR((('SIT Results'!L33-'SIT 2020 Results'!L33)/'SIT 2020 Results'!L33),"")</f>
        <v/>
      </c>
      <c r="M33" s="197" t="str">
        <f>IFERROR((('SIT Results'!M33-'SIT 2020 Results'!M33)/'SIT 2020 Results'!M33),"")</f>
        <v/>
      </c>
      <c r="N33" s="197" t="str">
        <f>IFERROR((('SIT Results'!N33-'SIT 2020 Results'!N33)/'SIT 2020 Results'!N33),"")</f>
        <v/>
      </c>
      <c r="O33" s="197" t="str">
        <f>IFERROR((('SIT Results'!O33-'SIT 2020 Results'!O33)/'SIT 2020 Results'!O33),"")</f>
        <v/>
      </c>
      <c r="P33" s="197" t="str">
        <f>IFERROR((('SIT Results'!P33-'SIT 2020 Results'!P33)/'SIT 2020 Results'!P33),"")</f>
        <v/>
      </c>
      <c r="Q33" s="197" t="str">
        <f>IFERROR((('SIT Results'!Q33-'SIT 2020 Results'!Q33)/'SIT 2020 Results'!Q33),"")</f>
        <v/>
      </c>
      <c r="R33" s="197" t="str">
        <f>IFERROR((('SIT Results'!R33-'SIT 2020 Results'!R33)/'SIT 2020 Results'!R33),"")</f>
        <v/>
      </c>
      <c r="S33" s="197" t="str">
        <f>IFERROR((('SIT Results'!S33-'SIT 2020 Results'!S33)/'SIT 2020 Results'!S33),"")</f>
        <v/>
      </c>
      <c r="T33" s="197" t="str">
        <f>IFERROR((('SIT Results'!T33-'SIT 2020 Results'!T33)/'SIT 2020 Results'!T33),"")</f>
        <v/>
      </c>
      <c r="U33" s="197" t="str">
        <f>IFERROR((('SIT Results'!U33-'SIT 2020 Results'!U33)/'SIT 2020 Results'!U33),"")</f>
        <v/>
      </c>
      <c r="V33" s="197" t="str">
        <f>IFERROR((('SIT Results'!V33-'SIT 2020 Results'!V33)/'SIT 2020 Results'!V33),"")</f>
        <v/>
      </c>
      <c r="W33" s="197" t="str">
        <f>IFERROR((('SIT Results'!W33-'SIT 2020 Results'!W33)/'SIT 2020 Results'!W33),"")</f>
        <v/>
      </c>
      <c r="X33" s="197" t="str">
        <f>IFERROR((('SIT Results'!X33-'SIT 2020 Results'!X33)/'SIT 2020 Results'!X33),"")</f>
        <v/>
      </c>
      <c r="Y33" s="197" t="str">
        <f>IFERROR((('SIT Results'!Y33-'SIT 2020 Results'!Y33)/'SIT 2020 Results'!Y33),"")</f>
        <v/>
      </c>
      <c r="Z33" s="197" t="str">
        <f>IFERROR((('SIT Results'!Z33-'SIT 2020 Results'!Z33)/'SIT 2020 Results'!Z33),"")</f>
        <v/>
      </c>
      <c r="AA33" s="197" t="str">
        <f>IFERROR((('SIT Results'!AA33-'SIT 2020 Results'!AA33)/'SIT 2020 Results'!AA33),"")</f>
        <v/>
      </c>
      <c r="AB33" s="197" t="str">
        <f>IFERROR((('SIT Results'!AB33-'SIT 2020 Results'!AB33)/'SIT 2020 Results'!AB33),"")</f>
        <v/>
      </c>
      <c r="AC33" s="197" t="str">
        <f>IFERROR((('SIT Results'!AC33-'SIT 2020 Results'!AC33)/'SIT 2020 Results'!AC33),"")</f>
        <v/>
      </c>
      <c r="AD33" s="197" t="str">
        <f>IFERROR((('SIT Results'!AD33-'SIT 2020 Results'!AD33)/'SIT 2020 Results'!AD33),"")</f>
        <v/>
      </c>
      <c r="AE33" s="197"/>
      <c r="AF33" s="197"/>
      <c r="AG33" s="197"/>
    </row>
    <row r="34" spans="2:33" ht="15.75" x14ac:dyDescent="0.3">
      <c r="B34" s="188" t="s">
        <v>323</v>
      </c>
      <c r="C34" s="197" t="str">
        <f>IFERROR((('SIT Results'!C34-'SIT 2020 Results'!C34)/'SIT 2020 Results'!C34),"")</f>
        <v/>
      </c>
      <c r="D34" s="197" t="str">
        <f>IFERROR((('SIT Results'!D34-'SIT 2020 Results'!D34)/'SIT 2020 Results'!D34),"")</f>
        <v/>
      </c>
      <c r="E34" s="197" t="str">
        <f>IFERROR((('SIT Results'!E34-'SIT 2020 Results'!E34)/'SIT 2020 Results'!E34),"")</f>
        <v/>
      </c>
      <c r="F34" s="197" t="str">
        <f>IFERROR((('SIT Results'!F34-'SIT 2020 Results'!F34)/'SIT 2020 Results'!F34),"")</f>
        <v/>
      </c>
      <c r="G34" s="197" t="str">
        <f>IFERROR((('SIT Results'!G34-'SIT 2020 Results'!G34)/'SIT 2020 Results'!G34),"")</f>
        <v/>
      </c>
      <c r="H34" s="197" t="str">
        <f>IFERROR((('SIT Results'!H34-'SIT 2020 Results'!H34)/'SIT 2020 Results'!H34),"")</f>
        <v/>
      </c>
      <c r="I34" s="197" t="str">
        <f>IFERROR((('SIT Results'!I34-'SIT 2020 Results'!I34)/'SIT 2020 Results'!I34),"")</f>
        <v/>
      </c>
      <c r="J34" s="197" t="str">
        <f>IFERROR((('SIT Results'!J34-'SIT 2020 Results'!J34)/'SIT 2020 Results'!J34),"")</f>
        <v/>
      </c>
      <c r="K34" s="197" t="str">
        <f>IFERROR((('SIT Results'!K34-'SIT 2020 Results'!K34)/'SIT 2020 Results'!K34),"")</f>
        <v/>
      </c>
      <c r="L34" s="197" t="str">
        <f>IFERROR((('SIT Results'!L34-'SIT 2020 Results'!L34)/'SIT 2020 Results'!L34),"")</f>
        <v/>
      </c>
      <c r="M34" s="197" t="str">
        <f>IFERROR((('SIT Results'!M34-'SIT 2020 Results'!M34)/'SIT 2020 Results'!M34),"")</f>
        <v/>
      </c>
      <c r="N34" s="197" t="str">
        <f>IFERROR((('SIT Results'!N34-'SIT 2020 Results'!N34)/'SIT 2020 Results'!N34),"")</f>
        <v/>
      </c>
      <c r="O34" s="197" t="str">
        <f>IFERROR((('SIT Results'!O34-'SIT 2020 Results'!O34)/'SIT 2020 Results'!O34),"")</f>
        <v/>
      </c>
      <c r="P34" s="197" t="str">
        <f>IFERROR((('SIT Results'!P34-'SIT 2020 Results'!P34)/'SIT 2020 Results'!P34),"")</f>
        <v/>
      </c>
      <c r="Q34" s="197" t="str">
        <f>IFERROR((('SIT Results'!Q34-'SIT 2020 Results'!Q34)/'SIT 2020 Results'!Q34),"")</f>
        <v/>
      </c>
      <c r="R34" s="197" t="str">
        <f>IFERROR((('SIT Results'!R34-'SIT 2020 Results'!R34)/'SIT 2020 Results'!R34),"")</f>
        <v/>
      </c>
      <c r="S34" s="197" t="str">
        <f>IFERROR((('SIT Results'!S34-'SIT 2020 Results'!S34)/'SIT 2020 Results'!S34),"")</f>
        <v/>
      </c>
      <c r="T34" s="197" t="str">
        <f>IFERROR((('SIT Results'!T34-'SIT 2020 Results'!T34)/'SIT 2020 Results'!T34),"")</f>
        <v/>
      </c>
      <c r="U34" s="197" t="str">
        <f>IFERROR((('SIT Results'!U34-'SIT 2020 Results'!U34)/'SIT 2020 Results'!U34),"")</f>
        <v/>
      </c>
      <c r="V34" s="197" t="str">
        <f>IFERROR((('SIT Results'!V34-'SIT 2020 Results'!V34)/'SIT 2020 Results'!V34),"")</f>
        <v/>
      </c>
      <c r="W34" s="197" t="str">
        <f>IFERROR((('SIT Results'!W34-'SIT 2020 Results'!W34)/'SIT 2020 Results'!W34),"")</f>
        <v/>
      </c>
      <c r="X34" s="197" t="str">
        <f>IFERROR((('SIT Results'!X34-'SIT 2020 Results'!X34)/'SIT 2020 Results'!X34),"")</f>
        <v/>
      </c>
      <c r="Y34" s="197" t="str">
        <f>IFERROR((('SIT Results'!Y34-'SIT 2020 Results'!Y34)/'SIT 2020 Results'!Y34),"")</f>
        <v/>
      </c>
      <c r="Z34" s="197" t="str">
        <f>IFERROR((('SIT Results'!Z34-'SIT 2020 Results'!Z34)/'SIT 2020 Results'!Z34),"")</f>
        <v/>
      </c>
      <c r="AA34" s="197" t="str">
        <f>IFERROR((('SIT Results'!AA34-'SIT 2020 Results'!AA34)/'SIT 2020 Results'!AA34),"")</f>
        <v/>
      </c>
      <c r="AB34" s="197" t="str">
        <f>IFERROR((('SIT Results'!AB34-'SIT 2020 Results'!AB34)/'SIT 2020 Results'!AB34),"")</f>
        <v/>
      </c>
      <c r="AC34" s="197" t="str">
        <f>IFERROR((('SIT Results'!AC34-'SIT 2020 Results'!AC34)/'SIT 2020 Results'!AC34),"")</f>
        <v/>
      </c>
      <c r="AD34" s="197" t="str">
        <f>IFERROR((('SIT Results'!AD34-'SIT 2020 Results'!AD34)/'SIT 2020 Results'!AD34),"")</f>
        <v/>
      </c>
      <c r="AE34" s="197"/>
      <c r="AF34" s="197"/>
      <c r="AG34" s="197"/>
    </row>
    <row r="35" spans="2:33" ht="15.75" x14ac:dyDescent="0.3">
      <c r="B35" s="188" t="s">
        <v>324</v>
      </c>
      <c r="C35" s="197" t="str">
        <f>IFERROR((('SIT Results'!C35-'SIT 2020 Results'!C35)/'SIT 2020 Results'!C35),"")</f>
        <v/>
      </c>
      <c r="D35" s="197" t="str">
        <f>IFERROR((('SIT Results'!D35-'SIT 2020 Results'!D35)/'SIT 2020 Results'!D35),"")</f>
        <v/>
      </c>
      <c r="E35" s="197" t="str">
        <f>IFERROR((('SIT Results'!E35-'SIT 2020 Results'!E35)/'SIT 2020 Results'!E35),"")</f>
        <v/>
      </c>
      <c r="F35" s="197" t="str">
        <f>IFERROR((('SIT Results'!F35-'SIT 2020 Results'!F35)/'SIT 2020 Results'!F35),"")</f>
        <v/>
      </c>
      <c r="G35" s="197" t="str">
        <f>IFERROR((('SIT Results'!G35-'SIT 2020 Results'!G35)/'SIT 2020 Results'!G35),"")</f>
        <v/>
      </c>
      <c r="H35" s="197" t="str">
        <f>IFERROR((('SIT Results'!H35-'SIT 2020 Results'!H35)/'SIT 2020 Results'!H35),"")</f>
        <v/>
      </c>
      <c r="I35" s="197" t="str">
        <f>IFERROR((('SIT Results'!I35-'SIT 2020 Results'!I35)/'SIT 2020 Results'!I35),"")</f>
        <v/>
      </c>
      <c r="J35" s="197" t="str">
        <f>IFERROR((('SIT Results'!J35-'SIT 2020 Results'!J35)/'SIT 2020 Results'!J35),"")</f>
        <v/>
      </c>
      <c r="K35" s="197" t="str">
        <f>IFERROR((('SIT Results'!K35-'SIT 2020 Results'!K35)/'SIT 2020 Results'!K35),"")</f>
        <v/>
      </c>
      <c r="L35" s="197" t="str">
        <f>IFERROR((('SIT Results'!L35-'SIT 2020 Results'!L35)/'SIT 2020 Results'!L35),"")</f>
        <v/>
      </c>
      <c r="M35" s="197" t="str">
        <f>IFERROR((('SIT Results'!M35-'SIT 2020 Results'!M35)/'SIT 2020 Results'!M35),"")</f>
        <v/>
      </c>
      <c r="N35" s="197" t="str">
        <f>IFERROR((('SIT Results'!N35-'SIT 2020 Results'!N35)/'SIT 2020 Results'!N35),"")</f>
        <v/>
      </c>
      <c r="O35" s="197" t="str">
        <f>IFERROR((('SIT Results'!O35-'SIT 2020 Results'!O35)/'SIT 2020 Results'!O35),"")</f>
        <v/>
      </c>
      <c r="P35" s="197" t="str">
        <f>IFERROR((('SIT Results'!P35-'SIT 2020 Results'!P35)/'SIT 2020 Results'!P35),"")</f>
        <v/>
      </c>
      <c r="Q35" s="197" t="str">
        <f>IFERROR((('SIT Results'!Q35-'SIT 2020 Results'!Q35)/'SIT 2020 Results'!Q35),"")</f>
        <v/>
      </c>
      <c r="R35" s="197" t="str">
        <f>IFERROR((('SIT Results'!R35-'SIT 2020 Results'!R35)/'SIT 2020 Results'!R35),"")</f>
        <v/>
      </c>
      <c r="S35" s="197" t="str">
        <f>IFERROR((('SIT Results'!S35-'SIT 2020 Results'!S35)/'SIT 2020 Results'!S35),"")</f>
        <v/>
      </c>
      <c r="T35" s="197" t="str">
        <f>IFERROR((('SIT Results'!T35-'SIT 2020 Results'!T35)/'SIT 2020 Results'!T35),"")</f>
        <v/>
      </c>
      <c r="U35" s="197" t="str">
        <f>IFERROR((('SIT Results'!U35-'SIT 2020 Results'!U35)/'SIT 2020 Results'!U35),"")</f>
        <v/>
      </c>
      <c r="V35" s="197" t="str">
        <f>IFERROR((('SIT Results'!V35-'SIT 2020 Results'!V35)/'SIT 2020 Results'!V35),"")</f>
        <v/>
      </c>
      <c r="W35" s="197" t="str">
        <f>IFERROR((('SIT Results'!W35-'SIT 2020 Results'!W35)/'SIT 2020 Results'!W35),"")</f>
        <v/>
      </c>
      <c r="X35" s="197" t="str">
        <f>IFERROR((('SIT Results'!X35-'SIT 2020 Results'!X35)/'SIT 2020 Results'!X35),"")</f>
        <v/>
      </c>
      <c r="Y35" s="197" t="str">
        <f>IFERROR((('SIT Results'!Y35-'SIT 2020 Results'!Y35)/'SIT 2020 Results'!Y35),"")</f>
        <v/>
      </c>
      <c r="Z35" s="197" t="str">
        <f>IFERROR((('SIT Results'!Z35-'SIT 2020 Results'!Z35)/'SIT 2020 Results'!Z35),"")</f>
        <v/>
      </c>
      <c r="AA35" s="197" t="str">
        <f>IFERROR((('SIT Results'!AA35-'SIT 2020 Results'!AA35)/'SIT 2020 Results'!AA35),"")</f>
        <v/>
      </c>
      <c r="AB35" s="197" t="str">
        <f>IFERROR((('SIT Results'!AB35-'SIT 2020 Results'!AB35)/'SIT 2020 Results'!AB35),"")</f>
        <v/>
      </c>
      <c r="AC35" s="197" t="str">
        <f>IFERROR((('SIT Results'!AC35-'SIT 2020 Results'!AC35)/'SIT 2020 Results'!AC35),"")</f>
        <v/>
      </c>
      <c r="AD35" s="197" t="str">
        <f>IFERROR((('SIT Results'!AD35-'SIT 2020 Results'!AD35)/'SIT 2020 Results'!AD35),"")</f>
        <v/>
      </c>
      <c r="AE35" s="197"/>
      <c r="AF35" s="197"/>
      <c r="AG35" s="197"/>
    </row>
    <row r="36" spans="2:33" ht="15.75" x14ac:dyDescent="0.3">
      <c r="B36" s="188" t="s">
        <v>325</v>
      </c>
      <c r="C36" s="197" t="str">
        <f>IFERROR((('SIT Results'!C36-'SIT 2020 Results'!C36)/'SIT 2020 Results'!C36),"")</f>
        <v/>
      </c>
      <c r="D36" s="197" t="str">
        <f>IFERROR((('SIT Results'!D36-'SIT 2020 Results'!D36)/'SIT 2020 Results'!D36),"")</f>
        <v/>
      </c>
      <c r="E36" s="197" t="str">
        <f>IFERROR((('SIT Results'!E36-'SIT 2020 Results'!E36)/'SIT 2020 Results'!E36),"")</f>
        <v/>
      </c>
      <c r="F36" s="197" t="str">
        <f>IFERROR((('SIT Results'!F36-'SIT 2020 Results'!F36)/'SIT 2020 Results'!F36),"")</f>
        <v/>
      </c>
      <c r="G36" s="197" t="str">
        <f>IFERROR((('SIT Results'!G36-'SIT 2020 Results'!G36)/'SIT 2020 Results'!G36),"")</f>
        <v/>
      </c>
      <c r="H36" s="197" t="str">
        <f>IFERROR((('SIT Results'!H36-'SIT 2020 Results'!H36)/'SIT 2020 Results'!H36),"")</f>
        <v/>
      </c>
      <c r="I36" s="197" t="str">
        <f>IFERROR((('SIT Results'!I36-'SIT 2020 Results'!I36)/'SIT 2020 Results'!I36),"")</f>
        <v/>
      </c>
      <c r="J36" s="197" t="str">
        <f>IFERROR((('SIT Results'!J36-'SIT 2020 Results'!J36)/'SIT 2020 Results'!J36),"")</f>
        <v/>
      </c>
      <c r="K36" s="197" t="str">
        <f>IFERROR((('SIT Results'!K36-'SIT 2020 Results'!K36)/'SIT 2020 Results'!K36),"")</f>
        <v/>
      </c>
      <c r="L36" s="197" t="str">
        <f>IFERROR((('SIT Results'!L36-'SIT 2020 Results'!L36)/'SIT 2020 Results'!L36),"")</f>
        <v/>
      </c>
      <c r="M36" s="197" t="str">
        <f>IFERROR((('SIT Results'!M36-'SIT 2020 Results'!M36)/'SIT 2020 Results'!M36),"")</f>
        <v/>
      </c>
      <c r="N36" s="197" t="str">
        <f>IFERROR((('SIT Results'!N36-'SIT 2020 Results'!N36)/'SIT 2020 Results'!N36),"")</f>
        <v/>
      </c>
      <c r="O36" s="197" t="str">
        <f>IFERROR((('SIT Results'!O36-'SIT 2020 Results'!O36)/'SIT 2020 Results'!O36),"")</f>
        <v/>
      </c>
      <c r="P36" s="197" t="str">
        <f>IFERROR((('SIT Results'!P36-'SIT 2020 Results'!P36)/'SIT 2020 Results'!P36),"")</f>
        <v/>
      </c>
      <c r="Q36" s="197" t="str">
        <f>IFERROR((('SIT Results'!Q36-'SIT 2020 Results'!Q36)/'SIT 2020 Results'!Q36),"")</f>
        <v/>
      </c>
      <c r="R36" s="197" t="str">
        <f>IFERROR((('SIT Results'!R36-'SIT 2020 Results'!R36)/'SIT 2020 Results'!R36),"")</f>
        <v/>
      </c>
      <c r="S36" s="197" t="str">
        <f>IFERROR((('SIT Results'!S36-'SIT 2020 Results'!S36)/'SIT 2020 Results'!S36),"")</f>
        <v/>
      </c>
      <c r="T36" s="197" t="str">
        <f>IFERROR((('SIT Results'!T36-'SIT 2020 Results'!T36)/'SIT 2020 Results'!T36),"")</f>
        <v/>
      </c>
      <c r="U36" s="197" t="str">
        <f>IFERROR((('SIT Results'!U36-'SIT 2020 Results'!U36)/'SIT 2020 Results'!U36),"")</f>
        <v/>
      </c>
      <c r="V36" s="197" t="str">
        <f>IFERROR((('SIT Results'!V36-'SIT 2020 Results'!V36)/'SIT 2020 Results'!V36),"")</f>
        <v/>
      </c>
      <c r="W36" s="197" t="str">
        <f>IFERROR((('SIT Results'!W36-'SIT 2020 Results'!W36)/'SIT 2020 Results'!W36),"")</f>
        <v/>
      </c>
      <c r="X36" s="197" t="str">
        <f>IFERROR((('SIT Results'!X36-'SIT 2020 Results'!X36)/'SIT 2020 Results'!X36),"")</f>
        <v/>
      </c>
      <c r="Y36" s="197" t="str">
        <f>IFERROR((('SIT Results'!Y36-'SIT 2020 Results'!Y36)/'SIT 2020 Results'!Y36),"")</f>
        <v/>
      </c>
      <c r="Z36" s="197" t="str">
        <f>IFERROR((('SIT Results'!Z36-'SIT 2020 Results'!Z36)/'SIT 2020 Results'!Z36),"")</f>
        <v/>
      </c>
      <c r="AA36" s="197" t="str">
        <f>IFERROR((('SIT Results'!AA36-'SIT 2020 Results'!AA36)/'SIT 2020 Results'!AA36),"")</f>
        <v/>
      </c>
      <c r="AB36" s="197" t="str">
        <f>IFERROR((('SIT Results'!AB36-'SIT 2020 Results'!AB36)/'SIT 2020 Results'!AB36),"")</f>
        <v/>
      </c>
      <c r="AC36" s="197" t="str">
        <f>IFERROR((('SIT Results'!AC36-'SIT 2020 Results'!AC36)/'SIT 2020 Results'!AC36),"")</f>
        <v/>
      </c>
      <c r="AD36" s="197" t="str">
        <f>IFERROR((('SIT Results'!AD36-'SIT 2020 Results'!AD36)/'SIT 2020 Results'!AD36),"")</f>
        <v/>
      </c>
      <c r="AE36" s="197"/>
      <c r="AF36" s="197"/>
      <c r="AG36" s="197"/>
    </row>
    <row r="37" spans="2:33" ht="15.75" x14ac:dyDescent="0.3">
      <c r="B37" s="189" t="s">
        <v>326</v>
      </c>
      <c r="C37" s="197" t="str">
        <f>IFERROR((('SIT Results'!C37-'SIT 2020 Results'!C37)/'SIT 2020 Results'!C37),"")</f>
        <v/>
      </c>
      <c r="D37" s="197" t="str">
        <f>IFERROR((('SIT Results'!D37-'SIT 2020 Results'!D37)/'SIT 2020 Results'!D37),"")</f>
        <v/>
      </c>
      <c r="E37" s="197" t="str">
        <f>IFERROR((('SIT Results'!E37-'SIT 2020 Results'!E37)/'SIT 2020 Results'!E37),"")</f>
        <v/>
      </c>
      <c r="F37" s="197" t="str">
        <f>IFERROR((('SIT Results'!F37-'SIT 2020 Results'!F37)/'SIT 2020 Results'!F37),"")</f>
        <v/>
      </c>
      <c r="G37" s="197" t="str">
        <f>IFERROR((('SIT Results'!G37-'SIT 2020 Results'!G37)/'SIT 2020 Results'!G37),"")</f>
        <v/>
      </c>
      <c r="H37" s="197" t="str">
        <f>IFERROR((('SIT Results'!H37-'SIT 2020 Results'!H37)/'SIT 2020 Results'!H37),"")</f>
        <v/>
      </c>
      <c r="I37" s="197" t="str">
        <f>IFERROR((('SIT Results'!I37-'SIT 2020 Results'!I37)/'SIT 2020 Results'!I37),"")</f>
        <v/>
      </c>
      <c r="J37" s="197" t="str">
        <f>IFERROR((('SIT Results'!J37-'SIT 2020 Results'!J37)/'SIT 2020 Results'!J37),"")</f>
        <v/>
      </c>
      <c r="K37" s="197" t="str">
        <f>IFERROR((('SIT Results'!K37-'SIT 2020 Results'!K37)/'SIT 2020 Results'!K37),"")</f>
        <v/>
      </c>
      <c r="L37" s="197" t="str">
        <f>IFERROR((('SIT Results'!L37-'SIT 2020 Results'!L37)/'SIT 2020 Results'!L37),"")</f>
        <v/>
      </c>
      <c r="M37" s="197" t="str">
        <f>IFERROR((('SIT Results'!M37-'SIT 2020 Results'!M37)/'SIT 2020 Results'!M37),"")</f>
        <v/>
      </c>
      <c r="N37" s="197" t="str">
        <f>IFERROR((('SIT Results'!N37-'SIT 2020 Results'!N37)/'SIT 2020 Results'!N37),"")</f>
        <v/>
      </c>
      <c r="O37" s="197" t="str">
        <f>IFERROR((('SIT Results'!O37-'SIT 2020 Results'!O37)/'SIT 2020 Results'!O37),"")</f>
        <v/>
      </c>
      <c r="P37" s="197" t="str">
        <f>IFERROR((('SIT Results'!P37-'SIT 2020 Results'!P37)/'SIT 2020 Results'!P37),"")</f>
        <v/>
      </c>
      <c r="Q37" s="197" t="str">
        <f>IFERROR((('SIT Results'!Q37-'SIT 2020 Results'!Q37)/'SIT 2020 Results'!Q37),"")</f>
        <v/>
      </c>
      <c r="R37" s="197" t="str">
        <f>IFERROR((('SIT Results'!R37-'SIT 2020 Results'!R37)/'SIT 2020 Results'!R37),"")</f>
        <v/>
      </c>
      <c r="S37" s="197" t="str">
        <f>IFERROR((('SIT Results'!S37-'SIT 2020 Results'!S37)/'SIT 2020 Results'!S37),"")</f>
        <v/>
      </c>
      <c r="T37" s="197" t="str">
        <f>IFERROR((('SIT Results'!T37-'SIT 2020 Results'!T37)/'SIT 2020 Results'!T37),"")</f>
        <v/>
      </c>
      <c r="U37" s="197" t="str">
        <f>IFERROR((('SIT Results'!U37-'SIT 2020 Results'!U37)/'SIT 2020 Results'!U37),"")</f>
        <v/>
      </c>
      <c r="V37" s="197" t="str">
        <f>IFERROR((('SIT Results'!V37-'SIT 2020 Results'!V37)/'SIT 2020 Results'!V37),"")</f>
        <v/>
      </c>
      <c r="W37" s="197" t="str">
        <f>IFERROR((('SIT Results'!W37-'SIT 2020 Results'!W37)/'SIT 2020 Results'!W37),"")</f>
        <v/>
      </c>
      <c r="X37" s="197" t="str">
        <f>IFERROR((('SIT Results'!X37-'SIT 2020 Results'!X37)/'SIT 2020 Results'!X37),"")</f>
        <v/>
      </c>
      <c r="Y37" s="197" t="str">
        <f>IFERROR((('SIT Results'!Y37-'SIT 2020 Results'!Y37)/'SIT 2020 Results'!Y37),"")</f>
        <v/>
      </c>
      <c r="Z37" s="197" t="str">
        <f>IFERROR((('SIT Results'!Z37-'SIT 2020 Results'!Z37)/'SIT 2020 Results'!Z37),"")</f>
        <v/>
      </c>
      <c r="AA37" s="197" t="str">
        <f>IFERROR((('SIT Results'!AA37-'SIT 2020 Results'!AA37)/'SIT 2020 Results'!AA37),"")</f>
        <v/>
      </c>
      <c r="AB37" s="197" t="str">
        <f>IFERROR((('SIT Results'!AB37-'SIT 2020 Results'!AB37)/'SIT 2020 Results'!AB37),"")</f>
        <v/>
      </c>
      <c r="AC37" s="197" t="str">
        <f>IFERROR((('SIT Results'!AC37-'SIT 2020 Results'!AC37)/'SIT 2020 Results'!AC37),"")</f>
        <v/>
      </c>
      <c r="AD37" s="197" t="str">
        <f>IFERROR((('SIT Results'!AD37-'SIT 2020 Results'!AD37)/'SIT 2020 Results'!AD37),"")</f>
        <v/>
      </c>
      <c r="AE37" s="197"/>
      <c r="AF37" s="197"/>
      <c r="AG37" s="197"/>
    </row>
    <row r="38" spans="2:33" ht="15" x14ac:dyDescent="0.25">
      <c r="B38" s="17" t="s">
        <v>327</v>
      </c>
      <c r="C38" s="197" t="str">
        <f>IFERROR((('SIT Results'!C38-'SIT 2020 Results'!C38)/'SIT 2020 Results'!C38),"")</f>
        <v/>
      </c>
      <c r="D38" s="197" t="str">
        <f>IFERROR((('SIT Results'!D38-'SIT 2020 Results'!D38)/'SIT 2020 Results'!D38),"")</f>
        <v/>
      </c>
      <c r="E38" s="197" t="str">
        <f>IFERROR((('SIT Results'!E38-'SIT 2020 Results'!E38)/'SIT 2020 Results'!E38),"")</f>
        <v/>
      </c>
      <c r="F38" s="197" t="str">
        <f>IFERROR((('SIT Results'!F38-'SIT 2020 Results'!F38)/'SIT 2020 Results'!F38),"")</f>
        <v/>
      </c>
      <c r="G38" s="197" t="str">
        <f>IFERROR((('SIT Results'!G38-'SIT 2020 Results'!G38)/'SIT 2020 Results'!G38),"")</f>
        <v/>
      </c>
      <c r="H38" s="197" t="str">
        <f>IFERROR((('SIT Results'!H38-'SIT 2020 Results'!H38)/'SIT 2020 Results'!H38),"")</f>
        <v/>
      </c>
      <c r="I38" s="197" t="str">
        <f>IFERROR((('SIT Results'!I38-'SIT 2020 Results'!I38)/'SIT 2020 Results'!I38),"")</f>
        <v/>
      </c>
      <c r="J38" s="197" t="str">
        <f>IFERROR((('SIT Results'!J38-'SIT 2020 Results'!J38)/'SIT 2020 Results'!J38),"")</f>
        <v/>
      </c>
      <c r="K38" s="197" t="str">
        <f>IFERROR((('SIT Results'!K38-'SIT 2020 Results'!K38)/'SIT 2020 Results'!K38),"")</f>
        <v/>
      </c>
      <c r="L38" s="197" t="str">
        <f>IFERROR((('SIT Results'!L38-'SIT 2020 Results'!L38)/'SIT 2020 Results'!L38),"")</f>
        <v/>
      </c>
      <c r="M38" s="197" t="str">
        <f>IFERROR((('SIT Results'!M38-'SIT 2020 Results'!M38)/'SIT 2020 Results'!M38),"")</f>
        <v/>
      </c>
      <c r="N38" s="197" t="str">
        <f>IFERROR((('SIT Results'!N38-'SIT 2020 Results'!N38)/'SIT 2020 Results'!N38),"")</f>
        <v/>
      </c>
      <c r="O38" s="197" t="str">
        <f>IFERROR((('SIT Results'!O38-'SIT 2020 Results'!O38)/'SIT 2020 Results'!O38),"")</f>
        <v/>
      </c>
      <c r="P38" s="197" t="str">
        <f>IFERROR((('SIT Results'!P38-'SIT 2020 Results'!P38)/'SIT 2020 Results'!P38),"")</f>
        <v/>
      </c>
      <c r="Q38" s="197" t="str">
        <f>IFERROR((('SIT Results'!Q38-'SIT 2020 Results'!Q38)/'SIT 2020 Results'!Q38),"")</f>
        <v/>
      </c>
      <c r="R38" s="197" t="str">
        <f>IFERROR((('SIT Results'!R38-'SIT 2020 Results'!R38)/'SIT 2020 Results'!R38),"")</f>
        <v/>
      </c>
      <c r="S38" s="197" t="str">
        <f>IFERROR((('SIT Results'!S38-'SIT 2020 Results'!S38)/'SIT 2020 Results'!S38),"")</f>
        <v/>
      </c>
      <c r="T38" s="197" t="str">
        <f>IFERROR((('SIT Results'!T38-'SIT 2020 Results'!T38)/'SIT 2020 Results'!T38),"")</f>
        <v/>
      </c>
      <c r="U38" s="197" t="str">
        <f>IFERROR((('SIT Results'!U38-'SIT 2020 Results'!U38)/'SIT 2020 Results'!U38),"")</f>
        <v/>
      </c>
      <c r="V38" s="197" t="str">
        <f>IFERROR((('SIT Results'!V38-'SIT 2020 Results'!V38)/'SIT 2020 Results'!V38),"")</f>
        <v/>
      </c>
      <c r="W38" s="197" t="str">
        <f>IFERROR((('SIT Results'!W38-'SIT 2020 Results'!W38)/'SIT 2020 Results'!W38),"")</f>
        <v/>
      </c>
      <c r="X38" s="197" t="str">
        <f>IFERROR((('SIT Results'!X38-'SIT 2020 Results'!X38)/'SIT 2020 Results'!X38),"")</f>
        <v/>
      </c>
      <c r="Y38" s="197" t="str">
        <f>IFERROR((('SIT Results'!Y38-'SIT 2020 Results'!Y38)/'SIT 2020 Results'!Y38),"")</f>
        <v/>
      </c>
      <c r="Z38" s="197" t="str">
        <f>IFERROR((('SIT Results'!Z38-'SIT 2020 Results'!Z38)/'SIT 2020 Results'!Z38),"")</f>
        <v/>
      </c>
      <c r="AA38" s="197" t="str">
        <f>IFERROR((('SIT Results'!AA38-'SIT 2020 Results'!AA38)/'SIT 2020 Results'!AA38),"")</f>
        <v/>
      </c>
      <c r="AB38" s="197" t="str">
        <f>IFERROR((('SIT Results'!AB38-'SIT 2020 Results'!AB38)/'SIT 2020 Results'!AB38),"")</f>
        <v/>
      </c>
      <c r="AC38" s="197" t="str">
        <f>IFERROR((('SIT Results'!AC38-'SIT 2020 Results'!AC38)/'SIT 2020 Results'!AC38),"")</f>
        <v/>
      </c>
      <c r="AD38" s="197" t="str">
        <f>IFERROR((('SIT Results'!AD38-'SIT 2020 Results'!AD38)/'SIT 2020 Results'!AD38),"")</f>
        <v/>
      </c>
      <c r="AE38" s="197"/>
      <c r="AF38" s="197"/>
      <c r="AG38" s="197"/>
    </row>
    <row r="39" spans="2:33" ht="15.75" x14ac:dyDescent="0.3">
      <c r="B39" s="189" t="s">
        <v>319</v>
      </c>
      <c r="C39" s="197" t="str">
        <f>IFERROR((('SIT Results'!C39-'SIT 2020 Results'!C39)/'SIT 2020 Results'!C39),"")</f>
        <v/>
      </c>
      <c r="D39" s="197" t="str">
        <f>IFERROR((('SIT Results'!D39-'SIT 2020 Results'!D39)/'SIT 2020 Results'!D39),"")</f>
        <v/>
      </c>
      <c r="E39" s="197" t="str">
        <f>IFERROR((('SIT Results'!E39-'SIT 2020 Results'!E39)/'SIT 2020 Results'!E39),"")</f>
        <v/>
      </c>
      <c r="F39" s="197" t="str">
        <f>IFERROR((('SIT Results'!F39-'SIT 2020 Results'!F39)/'SIT 2020 Results'!F39),"")</f>
        <v/>
      </c>
      <c r="G39" s="197" t="str">
        <f>IFERROR((('SIT Results'!G39-'SIT 2020 Results'!G39)/'SIT 2020 Results'!G39),"")</f>
        <v/>
      </c>
      <c r="H39" s="197" t="str">
        <f>IFERROR((('SIT Results'!H39-'SIT 2020 Results'!H39)/'SIT 2020 Results'!H39),"")</f>
        <v/>
      </c>
      <c r="I39" s="197" t="str">
        <f>IFERROR((('SIT Results'!I39-'SIT 2020 Results'!I39)/'SIT 2020 Results'!I39),"")</f>
        <v/>
      </c>
      <c r="J39" s="197" t="str">
        <f>IFERROR((('SIT Results'!J39-'SIT 2020 Results'!J39)/'SIT 2020 Results'!J39),"")</f>
        <v/>
      </c>
      <c r="K39" s="197" t="str">
        <f>IFERROR((('SIT Results'!K39-'SIT 2020 Results'!K39)/'SIT 2020 Results'!K39),"")</f>
        <v/>
      </c>
      <c r="L39" s="197" t="str">
        <f>IFERROR((('SIT Results'!L39-'SIT 2020 Results'!L39)/'SIT 2020 Results'!L39),"")</f>
        <v/>
      </c>
      <c r="M39" s="197" t="str">
        <f>IFERROR((('SIT Results'!M39-'SIT 2020 Results'!M39)/'SIT 2020 Results'!M39),"")</f>
        <v/>
      </c>
      <c r="N39" s="197" t="str">
        <f>IFERROR((('SIT Results'!N39-'SIT 2020 Results'!N39)/'SIT 2020 Results'!N39),"")</f>
        <v/>
      </c>
      <c r="O39" s="197" t="str">
        <f>IFERROR((('SIT Results'!O39-'SIT 2020 Results'!O39)/'SIT 2020 Results'!O39),"")</f>
        <v/>
      </c>
      <c r="P39" s="197" t="str">
        <f>IFERROR((('SIT Results'!P39-'SIT 2020 Results'!P39)/'SIT 2020 Results'!P39),"")</f>
        <v/>
      </c>
      <c r="Q39" s="197" t="str">
        <f>IFERROR((('SIT Results'!Q39-'SIT 2020 Results'!Q39)/'SIT 2020 Results'!Q39),"")</f>
        <v/>
      </c>
      <c r="R39" s="197" t="str">
        <f>IFERROR((('SIT Results'!R39-'SIT 2020 Results'!R39)/'SIT 2020 Results'!R39),"")</f>
        <v/>
      </c>
      <c r="S39" s="197" t="str">
        <f>IFERROR((('SIT Results'!S39-'SIT 2020 Results'!S39)/'SIT 2020 Results'!S39),"")</f>
        <v/>
      </c>
      <c r="T39" s="197" t="str">
        <f>IFERROR((('SIT Results'!T39-'SIT 2020 Results'!T39)/'SIT 2020 Results'!T39),"")</f>
        <v/>
      </c>
      <c r="U39" s="197" t="str">
        <f>IFERROR((('SIT Results'!U39-'SIT 2020 Results'!U39)/'SIT 2020 Results'!U39),"")</f>
        <v/>
      </c>
      <c r="V39" s="197" t="str">
        <f>IFERROR((('SIT Results'!V39-'SIT 2020 Results'!V39)/'SIT 2020 Results'!V39),"")</f>
        <v/>
      </c>
      <c r="W39" s="197" t="str">
        <f>IFERROR((('SIT Results'!W39-'SIT 2020 Results'!W39)/'SIT 2020 Results'!W39),"")</f>
        <v/>
      </c>
      <c r="X39" s="197" t="str">
        <f>IFERROR((('SIT Results'!X39-'SIT 2020 Results'!X39)/'SIT 2020 Results'!X39),"")</f>
        <v/>
      </c>
      <c r="Y39" s="197" t="str">
        <f>IFERROR((('SIT Results'!Y39-'SIT 2020 Results'!Y39)/'SIT 2020 Results'!Y39),"")</f>
        <v/>
      </c>
      <c r="Z39" s="197" t="str">
        <f>IFERROR((('SIT Results'!Z39-'SIT 2020 Results'!Z39)/'SIT 2020 Results'!Z39),"")</f>
        <v/>
      </c>
      <c r="AA39" s="197" t="str">
        <f>IFERROR((('SIT Results'!AA39-'SIT 2020 Results'!AA39)/'SIT 2020 Results'!AA39),"")</f>
        <v/>
      </c>
      <c r="AB39" s="197" t="str">
        <f>IFERROR((('SIT Results'!AB39-'SIT 2020 Results'!AB39)/'SIT 2020 Results'!AB39),"")</f>
        <v/>
      </c>
      <c r="AC39" s="197" t="str">
        <f>IFERROR((('SIT Results'!AC39-'SIT 2020 Results'!AC39)/'SIT 2020 Results'!AC39),"")</f>
        <v/>
      </c>
      <c r="AD39" s="197" t="str">
        <f>IFERROR((('SIT Results'!AD39-'SIT 2020 Results'!AD39)/'SIT 2020 Results'!AD39),"")</f>
        <v/>
      </c>
      <c r="AE39" s="197"/>
      <c r="AF39" s="197"/>
      <c r="AG39" s="197"/>
    </row>
    <row r="40" spans="2:33" ht="15.75" x14ac:dyDescent="0.3">
      <c r="B40" s="189" t="s">
        <v>320</v>
      </c>
      <c r="C40" s="197" t="str">
        <f>IFERROR((('SIT Results'!C40-'SIT 2020 Results'!C40)/'SIT 2020 Results'!C40),"")</f>
        <v/>
      </c>
      <c r="D40" s="197" t="str">
        <f>IFERROR((('SIT Results'!D40-'SIT 2020 Results'!D40)/'SIT 2020 Results'!D40),"")</f>
        <v/>
      </c>
      <c r="E40" s="197" t="str">
        <f>IFERROR((('SIT Results'!E40-'SIT 2020 Results'!E40)/'SIT 2020 Results'!E40),"")</f>
        <v/>
      </c>
      <c r="F40" s="197" t="str">
        <f>IFERROR((('SIT Results'!F40-'SIT 2020 Results'!F40)/'SIT 2020 Results'!F40),"")</f>
        <v/>
      </c>
      <c r="G40" s="197" t="str">
        <f>IFERROR((('SIT Results'!G40-'SIT 2020 Results'!G40)/'SIT 2020 Results'!G40),"")</f>
        <v/>
      </c>
      <c r="H40" s="197" t="str">
        <f>IFERROR((('SIT Results'!H40-'SIT 2020 Results'!H40)/'SIT 2020 Results'!H40),"")</f>
        <v/>
      </c>
      <c r="I40" s="197" t="str">
        <f>IFERROR((('SIT Results'!I40-'SIT 2020 Results'!I40)/'SIT 2020 Results'!I40),"")</f>
        <v/>
      </c>
      <c r="J40" s="197" t="str">
        <f>IFERROR((('SIT Results'!J40-'SIT 2020 Results'!J40)/'SIT 2020 Results'!J40),"")</f>
        <v/>
      </c>
      <c r="K40" s="197" t="str">
        <f>IFERROR((('SIT Results'!K40-'SIT 2020 Results'!K40)/'SIT 2020 Results'!K40),"")</f>
        <v/>
      </c>
      <c r="L40" s="197" t="str">
        <f>IFERROR((('SIT Results'!L40-'SIT 2020 Results'!L40)/'SIT 2020 Results'!L40),"")</f>
        <v/>
      </c>
      <c r="M40" s="197" t="str">
        <f>IFERROR((('SIT Results'!M40-'SIT 2020 Results'!M40)/'SIT 2020 Results'!M40),"")</f>
        <v/>
      </c>
      <c r="N40" s="197" t="str">
        <f>IFERROR((('SIT Results'!N40-'SIT 2020 Results'!N40)/'SIT 2020 Results'!N40),"")</f>
        <v/>
      </c>
      <c r="O40" s="197" t="str">
        <f>IFERROR((('SIT Results'!O40-'SIT 2020 Results'!O40)/'SIT 2020 Results'!O40),"")</f>
        <v/>
      </c>
      <c r="P40" s="197" t="str">
        <f>IFERROR((('SIT Results'!P40-'SIT 2020 Results'!P40)/'SIT 2020 Results'!P40),"")</f>
        <v/>
      </c>
      <c r="Q40" s="197" t="str">
        <f>IFERROR((('SIT Results'!Q40-'SIT 2020 Results'!Q40)/'SIT 2020 Results'!Q40),"")</f>
        <v/>
      </c>
      <c r="R40" s="197" t="str">
        <f>IFERROR((('SIT Results'!R40-'SIT 2020 Results'!R40)/'SIT 2020 Results'!R40),"")</f>
        <v/>
      </c>
      <c r="S40" s="197" t="str">
        <f>IFERROR((('SIT Results'!S40-'SIT 2020 Results'!S40)/'SIT 2020 Results'!S40),"")</f>
        <v/>
      </c>
      <c r="T40" s="197" t="str">
        <f>IFERROR((('SIT Results'!T40-'SIT 2020 Results'!T40)/'SIT 2020 Results'!T40),"")</f>
        <v/>
      </c>
      <c r="U40" s="197" t="str">
        <f>IFERROR((('SIT Results'!U40-'SIT 2020 Results'!U40)/'SIT 2020 Results'!U40),"")</f>
        <v/>
      </c>
      <c r="V40" s="197" t="str">
        <f>IFERROR((('SIT Results'!V40-'SIT 2020 Results'!V40)/'SIT 2020 Results'!V40),"")</f>
        <v/>
      </c>
      <c r="W40" s="197" t="str">
        <f>IFERROR((('SIT Results'!W40-'SIT 2020 Results'!W40)/'SIT 2020 Results'!W40),"")</f>
        <v/>
      </c>
      <c r="X40" s="197" t="str">
        <f>IFERROR((('SIT Results'!X40-'SIT 2020 Results'!X40)/'SIT 2020 Results'!X40),"")</f>
        <v/>
      </c>
      <c r="Y40" s="197" t="str">
        <f>IFERROR((('SIT Results'!Y40-'SIT 2020 Results'!Y40)/'SIT 2020 Results'!Y40),"")</f>
        <v/>
      </c>
      <c r="Z40" s="197" t="str">
        <f>IFERROR((('SIT Results'!Z40-'SIT 2020 Results'!Z40)/'SIT 2020 Results'!Z40),"")</f>
        <v/>
      </c>
      <c r="AA40" s="197" t="str">
        <f>IFERROR((('SIT Results'!AA40-'SIT 2020 Results'!AA40)/'SIT 2020 Results'!AA40),"")</f>
        <v/>
      </c>
      <c r="AB40" s="197" t="str">
        <f>IFERROR((('SIT Results'!AB40-'SIT 2020 Results'!AB40)/'SIT 2020 Results'!AB40),"")</f>
        <v/>
      </c>
      <c r="AC40" s="197" t="str">
        <f>IFERROR((('SIT Results'!AC40-'SIT 2020 Results'!AC40)/'SIT 2020 Results'!AC40),"")</f>
        <v/>
      </c>
      <c r="AD40" s="197" t="str">
        <f>IFERROR((('SIT Results'!AD40-'SIT 2020 Results'!AD40)/'SIT 2020 Results'!AD40),"")</f>
        <v/>
      </c>
      <c r="AE40" s="197"/>
      <c r="AF40" s="197"/>
      <c r="AG40" s="197"/>
    </row>
    <row r="41" spans="2:33" ht="15.75" x14ac:dyDescent="0.3">
      <c r="B41" s="189" t="s">
        <v>321</v>
      </c>
      <c r="C41" s="197" t="str">
        <f>IFERROR((('SIT Results'!C41-'SIT 2020 Results'!C41)/'SIT 2020 Results'!C41),"")</f>
        <v/>
      </c>
      <c r="D41" s="197" t="str">
        <f>IFERROR((('SIT Results'!D41-'SIT 2020 Results'!D41)/'SIT 2020 Results'!D41),"")</f>
        <v/>
      </c>
      <c r="E41" s="197" t="str">
        <f>IFERROR((('SIT Results'!E41-'SIT 2020 Results'!E41)/'SIT 2020 Results'!E41),"")</f>
        <v/>
      </c>
      <c r="F41" s="197" t="str">
        <f>IFERROR((('SIT Results'!F41-'SIT 2020 Results'!F41)/'SIT 2020 Results'!F41),"")</f>
        <v/>
      </c>
      <c r="G41" s="197" t="str">
        <f>IFERROR((('SIT Results'!G41-'SIT 2020 Results'!G41)/'SIT 2020 Results'!G41),"")</f>
        <v/>
      </c>
      <c r="H41" s="197" t="str">
        <f>IFERROR((('SIT Results'!H41-'SIT 2020 Results'!H41)/'SIT 2020 Results'!H41),"")</f>
        <v/>
      </c>
      <c r="I41" s="197" t="str">
        <f>IFERROR((('SIT Results'!I41-'SIT 2020 Results'!I41)/'SIT 2020 Results'!I41),"")</f>
        <v/>
      </c>
      <c r="J41" s="197" t="str">
        <f>IFERROR((('SIT Results'!J41-'SIT 2020 Results'!J41)/'SIT 2020 Results'!J41),"")</f>
        <v/>
      </c>
      <c r="K41" s="197" t="str">
        <f>IFERROR((('SIT Results'!K41-'SIT 2020 Results'!K41)/'SIT 2020 Results'!K41),"")</f>
        <v/>
      </c>
      <c r="L41" s="197" t="str">
        <f>IFERROR((('SIT Results'!L41-'SIT 2020 Results'!L41)/'SIT 2020 Results'!L41),"")</f>
        <v/>
      </c>
      <c r="M41" s="197" t="str">
        <f>IFERROR((('SIT Results'!M41-'SIT 2020 Results'!M41)/'SIT 2020 Results'!M41),"")</f>
        <v/>
      </c>
      <c r="N41" s="197" t="str">
        <f>IFERROR((('SIT Results'!N41-'SIT 2020 Results'!N41)/'SIT 2020 Results'!N41),"")</f>
        <v/>
      </c>
      <c r="O41" s="197" t="str">
        <f>IFERROR((('SIT Results'!O41-'SIT 2020 Results'!O41)/'SIT 2020 Results'!O41),"")</f>
        <v/>
      </c>
      <c r="P41" s="197" t="str">
        <f>IFERROR((('SIT Results'!P41-'SIT 2020 Results'!P41)/'SIT 2020 Results'!P41),"")</f>
        <v/>
      </c>
      <c r="Q41" s="197" t="str">
        <f>IFERROR((('SIT Results'!Q41-'SIT 2020 Results'!Q41)/'SIT 2020 Results'!Q41),"")</f>
        <v/>
      </c>
      <c r="R41" s="197" t="str">
        <f>IFERROR((('SIT Results'!R41-'SIT 2020 Results'!R41)/'SIT 2020 Results'!R41),"")</f>
        <v/>
      </c>
      <c r="S41" s="197" t="str">
        <f>IFERROR((('SIT Results'!S41-'SIT 2020 Results'!S41)/'SIT 2020 Results'!S41),"")</f>
        <v/>
      </c>
      <c r="T41" s="197" t="str">
        <f>IFERROR((('SIT Results'!T41-'SIT 2020 Results'!T41)/'SIT 2020 Results'!T41),"")</f>
        <v/>
      </c>
      <c r="U41" s="197" t="str">
        <f>IFERROR((('SIT Results'!U41-'SIT 2020 Results'!U41)/'SIT 2020 Results'!U41),"")</f>
        <v/>
      </c>
      <c r="V41" s="197" t="str">
        <f>IFERROR((('SIT Results'!V41-'SIT 2020 Results'!V41)/'SIT 2020 Results'!V41),"")</f>
        <v/>
      </c>
      <c r="W41" s="197" t="str">
        <f>IFERROR((('SIT Results'!W41-'SIT 2020 Results'!W41)/'SIT 2020 Results'!W41),"")</f>
        <v/>
      </c>
      <c r="X41" s="197" t="str">
        <f>IFERROR((('SIT Results'!X41-'SIT 2020 Results'!X41)/'SIT 2020 Results'!X41),"")</f>
        <v/>
      </c>
      <c r="Y41" s="197" t="str">
        <f>IFERROR((('SIT Results'!Y41-'SIT 2020 Results'!Y41)/'SIT 2020 Results'!Y41),"")</f>
        <v/>
      </c>
      <c r="Z41" s="197" t="str">
        <f>IFERROR((('SIT Results'!Z41-'SIT 2020 Results'!Z41)/'SIT 2020 Results'!Z41),"")</f>
        <v/>
      </c>
      <c r="AA41" s="197" t="str">
        <f>IFERROR((('SIT Results'!AA41-'SIT 2020 Results'!AA41)/'SIT 2020 Results'!AA41),"")</f>
        <v/>
      </c>
      <c r="AB41" s="197" t="str">
        <f>IFERROR((('SIT Results'!AB41-'SIT 2020 Results'!AB41)/'SIT 2020 Results'!AB41),"")</f>
        <v/>
      </c>
      <c r="AC41" s="197" t="str">
        <f>IFERROR((('SIT Results'!AC41-'SIT 2020 Results'!AC41)/'SIT 2020 Results'!AC41),"")</f>
        <v/>
      </c>
      <c r="AD41" s="197" t="str">
        <f>IFERROR((('SIT Results'!AD41-'SIT 2020 Results'!AD41)/'SIT 2020 Results'!AD41),"")</f>
        <v/>
      </c>
      <c r="AE41" s="197"/>
      <c r="AF41" s="197"/>
      <c r="AG41" s="197"/>
    </row>
    <row r="42" spans="2:33" ht="15.75" x14ac:dyDescent="0.3">
      <c r="B42" s="189" t="s">
        <v>322</v>
      </c>
      <c r="C42" s="197" t="str">
        <f>IFERROR((('SIT Results'!C42-'SIT 2020 Results'!C42)/'SIT 2020 Results'!C42),"")</f>
        <v/>
      </c>
      <c r="D42" s="197" t="str">
        <f>IFERROR((('SIT Results'!D42-'SIT 2020 Results'!D42)/'SIT 2020 Results'!D42),"")</f>
        <v/>
      </c>
      <c r="E42" s="197" t="str">
        <f>IFERROR((('SIT Results'!E42-'SIT 2020 Results'!E42)/'SIT 2020 Results'!E42),"")</f>
        <v/>
      </c>
      <c r="F42" s="197" t="str">
        <f>IFERROR((('SIT Results'!F42-'SIT 2020 Results'!F42)/'SIT 2020 Results'!F42),"")</f>
        <v/>
      </c>
      <c r="G42" s="197" t="str">
        <f>IFERROR((('SIT Results'!G42-'SIT 2020 Results'!G42)/'SIT 2020 Results'!G42),"")</f>
        <v/>
      </c>
      <c r="H42" s="197" t="str">
        <f>IFERROR((('SIT Results'!H42-'SIT 2020 Results'!H42)/'SIT 2020 Results'!H42),"")</f>
        <v/>
      </c>
      <c r="I42" s="197" t="str">
        <f>IFERROR((('SIT Results'!I42-'SIT 2020 Results'!I42)/'SIT 2020 Results'!I42),"")</f>
        <v/>
      </c>
      <c r="J42" s="197" t="str">
        <f>IFERROR((('SIT Results'!J42-'SIT 2020 Results'!J42)/'SIT 2020 Results'!J42),"")</f>
        <v/>
      </c>
      <c r="K42" s="197" t="str">
        <f>IFERROR((('SIT Results'!K42-'SIT 2020 Results'!K42)/'SIT 2020 Results'!K42),"")</f>
        <v/>
      </c>
      <c r="L42" s="197" t="str">
        <f>IFERROR((('SIT Results'!L42-'SIT 2020 Results'!L42)/'SIT 2020 Results'!L42),"")</f>
        <v/>
      </c>
      <c r="M42" s="197" t="str">
        <f>IFERROR((('SIT Results'!M42-'SIT 2020 Results'!M42)/'SIT 2020 Results'!M42),"")</f>
        <v/>
      </c>
      <c r="N42" s="197" t="str">
        <f>IFERROR((('SIT Results'!N42-'SIT 2020 Results'!N42)/'SIT 2020 Results'!N42),"")</f>
        <v/>
      </c>
      <c r="O42" s="197" t="str">
        <f>IFERROR((('SIT Results'!O42-'SIT 2020 Results'!O42)/'SIT 2020 Results'!O42),"")</f>
        <v/>
      </c>
      <c r="P42" s="197" t="str">
        <f>IFERROR((('SIT Results'!P42-'SIT 2020 Results'!P42)/'SIT 2020 Results'!P42),"")</f>
        <v/>
      </c>
      <c r="Q42" s="197" t="str">
        <f>IFERROR((('SIT Results'!Q42-'SIT 2020 Results'!Q42)/'SIT 2020 Results'!Q42),"")</f>
        <v/>
      </c>
      <c r="R42" s="197" t="str">
        <f>IFERROR((('SIT Results'!R42-'SIT 2020 Results'!R42)/'SIT 2020 Results'!R42),"")</f>
        <v/>
      </c>
      <c r="S42" s="197" t="str">
        <f>IFERROR((('SIT Results'!S42-'SIT 2020 Results'!S42)/'SIT 2020 Results'!S42),"")</f>
        <v/>
      </c>
      <c r="T42" s="197" t="str">
        <f>IFERROR((('SIT Results'!T42-'SIT 2020 Results'!T42)/'SIT 2020 Results'!T42),"")</f>
        <v/>
      </c>
      <c r="U42" s="197" t="str">
        <f>IFERROR((('SIT Results'!U42-'SIT 2020 Results'!U42)/'SIT 2020 Results'!U42),"")</f>
        <v/>
      </c>
      <c r="V42" s="197" t="str">
        <f>IFERROR((('SIT Results'!V42-'SIT 2020 Results'!V42)/'SIT 2020 Results'!V42),"")</f>
        <v/>
      </c>
      <c r="W42" s="197" t="str">
        <f>IFERROR((('SIT Results'!W42-'SIT 2020 Results'!W42)/'SIT 2020 Results'!W42),"")</f>
        <v/>
      </c>
      <c r="X42" s="197" t="str">
        <f>IFERROR((('SIT Results'!X42-'SIT 2020 Results'!X42)/'SIT 2020 Results'!X42),"")</f>
        <v/>
      </c>
      <c r="Y42" s="197" t="str">
        <f>IFERROR((('SIT Results'!Y42-'SIT 2020 Results'!Y42)/'SIT 2020 Results'!Y42),"")</f>
        <v/>
      </c>
      <c r="Z42" s="197" t="str">
        <f>IFERROR((('SIT Results'!Z42-'SIT 2020 Results'!Z42)/'SIT 2020 Results'!Z42),"")</f>
        <v/>
      </c>
      <c r="AA42" s="197" t="str">
        <f>IFERROR((('SIT Results'!AA42-'SIT 2020 Results'!AA42)/'SIT 2020 Results'!AA42),"")</f>
        <v/>
      </c>
      <c r="AB42" s="197" t="str">
        <f>IFERROR((('SIT Results'!AB42-'SIT 2020 Results'!AB42)/'SIT 2020 Results'!AB42),"")</f>
        <v/>
      </c>
      <c r="AC42" s="197" t="str">
        <f>IFERROR((('SIT Results'!AC42-'SIT 2020 Results'!AC42)/'SIT 2020 Results'!AC42),"")</f>
        <v/>
      </c>
      <c r="AD42" s="197" t="str">
        <f>IFERROR((('SIT Results'!AD42-'SIT 2020 Results'!AD42)/'SIT 2020 Results'!AD42),"")</f>
        <v/>
      </c>
      <c r="AE42" s="197"/>
      <c r="AF42" s="197"/>
      <c r="AG42" s="197"/>
    </row>
    <row r="43" spans="2:33" ht="15.75" x14ac:dyDescent="0.3">
      <c r="B43" s="189" t="s">
        <v>323</v>
      </c>
      <c r="C43" s="197" t="str">
        <f>IFERROR((('SIT Results'!C43-'SIT 2020 Results'!C43)/'SIT 2020 Results'!C43),"")</f>
        <v/>
      </c>
      <c r="D43" s="197" t="str">
        <f>IFERROR((('SIT Results'!D43-'SIT 2020 Results'!D43)/'SIT 2020 Results'!D43),"")</f>
        <v/>
      </c>
      <c r="E43" s="197" t="str">
        <f>IFERROR((('SIT Results'!E43-'SIT 2020 Results'!E43)/'SIT 2020 Results'!E43),"")</f>
        <v/>
      </c>
      <c r="F43" s="197" t="str">
        <f>IFERROR((('SIT Results'!F43-'SIT 2020 Results'!F43)/'SIT 2020 Results'!F43),"")</f>
        <v/>
      </c>
      <c r="G43" s="197" t="str">
        <f>IFERROR((('SIT Results'!G43-'SIT 2020 Results'!G43)/'SIT 2020 Results'!G43),"")</f>
        <v/>
      </c>
      <c r="H43" s="197" t="str">
        <f>IFERROR((('SIT Results'!H43-'SIT 2020 Results'!H43)/'SIT 2020 Results'!H43),"")</f>
        <v/>
      </c>
      <c r="I43" s="197" t="str">
        <f>IFERROR((('SIT Results'!I43-'SIT 2020 Results'!I43)/'SIT 2020 Results'!I43),"")</f>
        <v/>
      </c>
      <c r="J43" s="197" t="str">
        <f>IFERROR((('SIT Results'!J43-'SIT 2020 Results'!J43)/'SIT 2020 Results'!J43),"")</f>
        <v/>
      </c>
      <c r="K43" s="197" t="str">
        <f>IFERROR((('SIT Results'!K43-'SIT 2020 Results'!K43)/'SIT 2020 Results'!K43),"")</f>
        <v/>
      </c>
      <c r="L43" s="197" t="str">
        <f>IFERROR((('SIT Results'!L43-'SIT 2020 Results'!L43)/'SIT 2020 Results'!L43),"")</f>
        <v/>
      </c>
      <c r="M43" s="197" t="str">
        <f>IFERROR((('SIT Results'!M43-'SIT 2020 Results'!M43)/'SIT 2020 Results'!M43),"")</f>
        <v/>
      </c>
      <c r="N43" s="197" t="str">
        <f>IFERROR((('SIT Results'!N43-'SIT 2020 Results'!N43)/'SIT 2020 Results'!N43),"")</f>
        <v/>
      </c>
      <c r="O43" s="197" t="str">
        <f>IFERROR((('SIT Results'!O43-'SIT 2020 Results'!O43)/'SIT 2020 Results'!O43),"")</f>
        <v/>
      </c>
      <c r="P43" s="197" t="str">
        <f>IFERROR((('SIT Results'!P43-'SIT 2020 Results'!P43)/'SIT 2020 Results'!P43),"")</f>
        <v/>
      </c>
      <c r="Q43" s="197" t="str">
        <f>IFERROR((('SIT Results'!Q43-'SIT 2020 Results'!Q43)/'SIT 2020 Results'!Q43),"")</f>
        <v/>
      </c>
      <c r="R43" s="197" t="str">
        <f>IFERROR((('SIT Results'!R43-'SIT 2020 Results'!R43)/'SIT 2020 Results'!R43),"")</f>
        <v/>
      </c>
      <c r="S43" s="197" t="str">
        <f>IFERROR((('SIT Results'!S43-'SIT 2020 Results'!S43)/'SIT 2020 Results'!S43),"")</f>
        <v/>
      </c>
      <c r="T43" s="197" t="str">
        <f>IFERROR((('SIT Results'!T43-'SIT 2020 Results'!T43)/'SIT 2020 Results'!T43),"")</f>
        <v/>
      </c>
      <c r="U43" s="197" t="str">
        <f>IFERROR((('SIT Results'!U43-'SIT 2020 Results'!U43)/'SIT 2020 Results'!U43),"")</f>
        <v/>
      </c>
      <c r="V43" s="197" t="str">
        <f>IFERROR((('SIT Results'!V43-'SIT 2020 Results'!V43)/'SIT 2020 Results'!V43),"")</f>
        <v/>
      </c>
      <c r="W43" s="197" t="str">
        <f>IFERROR((('SIT Results'!W43-'SIT 2020 Results'!W43)/'SIT 2020 Results'!W43),"")</f>
        <v/>
      </c>
      <c r="X43" s="197" t="str">
        <f>IFERROR((('SIT Results'!X43-'SIT 2020 Results'!X43)/'SIT 2020 Results'!X43),"")</f>
        <v/>
      </c>
      <c r="Y43" s="197" t="str">
        <f>IFERROR((('SIT Results'!Y43-'SIT 2020 Results'!Y43)/'SIT 2020 Results'!Y43),"")</f>
        <v/>
      </c>
      <c r="Z43" s="197" t="str">
        <f>IFERROR((('SIT Results'!Z43-'SIT 2020 Results'!Z43)/'SIT 2020 Results'!Z43),"")</f>
        <v/>
      </c>
      <c r="AA43" s="197" t="str">
        <f>IFERROR((('SIT Results'!AA43-'SIT 2020 Results'!AA43)/'SIT 2020 Results'!AA43),"")</f>
        <v/>
      </c>
      <c r="AB43" s="197" t="str">
        <f>IFERROR((('SIT Results'!AB43-'SIT 2020 Results'!AB43)/'SIT 2020 Results'!AB43),"")</f>
        <v/>
      </c>
      <c r="AC43" s="197" t="str">
        <f>IFERROR((('SIT Results'!AC43-'SIT 2020 Results'!AC43)/'SIT 2020 Results'!AC43),"")</f>
        <v/>
      </c>
      <c r="AD43" s="197" t="str">
        <f>IFERROR((('SIT Results'!AD43-'SIT 2020 Results'!AD43)/'SIT 2020 Results'!AD43),"")</f>
        <v/>
      </c>
      <c r="AE43" s="197"/>
      <c r="AF43" s="197"/>
      <c r="AG43" s="197"/>
    </row>
    <row r="44" spans="2:33" ht="15" x14ac:dyDescent="0.25">
      <c r="B44" s="17" t="s">
        <v>328</v>
      </c>
      <c r="C44" s="197" t="str">
        <f>IFERROR((('SIT Results'!C44-'SIT 2020 Results'!C44)/'SIT 2020 Results'!C44),"")</f>
        <v/>
      </c>
      <c r="D44" s="197" t="str">
        <f>IFERROR((('SIT Results'!D44-'SIT 2020 Results'!D44)/'SIT 2020 Results'!D44),"")</f>
        <v/>
      </c>
      <c r="E44" s="197" t="str">
        <f>IFERROR((('SIT Results'!E44-'SIT 2020 Results'!E44)/'SIT 2020 Results'!E44),"")</f>
        <v/>
      </c>
      <c r="F44" s="197" t="str">
        <f>IFERROR((('SIT Results'!F44-'SIT 2020 Results'!F44)/'SIT 2020 Results'!F44),"")</f>
        <v/>
      </c>
      <c r="G44" s="197" t="str">
        <f>IFERROR((('SIT Results'!G44-'SIT 2020 Results'!G44)/'SIT 2020 Results'!G44),"")</f>
        <v/>
      </c>
      <c r="H44" s="197" t="str">
        <f>IFERROR((('SIT Results'!H44-'SIT 2020 Results'!H44)/'SIT 2020 Results'!H44),"")</f>
        <v/>
      </c>
      <c r="I44" s="197" t="str">
        <f>IFERROR((('SIT Results'!I44-'SIT 2020 Results'!I44)/'SIT 2020 Results'!I44),"")</f>
        <v/>
      </c>
      <c r="J44" s="197" t="str">
        <f>IFERROR((('SIT Results'!J44-'SIT 2020 Results'!J44)/'SIT 2020 Results'!J44),"")</f>
        <v/>
      </c>
      <c r="K44" s="197" t="str">
        <f>IFERROR((('SIT Results'!K44-'SIT 2020 Results'!K44)/'SIT 2020 Results'!K44),"")</f>
        <v/>
      </c>
      <c r="L44" s="197" t="str">
        <f>IFERROR((('SIT Results'!L44-'SIT 2020 Results'!L44)/'SIT 2020 Results'!L44),"")</f>
        <v/>
      </c>
      <c r="M44" s="197" t="str">
        <f>IFERROR((('SIT Results'!M44-'SIT 2020 Results'!M44)/'SIT 2020 Results'!M44),"")</f>
        <v/>
      </c>
      <c r="N44" s="197" t="str">
        <f>IFERROR((('SIT Results'!N44-'SIT 2020 Results'!N44)/'SIT 2020 Results'!N44),"")</f>
        <v/>
      </c>
      <c r="O44" s="197" t="str">
        <f>IFERROR((('SIT Results'!O44-'SIT 2020 Results'!O44)/'SIT 2020 Results'!O44),"")</f>
        <v/>
      </c>
      <c r="P44" s="197" t="str">
        <f>IFERROR((('SIT Results'!P44-'SIT 2020 Results'!P44)/'SIT 2020 Results'!P44),"")</f>
        <v/>
      </c>
      <c r="Q44" s="197" t="str">
        <f>IFERROR((('SIT Results'!Q44-'SIT 2020 Results'!Q44)/'SIT 2020 Results'!Q44),"")</f>
        <v/>
      </c>
      <c r="R44" s="197" t="str">
        <f>IFERROR((('SIT Results'!R44-'SIT 2020 Results'!R44)/'SIT 2020 Results'!R44),"")</f>
        <v/>
      </c>
      <c r="S44" s="197" t="str">
        <f>IFERROR((('SIT Results'!S44-'SIT 2020 Results'!S44)/'SIT 2020 Results'!S44),"")</f>
        <v/>
      </c>
      <c r="T44" s="197" t="str">
        <f>IFERROR((('SIT Results'!T44-'SIT 2020 Results'!T44)/'SIT 2020 Results'!T44),"")</f>
        <v/>
      </c>
      <c r="U44" s="197" t="str">
        <f>IFERROR((('SIT Results'!U44-'SIT 2020 Results'!U44)/'SIT 2020 Results'!U44),"")</f>
        <v/>
      </c>
      <c r="V44" s="197" t="str">
        <f>IFERROR((('SIT Results'!V44-'SIT 2020 Results'!V44)/'SIT 2020 Results'!V44),"")</f>
        <v/>
      </c>
      <c r="W44" s="197" t="str">
        <f>IFERROR((('SIT Results'!W44-'SIT 2020 Results'!W44)/'SIT 2020 Results'!W44),"")</f>
        <v/>
      </c>
      <c r="X44" s="197" t="str">
        <f>IFERROR((('SIT Results'!X44-'SIT 2020 Results'!X44)/'SIT 2020 Results'!X44),"")</f>
        <v/>
      </c>
      <c r="Y44" s="197" t="str">
        <f>IFERROR((('SIT Results'!Y44-'SIT 2020 Results'!Y44)/'SIT 2020 Results'!Y44),"")</f>
        <v/>
      </c>
      <c r="Z44" s="197" t="str">
        <f>IFERROR((('SIT Results'!Z44-'SIT 2020 Results'!Z44)/'SIT 2020 Results'!Z44),"")</f>
        <v/>
      </c>
      <c r="AA44" s="197" t="str">
        <f>IFERROR((('SIT Results'!AA44-'SIT 2020 Results'!AA44)/'SIT 2020 Results'!AA44),"")</f>
        <v/>
      </c>
      <c r="AB44" s="197" t="str">
        <f>IFERROR((('SIT Results'!AB44-'SIT 2020 Results'!AB44)/'SIT 2020 Results'!AB44),"")</f>
        <v/>
      </c>
      <c r="AC44" s="197" t="str">
        <f>IFERROR((('SIT Results'!AC44-'SIT 2020 Results'!AC44)/'SIT 2020 Results'!AC44),"")</f>
        <v/>
      </c>
      <c r="AD44" s="197" t="str">
        <f>IFERROR((('SIT Results'!AD44-'SIT 2020 Results'!AD44)/'SIT 2020 Results'!AD44),"")</f>
        <v/>
      </c>
      <c r="AE44" s="197"/>
      <c r="AF44" s="197"/>
      <c r="AG44" s="197"/>
    </row>
    <row r="45" spans="2:33" ht="15.75" x14ac:dyDescent="0.3">
      <c r="B45" s="189" t="s">
        <v>319</v>
      </c>
      <c r="C45" s="197" t="str">
        <f>IFERROR((('SIT Results'!C45-'SIT 2020 Results'!C45)/'SIT 2020 Results'!C45),"")</f>
        <v/>
      </c>
      <c r="D45" s="197" t="str">
        <f>IFERROR((('SIT Results'!D45-'SIT 2020 Results'!D45)/'SIT 2020 Results'!D45),"")</f>
        <v/>
      </c>
      <c r="E45" s="197" t="str">
        <f>IFERROR((('SIT Results'!E45-'SIT 2020 Results'!E45)/'SIT 2020 Results'!E45),"")</f>
        <v/>
      </c>
      <c r="F45" s="197" t="str">
        <f>IFERROR((('SIT Results'!F45-'SIT 2020 Results'!F45)/'SIT 2020 Results'!F45),"")</f>
        <v/>
      </c>
      <c r="G45" s="197" t="str">
        <f>IFERROR((('SIT Results'!G45-'SIT 2020 Results'!G45)/'SIT 2020 Results'!G45),"")</f>
        <v/>
      </c>
      <c r="H45" s="197" t="str">
        <f>IFERROR((('SIT Results'!H45-'SIT 2020 Results'!H45)/'SIT 2020 Results'!H45),"")</f>
        <v/>
      </c>
      <c r="I45" s="197" t="str">
        <f>IFERROR((('SIT Results'!I45-'SIT 2020 Results'!I45)/'SIT 2020 Results'!I45),"")</f>
        <v/>
      </c>
      <c r="J45" s="197" t="str">
        <f>IFERROR((('SIT Results'!J45-'SIT 2020 Results'!J45)/'SIT 2020 Results'!J45),"")</f>
        <v/>
      </c>
      <c r="K45" s="197" t="str">
        <f>IFERROR((('SIT Results'!K45-'SIT 2020 Results'!K45)/'SIT 2020 Results'!K45),"")</f>
        <v/>
      </c>
      <c r="L45" s="197" t="str">
        <f>IFERROR((('SIT Results'!L45-'SIT 2020 Results'!L45)/'SIT 2020 Results'!L45),"")</f>
        <v/>
      </c>
      <c r="M45" s="197" t="str">
        <f>IFERROR((('SIT Results'!M45-'SIT 2020 Results'!M45)/'SIT 2020 Results'!M45),"")</f>
        <v/>
      </c>
      <c r="N45" s="197" t="str">
        <f>IFERROR((('SIT Results'!N45-'SIT 2020 Results'!N45)/'SIT 2020 Results'!N45),"")</f>
        <v/>
      </c>
      <c r="O45" s="197" t="str">
        <f>IFERROR((('SIT Results'!O45-'SIT 2020 Results'!O45)/'SIT 2020 Results'!O45),"")</f>
        <v/>
      </c>
      <c r="P45" s="197" t="str">
        <f>IFERROR((('SIT Results'!P45-'SIT 2020 Results'!P45)/'SIT 2020 Results'!P45),"")</f>
        <v/>
      </c>
      <c r="Q45" s="197" t="str">
        <f>IFERROR((('SIT Results'!Q45-'SIT 2020 Results'!Q45)/'SIT 2020 Results'!Q45),"")</f>
        <v/>
      </c>
      <c r="R45" s="197" t="str">
        <f>IFERROR((('SIT Results'!R45-'SIT 2020 Results'!R45)/'SIT 2020 Results'!R45),"")</f>
        <v/>
      </c>
      <c r="S45" s="197" t="str">
        <f>IFERROR((('SIT Results'!S45-'SIT 2020 Results'!S45)/'SIT 2020 Results'!S45),"")</f>
        <v/>
      </c>
      <c r="T45" s="197" t="str">
        <f>IFERROR((('SIT Results'!T45-'SIT 2020 Results'!T45)/'SIT 2020 Results'!T45),"")</f>
        <v/>
      </c>
      <c r="U45" s="197" t="str">
        <f>IFERROR((('SIT Results'!U45-'SIT 2020 Results'!U45)/'SIT 2020 Results'!U45),"")</f>
        <v/>
      </c>
      <c r="V45" s="197" t="str">
        <f>IFERROR((('SIT Results'!V45-'SIT 2020 Results'!V45)/'SIT 2020 Results'!V45),"")</f>
        <v/>
      </c>
      <c r="W45" s="197" t="str">
        <f>IFERROR((('SIT Results'!W45-'SIT 2020 Results'!W45)/'SIT 2020 Results'!W45),"")</f>
        <v/>
      </c>
      <c r="X45" s="197" t="str">
        <f>IFERROR((('SIT Results'!X45-'SIT 2020 Results'!X45)/'SIT 2020 Results'!X45),"")</f>
        <v/>
      </c>
      <c r="Y45" s="197" t="str">
        <f>IFERROR((('SIT Results'!Y45-'SIT 2020 Results'!Y45)/'SIT 2020 Results'!Y45),"")</f>
        <v/>
      </c>
      <c r="Z45" s="197" t="str">
        <f>IFERROR((('SIT Results'!Z45-'SIT 2020 Results'!Z45)/'SIT 2020 Results'!Z45),"")</f>
        <v/>
      </c>
      <c r="AA45" s="197" t="str">
        <f>IFERROR((('SIT Results'!AA45-'SIT 2020 Results'!AA45)/'SIT 2020 Results'!AA45),"")</f>
        <v/>
      </c>
      <c r="AB45" s="197" t="str">
        <f>IFERROR((('SIT Results'!AB45-'SIT 2020 Results'!AB45)/'SIT 2020 Results'!AB45),"")</f>
        <v/>
      </c>
      <c r="AC45" s="197" t="str">
        <f>IFERROR((('SIT Results'!AC45-'SIT 2020 Results'!AC45)/'SIT 2020 Results'!AC45),"")</f>
        <v/>
      </c>
      <c r="AD45" s="197" t="str">
        <f>IFERROR((('SIT Results'!AD45-'SIT 2020 Results'!AD45)/'SIT 2020 Results'!AD45),"")</f>
        <v/>
      </c>
      <c r="AE45" s="197"/>
      <c r="AF45" s="197"/>
      <c r="AG45" s="197"/>
    </row>
    <row r="46" spans="2:33" ht="15.75" x14ac:dyDescent="0.3">
      <c r="B46" s="189" t="s">
        <v>320</v>
      </c>
      <c r="C46" s="197" t="str">
        <f>IFERROR((('SIT Results'!C46-'SIT 2020 Results'!C46)/'SIT 2020 Results'!C46),"")</f>
        <v/>
      </c>
      <c r="D46" s="197" t="str">
        <f>IFERROR((('SIT Results'!D46-'SIT 2020 Results'!D46)/'SIT 2020 Results'!D46),"")</f>
        <v/>
      </c>
      <c r="E46" s="197" t="str">
        <f>IFERROR((('SIT Results'!E46-'SIT 2020 Results'!E46)/'SIT 2020 Results'!E46),"")</f>
        <v/>
      </c>
      <c r="F46" s="197" t="str">
        <f>IFERROR((('SIT Results'!F46-'SIT 2020 Results'!F46)/'SIT 2020 Results'!F46),"")</f>
        <v/>
      </c>
      <c r="G46" s="197" t="str">
        <f>IFERROR((('SIT Results'!G46-'SIT 2020 Results'!G46)/'SIT 2020 Results'!G46),"")</f>
        <v/>
      </c>
      <c r="H46" s="197" t="str">
        <f>IFERROR((('SIT Results'!H46-'SIT 2020 Results'!H46)/'SIT 2020 Results'!H46),"")</f>
        <v/>
      </c>
      <c r="I46" s="197" t="str">
        <f>IFERROR((('SIT Results'!I46-'SIT 2020 Results'!I46)/'SIT 2020 Results'!I46),"")</f>
        <v/>
      </c>
      <c r="J46" s="197" t="str">
        <f>IFERROR((('SIT Results'!J46-'SIT 2020 Results'!J46)/'SIT 2020 Results'!J46),"")</f>
        <v/>
      </c>
      <c r="K46" s="197" t="str">
        <f>IFERROR((('SIT Results'!K46-'SIT 2020 Results'!K46)/'SIT 2020 Results'!K46),"")</f>
        <v/>
      </c>
      <c r="L46" s="197" t="str">
        <f>IFERROR((('SIT Results'!L46-'SIT 2020 Results'!L46)/'SIT 2020 Results'!L46),"")</f>
        <v/>
      </c>
      <c r="M46" s="197" t="str">
        <f>IFERROR((('SIT Results'!M46-'SIT 2020 Results'!M46)/'SIT 2020 Results'!M46),"")</f>
        <v/>
      </c>
      <c r="N46" s="197" t="str">
        <f>IFERROR((('SIT Results'!N46-'SIT 2020 Results'!N46)/'SIT 2020 Results'!N46),"")</f>
        <v/>
      </c>
      <c r="O46" s="197" t="str">
        <f>IFERROR((('SIT Results'!O46-'SIT 2020 Results'!O46)/'SIT 2020 Results'!O46),"")</f>
        <v/>
      </c>
      <c r="P46" s="197" t="str">
        <f>IFERROR((('SIT Results'!P46-'SIT 2020 Results'!P46)/'SIT 2020 Results'!P46),"")</f>
        <v/>
      </c>
      <c r="Q46" s="197" t="str">
        <f>IFERROR((('SIT Results'!Q46-'SIT 2020 Results'!Q46)/'SIT 2020 Results'!Q46),"")</f>
        <v/>
      </c>
      <c r="R46" s="197" t="str">
        <f>IFERROR((('SIT Results'!R46-'SIT 2020 Results'!R46)/'SIT 2020 Results'!R46),"")</f>
        <v/>
      </c>
      <c r="S46" s="197" t="str">
        <f>IFERROR((('SIT Results'!S46-'SIT 2020 Results'!S46)/'SIT 2020 Results'!S46),"")</f>
        <v/>
      </c>
      <c r="T46" s="197" t="str">
        <f>IFERROR((('SIT Results'!T46-'SIT 2020 Results'!T46)/'SIT 2020 Results'!T46),"")</f>
        <v/>
      </c>
      <c r="U46" s="197" t="str">
        <f>IFERROR((('SIT Results'!U46-'SIT 2020 Results'!U46)/'SIT 2020 Results'!U46),"")</f>
        <v/>
      </c>
      <c r="V46" s="197" t="str">
        <f>IFERROR((('SIT Results'!V46-'SIT 2020 Results'!V46)/'SIT 2020 Results'!V46),"")</f>
        <v/>
      </c>
      <c r="W46" s="197" t="str">
        <f>IFERROR((('SIT Results'!W46-'SIT 2020 Results'!W46)/'SIT 2020 Results'!W46),"")</f>
        <v/>
      </c>
      <c r="X46" s="197" t="str">
        <f>IFERROR((('SIT Results'!X46-'SIT 2020 Results'!X46)/'SIT 2020 Results'!X46),"")</f>
        <v/>
      </c>
      <c r="Y46" s="197" t="str">
        <f>IFERROR((('SIT Results'!Y46-'SIT 2020 Results'!Y46)/'SIT 2020 Results'!Y46),"")</f>
        <v/>
      </c>
      <c r="Z46" s="197" t="str">
        <f>IFERROR((('SIT Results'!Z46-'SIT 2020 Results'!Z46)/'SIT 2020 Results'!Z46),"")</f>
        <v/>
      </c>
      <c r="AA46" s="197" t="str">
        <f>IFERROR((('SIT Results'!AA46-'SIT 2020 Results'!AA46)/'SIT 2020 Results'!AA46),"")</f>
        <v/>
      </c>
      <c r="AB46" s="197" t="str">
        <f>IFERROR((('SIT Results'!AB46-'SIT 2020 Results'!AB46)/'SIT 2020 Results'!AB46),"")</f>
        <v/>
      </c>
      <c r="AC46" s="197" t="str">
        <f>IFERROR((('SIT Results'!AC46-'SIT 2020 Results'!AC46)/'SIT 2020 Results'!AC46),"")</f>
        <v/>
      </c>
      <c r="AD46" s="197" t="str">
        <f>IFERROR((('SIT Results'!AD46-'SIT 2020 Results'!AD46)/'SIT 2020 Results'!AD46),"")</f>
        <v/>
      </c>
      <c r="AE46" s="197"/>
      <c r="AF46" s="197"/>
      <c r="AG46" s="197"/>
    </row>
    <row r="47" spans="2:33" ht="15.75" x14ac:dyDescent="0.3">
      <c r="B47" s="189" t="s">
        <v>321</v>
      </c>
      <c r="C47" s="197" t="str">
        <f>IFERROR((('SIT Results'!C47-'SIT 2020 Results'!C47)/'SIT 2020 Results'!C47),"")</f>
        <v/>
      </c>
      <c r="D47" s="197" t="str">
        <f>IFERROR((('SIT Results'!D47-'SIT 2020 Results'!D47)/'SIT 2020 Results'!D47),"")</f>
        <v/>
      </c>
      <c r="E47" s="197" t="str">
        <f>IFERROR((('SIT Results'!E47-'SIT 2020 Results'!E47)/'SIT 2020 Results'!E47),"")</f>
        <v/>
      </c>
      <c r="F47" s="197" t="str">
        <f>IFERROR((('SIT Results'!F47-'SIT 2020 Results'!F47)/'SIT 2020 Results'!F47),"")</f>
        <v/>
      </c>
      <c r="G47" s="197" t="str">
        <f>IFERROR((('SIT Results'!G47-'SIT 2020 Results'!G47)/'SIT 2020 Results'!G47),"")</f>
        <v/>
      </c>
      <c r="H47" s="197" t="str">
        <f>IFERROR((('SIT Results'!H47-'SIT 2020 Results'!H47)/'SIT 2020 Results'!H47),"")</f>
        <v/>
      </c>
      <c r="I47" s="197" t="str">
        <f>IFERROR((('SIT Results'!I47-'SIT 2020 Results'!I47)/'SIT 2020 Results'!I47),"")</f>
        <v/>
      </c>
      <c r="J47" s="197" t="str">
        <f>IFERROR((('SIT Results'!J47-'SIT 2020 Results'!J47)/'SIT 2020 Results'!J47),"")</f>
        <v/>
      </c>
      <c r="K47" s="197" t="str">
        <f>IFERROR((('SIT Results'!K47-'SIT 2020 Results'!K47)/'SIT 2020 Results'!K47),"")</f>
        <v/>
      </c>
      <c r="L47" s="197" t="str">
        <f>IFERROR((('SIT Results'!L47-'SIT 2020 Results'!L47)/'SIT 2020 Results'!L47),"")</f>
        <v/>
      </c>
      <c r="M47" s="197" t="str">
        <f>IFERROR((('SIT Results'!M47-'SIT 2020 Results'!M47)/'SIT 2020 Results'!M47),"")</f>
        <v/>
      </c>
      <c r="N47" s="197" t="str">
        <f>IFERROR((('SIT Results'!N47-'SIT 2020 Results'!N47)/'SIT 2020 Results'!N47),"")</f>
        <v/>
      </c>
      <c r="O47" s="197" t="str">
        <f>IFERROR((('SIT Results'!O47-'SIT 2020 Results'!O47)/'SIT 2020 Results'!O47),"")</f>
        <v/>
      </c>
      <c r="P47" s="197" t="str">
        <f>IFERROR((('SIT Results'!P47-'SIT 2020 Results'!P47)/'SIT 2020 Results'!P47),"")</f>
        <v/>
      </c>
      <c r="Q47" s="197" t="str">
        <f>IFERROR((('SIT Results'!Q47-'SIT 2020 Results'!Q47)/'SIT 2020 Results'!Q47),"")</f>
        <v/>
      </c>
      <c r="R47" s="197" t="str">
        <f>IFERROR((('SIT Results'!R47-'SIT 2020 Results'!R47)/'SIT 2020 Results'!R47),"")</f>
        <v/>
      </c>
      <c r="S47" s="197" t="str">
        <f>IFERROR((('SIT Results'!S47-'SIT 2020 Results'!S47)/'SIT 2020 Results'!S47),"")</f>
        <v/>
      </c>
      <c r="T47" s="197" t="str">
        <f>IFERROR((('SIT Results'!T47-'SIT 2020 Results'!T47)/'SIT 2020 Results'!T47),"")</f>
        <v/>
      </c>
      <c r="U47" s="197" t="str">
        <f>IFERROR((('SIT Results'!U47-'SIT 2020 Results'!U47)/'SIT 2020 Results'!U47),"")</f>
        <v/>
      </c>
      <c r="V47" s="197" t="str">
        <f>IFERROR((('SIT Results'!V47-'SIT 2020 Results'!V47)/'SIT 2020 Results'!V47),"")</f>
        <v/>
      </c>
      <c r="W47" s="197" t="str">
        <f>IFERROR((('SIT Results'!W47-'SIT 2020 Results'!W47)/'SIT 2020 Results'!W47),"")</f>
        <v/>
      </c>
      <c r="X47" s="197" t="str">
        <f>IFERROR((('SIT Results'!X47-'SIT 2020 Results'!X47)/'SIT 2020 Results'!X47),"")</f>
        <v/>
      </c>
      <c r="Y47" s="197" t="str">
        <f>IFERROR((('SIT Results'!Y47-'SIT 2020 Results'!Y47)/'SIT 2020 Results'!Y47),"")</f>
        <v/>
      </c>
      <c r="Z47" s="197" t="str">
        <f>IFERROR((('SIT Results'!Z47-'SIT 2020 Results'!Z47)/'SIT 2020 Results'!Z47),"")</f>
        <v/>
      </c>
      <c r="AA47" s="197" t="str">
        <f>IFERROR((('SIT Results'!AA47-'SIT 2020 Results'!AA47)/'SIT 2020 Results'!AA47),"")</f>
        <v/>
      </c>
      <c r="AB47" s="197" t="str">
        <f>IFERROR((('SIT Results'!AB47-'SIT 2020 Results'!AB47)/'SIT 2020 Results'!AB47),"")</f>
        <v/>
      </c>
      <c r="AC47" s="197" t="str">
        <f>IFERROR((('SIT Results'!AC47-'SIT 2020 Results'!AC47)/'SIT 2020 Results'!AC47),"")</f>
        <v/>
      </c>
      <c r="AD47" s="197" t="str">
        <f>IFERROR((('SIT Results'!AD47-'SIT 2020 Results'!AD47)/'SIT 2020 Results'!AD47),"")</f>
        <v/>
      </c>
      <c r="AE47" s="197"/>
      <c r="AF47" s="197"/>
      <c r="AG47" s="197"/>
    </row>
    <row r="48" spans="2:33" ht="15.75" x14ac:dyDescent="0.3">
      <c r="B48" s="189" t="s">
        <v>322</v>
      </c>
      <c r="C48" s="197" t="str">
        <f>IFERROR((('SIT Results'!C48-'SIT 2020 Results'!C48)/'SIT 2020 Results'!C48),"")</f>
        <v/>
      </c>
      <c r="D48" s="197" t="str">
        <f>IFERROR((('SIT Results'!D48-'SIT 2020 Results'!D48)/'SIT 2020 Results'!D48),"")</f>
        <v/>
      </c>
      <c r="E48" s="197" t="str">
        <f>IFERROR((('SIT Results'!E48-'SIT 2020 Results'!E48)/'SIT 2020 Results'!E48),"")</f>
        <v/>
      </c>
      <c r="F48" s="197" t="str">
        <f>IFERROR((('SIT Results'!F48-'SIT 2020 Results'!F48)/'SIT 2020 Results'!F48),"")</f>
        <v/>
      </c>
      <c r="G48" s="197" t="str">
        <f>IFERROR((('SIT Results'!G48-'SIT 2020 Results'!G48)/'SIT 2020 Results'!G48),"")</f>
        <v/>
      </c>
      <c r="H48" s="197" t="str">
        <f>IFERROR((('SIT Results'!H48-'SIT 2020 Results'!H48)/'SIT 2020 Results'!H48),"")</f>
        <v/>
      </c>
      <c r="I48" s="197" t="str">
        <f>IFERROR((('SIT Results'!I48-'SIT 2020 Results'!I48)/'SIT 2020 Results'!I48),"")</f>
        <v/>
      </c>
      <c r="J48" s="197" t="str">
        <f>IFERROR((('SIT Results'!J48-'SIT 2020 Results'!J48)/'SIT 2020 Results'!J48),"")</f>
        <v/>
      </c>
      <c r="K48" s="197" t="str">
        <f>IFERROR((('SIT Results'!K48-'SIT 2020 Results'!K48)/'SIT 2020 Results'!K48),"")</f>
        <v/>
      </c>
      <c r="L48" s="197" t="str">
        <f>IFERROR((('SIT Results'!L48-'SIT 2020 Results'!L48)/'SIT 2020 Results'!L48),"")</f>
        <v/>
      </c>
      <c r="M48" s="197" t="str">
        <f>IFERROR((('SIT Results'!M48-'SIT 2020 Results'!M48)/'SIT 2020 Results'!M48),"")</f>
        <v/>
      </c>
      <c r="N48" s="197" t="str">
        <f>IFERROR((('SIT Results'!N48-'SIT 2020 Results'!N48)/'SIT 2020 Results'!N48),"")</f>
        <v/>
      </c>
      <c r="O48" s="197" t="str">
        <f>IFERROR((('SIT Results'!O48-'SIT 2020 Results'!O48)/'SIT 2020 Results'!O48),"")</f>
        <v/>
      </c>
      <c r="P48" s="197" t="str">
        <f>IFERROR((('SIT Results'!P48-'SIT 2020 Results'!P48)/'SIT 2020 Results'!P48),"")</f>
        <v/>
      </c>
      <c r="Q48" s="197" t="str">
        <f>IFERROR((('SIT Results'!Q48-'SIT 2020 Results'!Q48)/'SIT 2020 Results'!Q48),"")</f>
        <v/>
      </c>
      <c r="R48" s="197" t="str">
        <f>IFERROR((('SIT Results'!R48-'SIT 2020 Results'!R48)/'SIT 2020 Results'!R48),"")</f>
        <v/>
      </c>
      <c r="S48" s="197" t="str">
        <f>IFERROR((('SIT Results'!S48-'SIT 2020 Results'!S48)/'SIT 2020 Results'!S48),"")</f>
        <v/>
      </c>
      <c r="T48" s="197" t="str">
        <f>IFERROR((('SIT Results'!T48-'SIT 2020 Results'!T48)/'SIT 2020 Results'!T48),"")</f>
        <v/>
      </c>
      <c r="U48" s="197" t="str">
        <f>IFERROR((('SIT Results'!U48-'SIT 2020 Results'!U48)/'SIT 2020 Results'!U48),"")</f>
        <v/>
      </c>
      <c r="V48" s="197" t="str">
        <f>IFERROR((('SIT Results'!V48-'SIT 2020 Results'!V48)/'SIT 2020 Results'!V48),"")</f>
        <v/>
      </c>
      <c r="W48" s="197" t="str">
        <f>IFERROR((('SIT Results'!W48-'SIT 2020 Results'!W48)/'SIT 2020 Results'!W48),"")</f>
        <v/>
      </c>
      <c r="X48" s="197" t="str">
        <f>IFERROR((('SIT Results'!X48-'SIT 2020 Results'!X48)/'SIT 2020 Results'!X48),"")</f>
        <v/>
      </c>
      <c r="Y48" s="197" t="str">
        <f>IFERROR((('SIT Results'!Y48-'SIT 2020 Results'!Y48)/'SIT 2020 Results'!Y48),"")</f>
        <v/>
      </c>
      <c r="Z48" s="197" t="str">
        <f>IFERROR((('SIT Results'!Z48-'SIT 2020 Results'!Z48)/'SIT 2020 Results'!Z48),"")</f>
        <v/>
      </c>
      <c r="AA48" s="197" t="str">
        <f>IFERROR((('SIT Results'!AA48-'SIT 2020 Results'!AA48)/'SIT 2020 Results'!AA48),"")</f>
        <v/>
      </c>
      <c r="AB48" s="197" t="str">
        <f>IFERROR((('SIT Results'!AB48-'SIT 2020 Results'!AB48)/'SIT 2020 Results'!AB48),"")</f>
        <v/>
      </c>
      <c r="AC48" s="197" t="str">
        <f>IFERROR((('SIT Results'!AC48-'SIT 2020 Results'!AC48)/'SIT 2020 Results'!AC48),"")</f>
        <v/>
      </c>
      <c r="AD48" s="197" t="str">
        <f>IFERROR((('SIT Results'!AD48-'SIT 2020 Results'!AD48)/'SIT 2020 Results'!AD48),"")</f>
        <v/>
      </c>
      <c r="AE48" s="197"/>
      <c r="AF48" s="197"/>
      <c r="AG48" s="197"/>
    </row>
    <row r="49" spans="2:34" ht="15.75" x14ac:dyDescent="0.3">
      <c r="B49" s="189" t="s">
        <v>323</v>
      </c>
      <c r="C49" s="197" t="str">
        <f>IFERROR((('SIT Results'!C49-'SIT 2020 Results'!C49)/'SIT 2020 Results'!C49),"")</f>
        <v/>
      </c>
      <c r="D49" s="197" t="str">
        <f>IFERROR((('SIT Results'!D49-'SIT 2020 Results'!D49)/'SIT 2020 Results'!D49),"")</f>
        <v/>
      </c>
      <c r="E49" s="197" t="str">
        <f>IFERROR((('SIT Results'!E49-'SIT 2020 Results'!E49)/'SIT 2020 Results'!E49),"")</f>
        <v/>
      </c>
      <c r="F49" s="197" t="str">
        <f>IFERROR((('SIT Results'!F49-'SIT 2020 Results'!F49)/'SIT 2020 Results'!F49),"")</f>
        <v/>
      </c>
      <c r="G49" s="197" t="str">
        <f>IFERROR((('SIT Results'!G49-'SIT 2020 Results'!G49)/'SIT 2020 Results'!G49),"")</f>
        <v/>
      </c>
      <c r="H49" s="197" t="str">
        <f>IFERROR((('SIT Results'!H49-'SIT 2020 Results'!H49)/'SIT 2020 Results'!H49),"")</f>
        <v/>
      </c>
      <c r="I49" s="197" t="str">
        <f>IFERROR((('SIT Results'!I49-'SIT 2020 Results'!I49)/'SIT 2020 Results'!I49),"")</f>
        <v/>
      </c>
      <c r="J49" s="197" t="str">
        <f>IFERROR((('SIT Results'!J49-'SIT 2020 Results'!J49)/'SIT 2020 Results'!J49),"")</f>
        <v/>
      </c>
      <c r="K49" s="197" t="str">
        <f>IFERROR((('SIT Results'!K49-'SIT 2020 Results'!K49)/'SIT 2020 Results'!K49),"")</f>
        <v/>
      </c>
      <c r="L49" s="197" t="str">
        <f>IFERROR((('SIT Results'!L49-'SIT 2020 Results'!L49)/'SIT 2020 Results'!L49),"")</f>
        <v/>
      </c>
      <c r="M49" s="197" t="str">
        <f>IFERROR((('SIT Results'!M49-'SIT 2020 Results'!M49)/'SIT 2020 Results'!M49),"")</f>
        <v/>
      </c>
      <c r="N49" s="197" t="str">
        <f>IFERROR((('SIT Results'!N49-'SIT 2020 Results'!N49)/'SIT 2020 Results'!N49),"")</f>
        <v/>
      </c>
      <c r="O49" s="197" t="str">
        <f>IFERROR((('SIT Results'!O49-'SIT 2020 Results'!O49)/'SIT 2020 Results'!O49),"")</f>
        <v/>
      </c>
      <c r="P49" s="197" t="str">
        <f>IFERROR((('SIT Results'!P49-'SIT 2020 Results'!P49)/'SIT 2020 Results'!P49),"")</f>
        <v/>
      </c>
      <c r="Q49" s="197" t="str">
        <f>IFERROR((('SIT Results'!Q49-'SIT 2020 Results'!Q49)/'SIT 2020 Results'!Q49),"")</f>
        <v/>
      </c>
      <c r="R49" s="197" t="str">
        <f>IFERROR((('SIT Results'!R49-'SIT 2020 Results'!R49)/'SIT 2020 Results'!R49),"")</f>
        <v/>
      </c>
      <c r="S49" s="197" t="str">
        <f>IFERROR((('SIT Results'!S49-'SIT 2020 Results'!S49)/'SIT 2020 Results'!S49),"")</f>
        <v/>
      </c>
      <c r="T49" s="197" t="str">
        <f>IFERROR((('SIT Results'!T49-'SIT 2020 Results'!T49)/'SIT 2020 Results'!T49),"")</f>
        <v/>
      </c>
      <c r="U49" s="197" t="str">
        <f>IFERROR((('SIT Results'!U49-'SIT 2020 Results'!U49)/'SIT 2020 Results'!U49),"")</f>
        <v/>
      </c>
      <c r="V49" s="197" t="str">
        <f>IFERROR((('SIT Results'!V49-'SIT 2020 Results'!V49)/'SIT 2020 Results'!V49),"")</f>
        <v/>
      </c>
      <c r="W49" s="197" t="str">
        <f>IFERROR((('SIT Results'!W49-'SIT 2020 Results'!W49)/'SIT 2020 Results'!W49),"")</f>
        <v/>
      </c>
      <c r="X49" s="197" t="str">
        <f>IFERROR((('SIT Results'!X49-'SIT 2020 Results'!X49)/'SIT 2020 Results'!X49),"")</f>
        <v/>
      </c>
      <c r="Y49" s="197" t="str">
        <f>IFERROR((('SIT Results'!Y49-'SIT 2020 Results'!Y49)/'SIT 2020 Results'!Y49),"")</f>
        <v/>
      </c>
      <c r="Z49" s="197" t="str">
        <f>IFERROR((('SIT Results'!Z49-'SIT 2020 Results'!Z49)/'SIT 2020 Results'!Z49),"")</f>
        <v/>
      </c>
      <c r="AA49" s="197" t="str">
        <f>IFERROR((('SIT Results'!AA49-'SIT 2020 Results'!AA49)/'SIT 2020 Results'!AA49),"")</f>
        <v/>
      </c>
      <c r="AB49" s="197" t="str">
        <f>IFERROR((('SIT Results'!AB49-'SIT 2020 Results'!AB49)/'SIT 2020 Results'!AB49),"")</f>
        <v/>
      </c>
      <c r="AC49" s="197" t="str">
        <f>IFERROR((('SIT Results'!AC49-'SIT 2020 Results'!AC49)/'SIT 2020 Results'!AC49),"")</f>
        <v/>
      </c>
      <c r="AD49" s="197" t="str">
        <f>IFERROR((('SIT Results'!AD49-'SIT 2020 Results'!AD49)/'SIT 2020 Results'!AD49),"")</f>
        <v/>
      </c>
      <c r="AE49" s="197"/>
      <c r="AF49" s="197"/>
      <c r="AG49" s="197"/>
    </row>
    <row r="50" spans="2:34" ht="15" x14ac:dyDescent="0.25">
      <c r="B50" s="11" t="s">
        <v>215</v>
      </c>
      <c r="C50" s="197">
        <f>IFERROR((('SIT Results'!C50-'SIT 2020 Results'!C50)/'SIT 2020 Results'!C50),"")</f>
        <v>0</v>
      </c>
      <c r="D50" s="197">
        <f>IFERROR((('SIT Results'!D50-'SIT 2020 Results'!D50)/'SIT 2020 Results'!D50),"")</f>
        <v>0</v>
      </c>
      <c r="E50" s="197">
        <f>IFERROR((('SIT Results'!E50-'SIT 2020 Results'!E50)/'SIT 2020 Results'!E50),"")</f>
        <v>0</v>
      </c>
      <c r="F50" s="197">
        <f>IFERROR((('SIT Results'!F50-'SIT 2020 Results'!F50)/'SIT 2020 Results'!F50),"")</f>
        <v>0</v>
      </c>
      <c r="G50" s="197">
        <f>IFERROR((('SIT Results'!G50-'SIT 2020 Results'!G50)/'SIT 2020 Results'!G50),"")</f>
        <v>0</v>
      </c>
      <c r="H50" s="197">
        <f>IFERROR((('SIT Results'!H50-'SIT 2020 Results'!H50)/'SIT 2020 Results'!H50),"")</f>
        <v>0</v>
      </c>
      <c r="I50" s="197">
        <f>IFERROR((('SIT Results'!I50-'SIT 2020 Results'!I50)/'SIT 2020 Results'!I50),"")</f>
        <v>0</v>
      </c>
      <c r="J50" s="197">
        <f>IFERROR((('SIT Results'!J50-'SIT 2020 Results'!J50)/'SIT 2020 Results'!J50),"")</f>
        <v>0</v>
      </c>
      <c r="K50" s="197">
        <f>IFERROR((('SIT Results'!K50-'SIT 2020 Results'!K50)/'SIT 2020 Results'!K50),"")</f>
        <v>0</v>
      </c>
      <c r="L50" s="197">
        <f>IFERROR((('SIT Results'!L50-'SIT 2020 Results'!L50)/'SIT 2020 Results'!L50),"")</f>
        <v>0</v>
      </c>
      <c r="M50" s="197">
        <f>IFERROR((('SIT Results'!M50-'SIT 2020 Results'!M50)/'SIT 2020 Results'!M50),"")</f>
        <v>0</v>
      </c>
      <c r="N50" s="197">
        <f>IFERROR((('SIT Results'!N50-'SIT 2020 Results'!N50)/'SIT 2020 Results'!N50),"")</f>
        <v>0</v>
      </c>
      <c r="O50" s="197">
        <f>IFERROR((('SIT Results'!O50-'SIT 2020 Results'!O50)/'SIT 2020 Results'!O50),"")</f>
        <v>0</v>
      </c>
      <c r="P50" s="197">
        <f>IFERROR((('SIT Results'!P50-'SIT 2020 Results'!P50)/'SIT 2020 Results'!P50),"")</f>
        <v>0</v>
      </c>
      <c r="Q50" s="197">
        <f>IFERROR((('SIT Results'!Q50-'SIT 2020 Results'!Q50)/'SIT 2020 Results'!Q50),"")</f>
        <v>0</v>
      </c>
      <c r="R50" s="197">
        <f>IFERROR((('SIT Results'!R50-'SIT 2020 Results'!R50)/'SIT 2020 Results'!R50),"")</f>
        <v>0</v>
      </c>
      <c r="S50" s="197">
        <f>IFERROR((('SIT Results'!S50-'SIT 2020 Results'!S50)/'SIT 2020 Results'!S50),"")</f>
        <v>0</v>
      </c>
      <c r="T50" s="197">
        <f>IFERROR((('SIT Results'!T50-'SIT 2020 Results'!T50)/'SIT 2020 Results'!T50),"")</f>
        <v>0</v>
      </c>
      <c r="U50" s="197">
        <f>IFERROR((('SIT Results'!U50-'SIT 2020 Results'!U50)/'SIT 2020 Results'!U50),"")</f>
        <v>0</v>
      </c>
      <c r="V50" s="197">
        <f>IFERROR((('SIT Results'!V50-'SIT 2020 Results'!V50)/'SIT 2020 Results'!V50),"")</f>
        <v>0</v>
      </c>
      <c r="W50" s="197">
        <f>IFERROR((('SIT Results'!W50-'SIT 2020 Results'!W50)/'SIT 2020 Results'!W50),"")</f>
        <v>0</v>
      </c>
      <c r="X50" s="197">
        <f>IFERROR((('SIT Results'!X50-'SIT 2020 Results'!X50)/'SIT 2020 Results'!X50),"")</f>
        <v>0</v>
      </c>
      <c r="Y50" s="197">
        <f>IFERROR((('SIT Results'!Y50-'SIT 2020 Results'!Y50)/'SIT 2020 Results'!Y50),"")</f>
        <v>0</v>
      </c>
      <c r="Z50" s="197">
        <f>IFERROR((('SIT Results'!Z50-'SIT 2020 Results'!Z50)/'SIT 2020 Results'!Z50),"")</f>
        <v>0</v>
      </c>
      <c r="AA50" s="197">
        <f>IFERROR((('SIT Results'!AA50-'SIT 2020 Results'!AA50)/'SIT 2020 Results'!AA50),"")</f>
        <v>0</v>
      </c>
      <c r="AB50" s="197">
        <f>IFERROR((('SIT Results'!AB50-'SIT 2020 Results'!AB50)/'SIT 2020 Results'!AB50),"")</f>
        <v>0</v>
      </c>
      <c r="AC50" s="197">
        <f>IFERROR((('SIT Results'!AC50-'SIT 2020 Results'!AC50)/'SIT 2020 Results'!AC50),"")</f>
        <v>0</v>
      </c>
      <c r="AD50" s="197">
        <f>IFERROR((('SIT Results'!AD50-'SIT 2020 Results'!AD50)/'SIT 2020 Results'!AD50),"")</f>
        <v>0</v>
      </c>
      <c r="AE50" s="197">
        <f>IFERROR((('SIT Results'!AE50-'SIT 2020 Results'!AE50)/'SIT 2020 Results'!AE50),"")</f>
        <v>0</v>
      </c>
      <c r="AF50" s="197">
        <f>IFERROR((('SIT Results'!AF50-'SIT 2020 Results'!AF50)/'SIT 2020 Results'!AF50),"")</f>
        <v>0</v>
      </c>
      <c r="AG50" s="197">
        <f>IFERROR((('SIT Results'!AG50-'SIT 2020 Results'!AG50)/'SIT 2020 Results'!AG50),"")</f>
        <v>-0.30531245078346664</v>
      </c>
    </row>
    <row r="51" spans="2:34" ht="15" x14ac:dyDescent="0.25">
      <c r="B51" s="11" t="s">
        <v>214</v>
      </c>
      <c r="C51" s="197">
        <f>IFERROR((('SIT Results'!C51-'SIT 2020 Results'!C51)/'SIT 2020 Results'!C51),"")</f>
        <v>0</v>
      </c>
      <c r="D51" s="197">
        <f>IFERROR((('SIT Results'!D51-'SIT 2020 Results'!D51)/'SIT 2020 Results'!D51),"")</f>
        <v>0</v>
      </c>
      <c r="E51" s="197">
        <f>IFERROR((('SIT Results'!E51-'SIT 2020 Results'!E51)/'SIT 2020 Results'!E51),"")</f>
        <v>0</v>
      </c>
      <c r="F51" s="197">
        <f>IFERROR((('SIT Results'!F51-'SIT 2020 Results'!F51)/'SIT 2020 Results'!F51),"")</f>
        <v>0</v>
      </c>
      <c r="G51" s="197">
        <f>IFERROR((('SIT Results'!G51-'SIT 2020 Results'!G51)/'SIT 2020 Results'!G51),"")</f>
        <v>0</v>
      </c>
      <c r="H51" s="197">
        <f>IFERROR((('SIT Results'!H51-'SIT 2020 Results'!H51)/'SIT 2020 Results'!H51),"")</f>
        <v>0</v>
      </c>
      <c r="I51" s="197">
        <f>IFERROR((('SIT Results'!I51-'SIT 2020 Results'!I51)/'SIT 2020 Results'!I51),"")</f>
        <v>0</v>
      </c>
      <c r="J51" s="197">
        <f>IFERROR((('SIT Results'!J51-'SIT 2020 Results'!J51)/'SIT 2020 Results'!J51),"")</f>
        <v>0</v>
      </c>
      <c r="K51" s="197">
        <f>IFERROR((('SIT Results'!K51-'SIT 2020 Results'!K51)/'SIT 2020 Results'!K51),"")</f>
        <v>0</v>
      </c>
      <c r="L51" s="197">
        <f>IFERROR((('SIT Results'!L51-'SIT 2020 Results'!L51)/'SIT 2020 Results'!L51),"")</f>
        <v>0</v>
      </c>
      <c r="M51" s="197">
        <f>IFERROR((('SIT Results'!M51-'SIT 2020 Results'!M51)/'SIT 2020 Results'!M51),"")</f>
        <v>0</v>
      </c>
      <c r="N51" s="197">
        <f>IFERROR((('SIT Results'!N51-'SIT 2020 Results'!N51)/'SIT 2020 Results'!N51),"")</f>
        <v>0</v>
      </c>
      <c r="O51" s="197">
        <f>IFERROR((('SIT Results'!O51-'SIT 2020 Results'!O51)/'SIT 2020 Results'!O51),"")</f>
        <v>0</v>
      </c>
      <c r="P51" s="197">
        <f>IFERROR((('SIT Results'!P51-'SIT 2020 Results'!P51)/'SIT 2020 Results'!P51),"")</f>
        <v>0</v>
      </c>
      <c r="Q51" s="197">
        <f>IFERROR((('SIT Results'!Q51-'SIT 2020 Results'!Q51)/'SIT 2020 Results'!Q51),"")</f>
        <v>0</v>
      </c>
      <c r="R51" s="197">
        <f>IFERROR((('SIT Results'!R51-'SIT 2020 Results'!R51)/'SIT 2020 Results'!R51),"")</f>
        <v>0</v>
      </c>
      <c r="S51" s="197">
        <f>IFERROR((('SIT Results'!S51-'SIT 2020 Results'!S51)/'SIT 2020 Results'!S51),"")</f>
        <v>0</v>
      </c>
      <c r="T51" s="197">
        <f>IFERROR((('SIT Results'!T51-'SIT 2020 Results'!T51)/'SIT 2020 Results'!T51),"")</f>
        <v>0</v>
      </c>
      <c r="U51" s="197">
        <f>IFERROR((('SIT Results'!U51-'SIT 2020 Results'!U51)/'SIT 2020 Results'!U51),"")</f>
        <v>0</v>
      </c>
      <c r="V51" s="197">
        <f>IFERROR((('SIT Results'!V51-'SIT 2020 Results'!V51)/'SIT 2020 Results'!V51),"")</f>
        <v>0</v>
      </c>
      <c r="W51" s="197">
        <f>IFERROR((('SIT Results'!W51-'SIT 2020 Results'!W51)/'SIT 2020 Results'!W51),"")</f>
        <v>0</v>
      </c>
      <c r="X51" s="197">
        <f>IFERROR((('SIT Results'!X51-'SIT 2020 Results'!X51)/'SIT 2020 Results'!X51),"")</f>
        <v>0</v>
      </c>
      <c r="Y51" s="197">
        <f>IFERROR((('SIT Results'!Y51-'SIT 2020 Results'!Y51)/'SIT 2020 Results'!Y51),"")</f>
        <v>0</v>
      </c>
      <c r="Z51" s="197">
        <f>IFERROR((('SIT Results'!Z51-'SIT 2020 Results'!Z51)/'SIT 2020 Results'!Z51),"")</f>
        <v>0</v>
      </c>
      <c r="AA51" s="197">
        <f>IFERROR((('SIT Results'!AA51-'SIT 2020 Results'!AA51)/'SIT 2020 Results'!AA51),"")</f>
        <v>0</v>
      </c>
      <c r="AB51" s="197">
        <f>IFERROR((('SIT Results'!AB51-'SIT 2020 Results'!AB51)/'SIT 2020 Results'!AB51),"")</f>
        <v>0</v>
      </c>
      <c r="AC51" s="197">
        <f>IFERROR((('SIT Results'!AC51-'SIT 2020 Results'!AC51)/'SIT 2020 Results'!AC51),"")</f>
        <v>0</v>
      </c>
      <c r="AD51" s="197">
        <f>IFERROR((('SIT Results'!AD51-'SIT 2020 Results'!AD51)/'SIT 2020 Results'!AD51),"")</f>
        <v>0</v>
      </c>
      <c r="AE51" s="197">
        <f>IFERROR((('SIT Results'!AE51-'SIT 2020 Results'!AE51)/'SIT 2020 Results'!AE51),"")</f>
        <v>0</v>
      </c>
      <c r="AF51" s="197">
        <f>IFERROR((('SIT Results'!AF51-'SIT 2020 Results'!AF51)/'SIT 2020 Results'!AF51),"")</f>
        <v>0</v>
      </c>
      <c r="AG51" s="197">
        <f>IFERROR((('SIT Results'!AG51-'SIT 2020 Results'!AG51)/'SIT 2020 Results'!AG51),"")</f>
        <v>3.0031141438074404E-2</v>
      </c>
    </row>
    <row r="52" spans="2:34" ht="15.75" x14ac:dyDescent="0.3">
      <c r="B52" s="35" t="s">
        <v>329</v>
      </c>
      <c r="C52" s="197">
        <f>IFERROR((('SIT Results'!C52-'SIT 2020 Results'!C52)/'SIT 2020 Results'!C52),"")</f>
        <v>0</v>
      </c>
      <c r="D52" s="197">
        <f>IFERROR((('SIT Results'!D52-'SIT 2020 Results'!D52)/'SIT 2020 Results'!D52),"")</f>
        <v>0</v>
      </c>
      <c r="E52" s="197">
        <f>IFERROR((('SIT Results'!E52-'SIT 2020 Results'!E52)/'SIT 2020 Results'!E52),"")</f>
        <v>0</v>
      </c>
      <c r="F52" s="197">
        <f>IFERROR((('SIT Results'!F52-'SIT 2020 Results'!F52)/'SIT 2020 Results'!F52),"")</f>
        <v>0</v>
      </c>
      <c r="G52" s="197">
        <f>IFERROR((('SIT Results'!G52-'SIT 2020 Results'!G52)/'SIT 2020 Results'!G52),"")</f>
        <v>0</v>
      </c>
      <c r="H52" s="197">
        <f>IFERROR((('SIT Results'!H52-'SIT 2020 Results'!H52)/'SIT 2020 Results'!H52),"")</f>
        <v>0</v>
      </c>
      <c r="I52" s="197">
        <f>IFERROR((('SIT Results'!I52-'SIT 2020 Results'!I52)/'SIT 2020 Results'!I52),"")</f>
        <v>0</v>
      </c>
      <c r="J52" s="197">
        <f>IFERROR((('SIT Results'!J52-'SIT 2020 Results'!J52)/'SIT 2020 Results'!J52),"")</f>
        <v>0</v>
      </c>
      <c r="K52" s="197">
        <f>IFERROR((('SIT Results'!K52-'SIT 2020 Results'!K52)/'SIT 2020 Results'!K52),"")</f>
        <v>0</v>
      </c>
      <c r="L52" s="197">
        <f>IFERROR((('SIT Results'!L52-'SIT 2020 Results'!L52)/'SIT 2020 Results'!L52),"")</f>
        <v>0</v>
      </c>
      <c r="M52" s="197">
        <f>IFERROR((('SIT Results'!M52-'SIT 2020 Results'!M52)/'SIT 2020 Results'!M52),"")</f>
        <v>0</v>
      </c>
      <c r="N52" s="197">
        <f>IFERROR((('SIT Results'!N52-'SIT 2020 Results'!N52)/'SIT 2020 Results'!N52),"")</f>
        <v>0</v>
      </c>
      <c r="O52" s="197">
        <f>IFERROR((('SIT Results'!O52-'SIT 2020 Results'!O52)/'SIT 2020 Results'!O52),"")</f>
        <v>0</v>
      </c>
      <c r="P52" s="197">
        <f>IFERROR((('SIT Results'!P52-'SIT 2020 Results'!P52)/'SIT 2020 Results'!P52),"")</f>
        <v>0</v>
      </c>
      <c r="Q52" s="197">
        <f>IFERROR((('SIT Results'!Q52-'SIT 2020 Results'!Q52)/'SIT 2020 Results'!Q52),"")</f>
        <v>0</v>
      </c>
      <c r="R52" s="197">
        <f>IFERROR((('SIT Results'!R52-'SIT 2020 Results'!R52)/'SIT 2020 Results'!R52),"")</f>
        <v>0</v>
      </c>
      <c r="S52" s="197">
        <f>IFERROR((('SIT Results'!S52-'SIT 2020 Results'!S52)/'SIT 2020 Results'!S52),"")</f>
        <v>0</v>
      </c>
      <c r="T52" s="197">
        <f>IFERROR((('SIT Results'!T52-'SIT 2020 Results'!T52)/'SIT 2020 Results'!T52),"")</f>
        <v>0</v>
      </c>
      <c r="U52" s="197">
        <f>IFERROR((('SIT Results'!U52-'SIT 2020 Results'!U52)/'SIT 2020 Results'!U52),"")</f>
        <v>0</v>
      </c>
      <c r="V52" s="197">
        <f>IFERROR((('SIT Results'!V52-'SIT 2020 Results'!V52)/'SIT 2020 Results'!V52),"")</f>
        <v>0</v>
      </c>
      <c r="W52" s="197">
        <f>IFERROR((('SIT Results'!W52-'SIT 2020 Results'!W52)/'SIT 2020 Results'!W52),"")</f>
        <v>0</v>
      </c>
      <c r="X52" s="197">
        <f>IFERROR((('SIT Results'!X52-'SIT 2020 Results'!X52)/'SIT 2020 Results'!X52),"")</f>
        <v>0</v>
      </c>
      <c r="Y52" s="197">
        <f>IFERROR((('SIT Results'!Y52-'SIT 2020 Results'!Y52)/'SIT 2020 Results'!Y52),"")</f>
        <v>0</v>
      </c>
      <c r="Z52" s="197">
        <f>IFERROR((('SIT Results'!Z52-'SIT 2020 Results'!Z52)/'SIT 2020 Results'!Z52),"")</f>
        <v>0</v>
      </c>
      <c r="AA52" s="197">
        <f>IFERROR((('SIT Results'!AA52-'SIT 2020 Results'!AA52)/'SIT 2020 Results'!AA52),"")</f>
        <v>0</v>
      </c>
      <c r="AB52" s="197">
        <f>IFERROR((('SIT Results'!AB52-'SIT 2020 Results'!AB52)/'SIT 2020 Results'!AB52),"")</f>
        <v>0</v>
      </c>
      <c r="AC52" s="197">
        <f>IFERROR((('SIT Results'!AC52-'SIT 2020 Results'!AC52)/'SIT 2020 Results'!AC52),"")</f>
        <v>0</v>
      </c>
      <c r="AD52" s="197">
        <f>IFERROR((('SIT Results'!AD52-'SIT 2020 Results'!AD52)/'SIT 2020 Results'!AD52),"")</f>
        <v>0</v>
      </c>
      <c r="AE52" s="197">
        <f>IFERROR((('SIT Results'!AE52-'SIT 2020 Results'!AE52)/'SIT 2020 Results'!AE52),"")</f>
        <v>0</v>
      </c>
      <c r="AF52" s="197">
        <f>IFERROR((('SIT Results'!AF52-'SIT 2020 Results'!AF52)/'SIT 2020 Results'!AF52),"")</f>
        <v>0</v>
      </c>
      <c r="AG52" s="197">
        <f>IFERROR((('SIT Results'!AG52-'SIT 2020 Results'!AG52)/'SIT 2020 Results'!AG52),"")</f>
        <v>3.318783879113215E-2</v>
      </c>
    </row>
    <row r="53" spans="2:34" ht="15.75" x14ac:dyDescent="0.3">
      <c r="B53" s="35" t="s">
        <v>330</v>
      </c>
      <c r="C53" s="197">
        <f>IFERROR((('SIT Results'!C53-'SIT 2020 Results'!C53)/'SIT 2020 Results'!C53),"")</f>
        <v>0</v>
      </c>
      <c r="D53" s="197">
        <f>IFERROR((('SIT Results'!D53-'SIT 2020 Results'!D53)/'SIT 2020 Results'!D53),"")</f>
        <v>0</v>
      </c>
      <c r="E53" s="197">
        <f>IFERROR((('SIT Results'!E53-'SIT 2020 Results'!E53)/'SIT 2020 Results'!E53),"")</f>
        <v>0</v>
      </c>
      <c r="F53" s="197">
        <f>IFERROR((('SIT Results'!F53-'SIT 2020 Results'!F53)/'SIT 2020 Results'!F53),"")</f>
        <v>0</v>
      </c>
      <c r="G53" s="197">
        <f>IFERROR((('SIT Results'!G53-'SIT 2020 Results'!G53)/'SIT 2020 Results'!G53),"")</f>
        <v>0</v>
      </c>
      <c r="H53" s="197">
        <f>IFERROR((('SIT Results'!H53-'SIT 2020 Results'!H53)/'SIT 2020 Results'!H53),"")</f>
        <v>0</v>
      </c>
      <c r="I53" s="197">
        <f>IFERROR((('SIT Results'!I53-'SIT 2020 Results'!I53)/'SIT 2020 Results'!I53),"")</f>
        <v>0</v>
      </c>
      <c r="J53" s="197">
        <f>IFERROR((('SIT Results'!J53-'SIT 2020 Results'!J53)/'SIT 2020 Results'!J53),"")</f>
        <v>0</v>
      </c>
      <c r="K53" s="197">
        <f>IFERROR((('SIT Results'!K53-'SIT 2020 Results'!K53)/'SIT 2020 Results'!K53),"")</f>
        <v>0</v>
      </c>
      <c r="L53" s="197">
        <f>IFERROR((('SIT Results'!L53-'SIT 2020 Results'!L53)/'SIT 2020 Results'!L53),"")</f>
        <v>0</v>
      </c>
      <c r="M53" s="197">
        <f>IFERROR((('SIT Results'!M53-'SIT 2020 Results'!M53)/'SIT 2020 Results'!M53),"")</f>
        <v>0</v>
      </c>
      <c r="N53" s="197">
        <f>IFERROR((('SIT Results'!N53-'SIT 2020 Results'!N53)/'SIT 2020 Results'!N53),"")</f>
        <v>0</v>
      </c>
      <c r="O53" s="197">
        <f>IFERROR((('SIT Results'!O53-'SIT 2020 Results'!O53)/'SIT 2020 Results'!O53),"")</f>
        <v>0</v>
      </c>
      <c r="P53" s="197">
        <f>IFERROR((('SIT Results'!P53-'SIT 2020 Results'!P53)/'SIT 2020 Results'!P53),"")</f>
        <v>0</v>
      </c>
      <c r="Q53" s="197">
        <f>IFERROR((('SIT Results'!Q53-'SIT 2020 Results'!Q53)/'SIT 2020 Results'!Q53),"")</f>
        <v>0</v>
      </c>
      <c r="R53" s="197">
        <f>IFERROR((('SIT Results'!R53-'SIT 2020 Results'!R53)/'SIT 2020 Results'!R53),"")</f>
        <v>0</v>
      </c>
      <c r="S53" s="197">
        <f>IFERROR((('SIT Results'!S53-'SIT 2020 Results'!S53)/'SIT 2020 Results'!S53),"")</f>
        <v>0</v>
      </c>
      <c r="T53" s="197">
        <f>IFERROR((('SIT Results'!T53-'SIT 2020 Results'!T53)/'SIT 2020 Results'!T53),"")</f>
        <v>0</v>
      </c>
      <c r="U53" s="197">
        <f>IFERROR((('SIT Results'!U53-'SIT 2020 Results'!U53)/'SIT 2020 Results'!U53),"")</f>
        <v>0</v>
      </c>
      <c r="V53" s="197">
        <f>IFERROR((('SIT Results'!V53-'SIT 2020 Results'!V53)/'SIT 2020 Results'!V53),"")</f>
        <v>0</v>
      </c>
      <c r="W53" s="197">
        <f>IFERROR((('SIT Results'!W53-'SIT 2020 Results'!W53)/'SIT 2020 Results'!W53),"")</f>
        <v>0</v>
      </c>
      <c r="X53" s="197">
        <f>IFERROR((('SIT Results'!X53-'SIT 2020 Results'!X53)/'SIT 2020 Results'!X53),"")</f>
        <v>0</v>
      </c>
      <c r="Y53" s="197">
        <f>IFERROR((('SIT Results'!Y53-'SIT 2020 Results'!Y53)/'SIT 2020 Results'!Y53),"")</f>
        <v>0</v>
      </c>
      <c r="Z53" s="197">
        <f>IFERROR((('SIT Results'!Z53-'SIT 2020 Results'!Z53)/'SIT 2020 Results'!Z53),"")</f>
        <v>0</v>
      </c>
      <c r="AA53" s="197">
        <f>IFERROR((('SIT Results'!AA53-'SIT 2020 Results'!AA53)/'SIT 2020 Results'!AA53),"")</f>
        <v>0</v>
      </c>
      <c r="AB53" s="197">
        <f>IFERROR((('SIT Results'!AB53-'SIT 2020 Results'!AB53)/'SIT 2020 Results'!AB53),"")</f>
        <v>0</v>
      </c>
      <c r="AC53" s="197">
        <f>IFERROR((('SIT Results'!AC53-'SIT 2020 Results'!AC53)/'SIT 2020 Results'!AC53),"")</f>
        <v>0</v>
      </c>
      <c r="AD53" s="197">
        <f>IFERROR((('SIT Results'!AD53-'SIT 2020 Results'!AD53)/'SIT 2020 Results'!AD53),"")</f>
        <v>0</v>
      </c>
      <c r="AE53" s="197">
        <f>IFERROR((('SIT Results'!AE53-'SIT 2020 Results'!AE53)/'SIT 2020 Results'!AE53),"")</f>
        <v>0</v>
      </c>
      <c r="AF53" s="197">
        <f>IFERROR((('SIT Results'!AF53-'SIT 2020 Results'!AF53)/'SIT 2020 Results'!AF53),"")</f>
        <v>0</v>
      </c>
      <c r="AG53" s="197">
        <f>IFERROR((('SIT Results'!AG53-'SIT 2020 Results'!AG53)/'SIT 2020 Results'!AG53),"")</f>
        <v>3.300883584055659E-2</v>
      </c>
    </row>
    <row r="54" spans="2:34" ht="15.75" x14ac:dyDescent="0.3">
      <c r="B54" s="35" t="s">
        <v>331</v>
      </c>
      <c r="C54" s="197">
        <f>IFERROR((('SIT Results'!C54-'SIT 2020 Results'!C54)/'SIT 2020 Results'!C54),"")</f>
        <v>0</v>
      </c>
      <c r="D54" s="197">
        <f>IFERROR((('SIT Results'!D54-'SIT 2020 Results'!D54)/'SIT 2020 Results'!D54),"")</f>
        <v>0</v>
      </c>
      <c r="E54" s="197">
        <f>IFERROR((('SIT Results'!E54-'SIT 2020 Results'!E54)/'SIT 2020 Results'!E54),"")</f>
        <v>0</v>
      </c>
      <c r="F54" s="197">
        <f>IFERROR((('SIT Results'!F54-'SIT 2020 Results'!F54)/'SIT 2020 Results'!F54),"")</f>
        <v>0</v>
      </c>
      <c r="G54" s="197">
        <f>IFERROR((('SIT Results'!G54-'SIT 2020 Results'!G54)/'SIT 2020 Results'!G54),"")</f>
        <v>0</v>
      </c>
      <c r="H54" s="197">
        <f>IFERROR((('SIT Results'!H54-'SIT 2020 Results'!H54)/'SIT 2020 Results'!H54),"")</f>
        <v>0</v>
      </c>
      <c r="I54" s="197">
        <f>IFERROR((('SIT Results'!I54-'SIT 2020 Results'!I54)/'SIT 2020 Results'!I54),"")</f>
        <v>0</v>
      </c>
      <c r="J54" s="197">
        <f>IFERROR((('SIT Results'!J54-'SIT 2020 Results'!J54)/'SIT 2020 Results'!J54),"")</f>
        <v>0</v>
      </c>
      <c r="K54" s="197">
        <f>IFERROR((('SIT Results'!K54-'SIT 2020 Results'!K54)/'SIT 2020 Results'!K54),"")</f>
        <v>0</v>
      </c>
      <c r="L54" s="197">
        <f>IFERROR((('SIT Results'!L54-'SIT 2020 Results'!L54)/'SIT 2020 Results'!L54),"")</f>
        <v>0</v>
      </c>
      <c r="M54" s="197">
        <f>IFERROR((('SIT Results'!M54-'SIT 2020 Results'!M54)/'SIT 2020 Results'!M54),"")</f>
        <v>0</v>
      </c>
      <c r="N54" s="197">
        <f>IFERROR((('SIT Results'!N54-'SIT 2020 Results'!N54)/'SIT 2020 Results'!N54),"")</f>
        <v>0</v>
      </c>
      <c r="O54" s="197">
        <f>IFERROR((('SIT Results'!O54-'SIT 2020 Results'!O54)/'SIT 2020 Results'!O54),"")</f>
        <v>0</v>
      </c>
      <c r="P54" s="197">
        <f>IFERROR((('SIT Results'!P54-'SIT 2020 Results'!P54)/'SIT 2020 Results'!P54),"")</f>
        <v>0</v>
      </c>
      <c r="Q54" s="197">
        <f>IFERROR((('SIT Results'!Q54-'SIT 2020 Results'!Q54)/'SIT 2020 Results'!Q54),"")</f>
        <v>0</v>
      </c>
      <c r="R54" s="197">
        <f>IFERROR((('SIT Results'!R54-'SIT 2020 Results'!R54)/'SIT 2020 Results'!R54),"")</f>
        <v>0</v>
      </c>
      <c r="S54" s="197">
        <f>IFERROR((('SIT Results'!S54-'SIT 2020 Results'!S54)/'SIT 2020 Results'!S54),"")</f>
        <v>0</v>
      </c>
      <c r="T54" s="197">
        <f>IFERROR((('SIT Results'!T54-'SIT 2020 Results'!T54)/'SIT 2020 Results'!T54),"")</f>
        <v>0</v>
      </c>
      <c r="U54" s="197">
        <f>IFERROR((('SIT Results'!U54-'SIT 2020 Results'!U54)/'SIT 2020 Results'!U54),"")</f>
        <v>0</v>
      </c>
      <c r="V54" s="197">
        <f>IFERROR((('SIT Results'!V54-'SIT 2020 Results'!V54)/'SIT 2020 Results'!V54),"")</f>
        <v>0</v>
      </c>
      <c r="W54" s="197">
        <f>IFERROR((('SIT Results'!W54-'SIT 2020 Results'!W54)/'SIT 2020 Results'!W54),"")</f>
        <v>0</v>
      </c>
      <c r="X54" s="197">
        <f>IFERROR((('SIT Results'!X54-'SIT 2020 Results'!X54)/'SIT 2020 Results'!X54),"")</f>
        <v>0</v>
      </c>
      <c r="Y54" s="197">
        <f>IFERROR((('SIT Results'!Y54-'SIT 2020 Results'!Y54)/'SIT 2020 Results'!Y54),"")</f>
        <v>0</v>
      </c>
      <c r="Z54" s="197">
        <f>IFERROR((('SIT Results'!Z54-'SIT 2020 Results'!Z54)/'SIT 2020 Results'!Z54),"")</f>
        <v>0</v>
      </c>
      <c r="AA54" s="197">
        <f>IFERROR((('SIT Results'!AA54-'SIT 2020 Results'!AA54)/'SIT 2020 Results'!AA54),"")</f>
        <v>0</v>
      </c>
      <c r="AB54" s="197">
        <f>IFERROR((('SIT Results'!AB54-'SIT 2020 Results'!AB54)/'SIT 2020 Results'!AB54),"")</f>
        <v>0</v>
      </c>
      <c r="AC54" s="197">
        <f>IFERROR((('SIT Results'!AC54-'SIT 2020 Results'!AC54)/'SIT 2020 Results'!AC54),"")</f>
        <v>0</v>
      </c>
      <c r="AD54" s="197">
        <f>IFERROR((('SIT Results'!AD54-'SIT 2020 Results'!AD54)/'SIT 2020 Results'!AD54),"")</f>
        <v>0</v>
      </c>
      <c r="AE54" s="197">
        <f>IFERROR((('SIT Results'!AE54-'SIT 2020 Results'!AE54)/'SIT 2020 Results'!AE54),"")</f>
        <v>0</v>
      </c>
      <c r="AF54" s="197">
        <f>IFERROR((('SIT Results'!AF54-'SIT 2020 Results'!AF54)/'SIT 2020 Results'!AF54),"")</f>
        <v>0</v>
      </c>
      <c r="AG54" s="197">
        <f>IFERROR((('SIT Results'!AG54-'SIT 2020 Results'!AG54)/'SIT 2020 Results'!AG54),"")</f>
        <v>3.384807781026751E-2</v>
      </c>
    </row>
    <row r="55" spans="2:34" ht="15.75" x14ac:dyDescent="0.3">
      <c r="B55" s="35" t="s">
        <v>332</v>
      </c>
      <c r="C55" s="197">
        <f>IFERROR((('SIT Results'!C55-'SIT 2020 Results'!C55)/'SIT 2020 Results'!C55),"")</f>
        <v>0</v>
      </c>
      <c r="D55" s="197">
        <f>IFERROR((('SIT Results'!D55-'SIT 2020 Results'!D55)/'SIT 2020 Results'!D55),"")</f>
        <v>0</v>
      </c>
      <c r="E55" s="197">
        <f>IFERROR((('SIT Results'!E55-'SIT 2020 Results'!E55)/'SIT 2020 Results'!E55),"")</f>
        <v>0</v>
      </c>
      <c r="F55" s="197">
        <f>IFERROR((('SIT Results'!F55-'SIT 2020 Results'!F55)/'SIT 2020 Results'!F55),"")</f>
        <v>0</v>
      </c>
      <c r="G55" s="197">
        <f>IFERROR((('SIT Results'!G55-'SIT 2020 Results'!G55)/'SIT 2020 Results'!G55),"")</f>
        <v>0</v>
      </c>
      <c r="H55" s="197">
        <f>IFERROR((('SIT Results'!H55-'SIT 2020 Results'!H55)/'SIT 2020 Results'!H55),"")</f>
        <v>0</v>
      </c>
      <c r="I55" s="197">
        <f>IFERROR((('SIT Results'!I55-'SIT 2020 Results'!I55)/'SIT 2020 Results'!I55),"")</f>
        <v>0</v>
      </c>
      <c r="J55" s="197">
        <f>IFERROR((('SIT Results'!J55-'SIT 2020 Results'!J55)/'SIT 2020 Results'!J55),"")</f>
        <v>0</v>
      </c>
      <c r="K55" s="197">
        <f>IFERROR((('SIT Results'!K55-'SIT 2020 Results'!K55)/'SIT 2020 Results'!K55),"")</f>
        <v>0</v>
      </c>
      <c r="L55" s="197">
        <f>IFERROR((('SIT Results'!L55-'SIT 2020 Results'!L55)/'SIT 2020 Results'!L55),"")</f>
        <v>0</v>
      </c>
      <c r="M55" s="197">
        <f>IFERROR((('SIT Results'!M55-'SIT 2020 Results'!M55)/'SIT 2020 Results'!M55),"")</f>
        <v>0</v>
      </c>
      <c r="N55" s="197">
        <f>IFERROR((('SIT Results'!N55-'SIT 2020 Results'!N55)/'SIT 2020 Results'!N55),"")</f>
        <v>0</v>
      </c>
      <c r="O55" s="197">
        <f>IFERROR((('SIT Results'!O55-'SIT 2020 Results'!O55)/'SIT 2020 Results'!O55),"")</f>
        <v>0</v>
      </c>
      <c r="P55" s="197">
        <f>IFERROR((('SIT Results'!P55-'SIT 2020 Results'!P55)/'SIT 2020 Results'!P55),"")</f>
        <v>0</v>
      </c>
      <c r="Q55" s="197">
        <f>IFERROR((('SIT Results'!Q55-'SIT 2020 Results'!Q55)/'SIT 2020 Results'!Q55),"")</f>
        <v>0</v>
      </c>
      <c r="R55" s="197">
        <f>IFERROR((('SIT Results'!R55-'SIT 2020 Results'!R55)/'SIT 2020 Results'!R55),"")</f>
        <v>0</v>
      </c>
      <c r="S55" s="197">
        <f>IFERROR((('SIT Results'!S55-'SIT 2020 Results'!S55)/'SIT 2020 Results'!S55),"")</f>
        <v>0</v>
      </c>
      <c r="T55" s="197">
        <f>IFERROR((('SIT Results'!T55-'SIT 2020 Results'!T55)/'SIT 2020 Results'!T55),"")</f>
        <v>0</v>
      </c>
      <c r="U55" s="197">
        <f>IFERROR((('SIT Results'!U55-'SIT 2020 Results'!U55)/'SIT 2020 Results'!U55),"")</f>
        <v>0</v>
      </c>
      <c r="V55" s="197">
        <f>IFERROR((('SIT Results'!V55-'SIT 2020 Results'!V55)/'SIT 2020 Results'!V55),"")</f>
        <v>0</v>
      </c>
      <c r="W55" s="197">
        <f>IFERROR((('SIT Results'!W55-'SIT 2020 Results'!W55)/'SIT 2020 Results'!W55),"")</f>
        <v>0</v>
      </c>
      <c r="X55" s="197">
        <f>IFERROR((('SIT Results'!X55-'SIT 2020 Results'!X55)/'SIT 2020 Results'!X55),"")</f>
        <v>0</v>
      </c>
      <c r="Y55" s="197">
        <f>IFERROR((('SIT Results'!Y55-'SIT 2020 Results'!Y55)/'SIT 2020 Results'!Y55),"")</f>
        <v>0</v>
      </c>
      <c r="Z55" s="197">
        <f>IFERROR((('SIT Results'!Z55-'SIT 2020 Results'!Z55)/'SIT 2020 Results'!Z55),"")</f>
        <v>0</v>
      </c>
      <c r="AA55" s="197">
        <f>IFERROR((('SIT Results'!AA55-'SIT 2020 Results'!AA55)/'SIT 2020 Results'!AA55),"")</f>
        <v>0</v>
      </c>
      <c r="AB55" s="197">
        <f>IFERROR((('SIT Results'!AB55-'SIT 2020 Results'!AB55)/'SIT 2020 Results'!AB55),"")</f>
        <v>0</v>
      </c>
      <c r="AC55" s="197">
        <f>IFERROR((('SIT Results'!AC55-'SIT 2020 Results'!AC55)/'SIT 2020 Results'!AC55),"")</f>
        <v>0</v>
      </c>
      <c r="AD55" s="197">
        <f>IFERROR((('SIT Results'!AD55-'SIT 2020 Results'!AD55)/'SIT 2020 Results'!AD55),"")</f>
        <v>0</v>
      </c>
      <c r="AE55" s="197">
        <f>IFERROR((('SIT Results'!AE55-'SIT 2020 Results'!AE55)/'SIT 2020 Results'!AE55),"")</f>
        <v>0</v>
      </c>
      <c r="AF55" s="197">
        <f>IFERROR((('SIT Results'!AF55-'SIT 2020 Results'!AF55)/'SIT 2020 Results'!AF55),"")</f>
        <v>0</v>
      </c>
      <c r="AG55" s="197">
        <f>IFERROR((('SIT Results'!AG55-'SIT 2020 Results'!AG55)/'SIT 2020 Results'!AG55),"")</f>
        <v>2.4061993629624731E-2</v>
      </c>
    </row>
    <row r="56" spans="2:34" ht="15" x14ac:dyDescent="0.25">
      <c r="B56" s="11" t="s">
        <v>210</v>
      </c>
      <c r="C56" s="197" t="str">
        <f>IFERROR((('SIT Results'!C56-'SIT 2020 Results'!C56)/'SIT 2020 Results'!C56),"")</f>
        <v/>
      </c>
      <c r="D56" s="197" t="str">
        <f>IFERROR((('SIT Results'!D56-'SIT 2020 Results'!D56)/'SIT 2020 Results'!D56),"")</f>
        <v/>
      </c>
      <c r="E56" s="197" t="str">
        <f>IFERROR((('SIT Results'!E56-'SIT 2020 Results'!E56)/'SIT 2020 Results'!E56),"")</f>
        <v/>
      </c>
      <c r="F56" s="197" t="str">
        <f>IFERROR((('SIT Results'!F56-'SIT 2020 Results'!F56)/'SIT 2020 Results'!F56),"")</f>
        <v/>
      </c>
      <c r="G56" s="197" t="str">
        <f>IFERROR((('SIT Results'!G56-'SIT 2020 Results'!G56)/'SIT 2020 Results'!G56),"")</f>
        <v/>
      </c>
      <c r="H56" s="197" t="str">
        <f>IFERROR((('SIT Results'!H56-'SIT 2020 Results'!H56)/'SIT 2020 Results'!H56),"")</f>
        <v/>
      </c>
      <c r="I56" s="197" t="str">
        <f>IFERROR((('SIT Results'!I56-'SIT 2020 Results'!I56)/'SIT 2020 Results'!I56),"")</f>
        <v/>
      </c>
      <c r="J56" s="197" t="str">
        <f>IFERROR((('SIT Results'!J56-'SIT 2020 Results'!J56)/'SIT 2020 Results'!J56),"")</f>
        <v/>
      </c>
      <c r="K56" s="197" t="str">
        <f>IFERROR((('SIT Results'!K56-'SIT 2020 Results'!K56)/'SIT 2020 Results'!K56),"")</f>
        <v/>
      </c>
      <c r="L56" s="197" t="str">
        <f>IFERROR((('SIT Results'!L56-'SIT 2020 Results'!L56)/'SIT 2020 Results'!L56),"")</f>
        <v/>
      </c>
      <c r="M56" s="197" t="str">
        <f>IFERROR((('SIT Results'!M56-'SIT 2020 Results'!M56)/'SIT 2020 Results'!M56),"")</f>
        <v/>
      </c>
      <c r="N56" s="197" t="str">
        <f>IFERROR((('SIT Results'!N56-'SIT 2020 Results'!N56)/'SIT 2020 Results'!N56),"")</f>
        <v/>
      </c>
      <c r="O56" s="197" t="str">
        <f>IFERROR((('SIT Results'!O56-'SIT 2020 Results'!O56)/'SIT 2020 Results'!O56),"")</f>
        <v/>
      </c>
      <c r="P56" s="197" t="str">
        <f>IFERROR((('SIT Results'!P56-'SIT 2020 Results'!P56)/'SIT 2020 Results'!P56),"")</f>
        <v/>
      </c>
      <c r="Q56" s="197" t="str">
        <f>IFERROR((('SIT Results'!Q56-'SIT 2020 Results'!Q56)/'SIT 2020 Results'!Q56),"")</f>
        <v/>
      </c>
      <c r="R56" s="197" t="str">
        <f>IFERROR((('SIT Results'!R56-'SIT 2020 Results'!R56)/'SIT 2020 Results'!R56),"")</f>
        <v/>
      </c>
      <c r="S56" s="197" t="str">
        <f>IFERROR((('SIT Results'!S56-'SIT 2020 Results'!S56)/'SIT 2020 Results'!S56),"")</f>
        <v/>
      </c>
      <c r="T56" s="197" t="str">
        <f>IFERROR((('SIT Results'!T56-'SIT 2020 Results'!T56)/'SIT 2020 Results'!T56),"")</f>
        <v/>
      </c>
      <c r="U56" s="197" t="str">
        <f>IFERROR((('SIT Results'!U56-'SIT 2020 Results'!U56)/'SIT 2020 Results'!U56),"")</f>
        <v/>
      </c>
      <c r="V56" s="197" t="str">
        <f>IFERROR((('SIT Results'!V56-'SIT 2020 Results'!V56)/'SIT 2020 Results'!V56),"")</f>
        <v/>
      </c>
      <c r="W56" s="197" t="str">
        <f>IFERROR((('SIT Results'!W56-'SIT 2020 Results'!W56)/'SIT 2020 Results'!W56),"")</f>
        <v/>
      </c>
      <c r="X56" s="197" t="str">
        <f>IFERROR((('SIT Results'!X56-'SIT 2020 Results'!X56)/'SIT 2020 Results'!X56),"")</f>
        <v/>
      </c>
      <c r="Y56" s="197" t="str">
        <f>IFERROR((('SIT Results'!Y56-'SIT 2020 Results'!Y56)/'SIT 2020 Results'!Y56),"")</f>
        <v/>
      </c>
      <c r="Z56" s="197" t="str">
        <f>IFERROR((('SIT Results'!Z56-'SIT 2020 Results'!Z56)/'SIT 2020 Results'!Z56),"")</f>
        <v/>
      </c>
      <c r="AA56" s="197" t="str">
        <f>IFERROR((('SIT Results'!AA56-'SIT 2020 Results'!AA56)/'SIT 2020 Results'!AA56),"")</f>
        <v/>
      </c>
      <c r="AB56" s="197" t="str">
        <f>IFERROR((('SIT Results'!AB56-'SIT 2020 Results'!AB56)/'SIT 2020 Results'!AB56),"")</f>
        <v/>
      </c>
      <c r="AC56" s="197" t="str">
        <f>IFERROR((('SIT Results'!AC56-'SIT 2020 Results'!AC56)/'SIT 2020 Results'!AC56),"")</f>
        <v/>
      </c>
      <c r="AD56" s="197" t="str">
        <f>IFERROR((('SIT Results'!AD56-'SIT 2020 Results'!AD56)/'SIT 2020 Results'!AD56),"")</f>
        <v/>
      </c>
      <c r="AE56" s="197" t="str">
        <f>IFERROR((('SIT Results'!AE56-'SIT 2020 Results'!AE56)/'SIT 2020 Results'!AE56),"")</f>
        <v/>
      </c>
      <c r="AF56" s="197" t="str">
        <f>IFERROR((('SIT Results'!AF56-'SIT 2020 Results'!AF56)/'SIT 2020 Results'!AF56),"")</f>
        <v/>
      </c>
      <c r="AG56" s="197" t="str">
        <f>IFERROR((('SIT Results'!AG56-'SIT 2020 Results'!AG56)/'SIT 2020 Results'!AG56),"")</f>
        <v/>
      </c>
    </row>
    <row r="57" spans="2:34" ht="15.75" x14ac:dyDescent="0.3">
      <c r="B57" s="35" t="s">
        <v>333</v>
      </c>
      <c r="C57" s="197" t="str">
        <f>IFERROR((('SIT Results'!C57-'SIT 2020 Results'!C57)/'SIT 2020 Results'!C57),"")</f>
        <v/>
      </c>
      <c r="D57" s="197" t="str">
        <f>IFERROR((('SIT Results'!D57-'SIT 2020 Results'!D57)/'SIT 2020 Results'!D57),"")</f>
        <v/>
      </c>
      <c r="E57" s="197" t="str">
        <f>IFERROR((('SIT Results'!E57-'SIT 2020 Results'!E57)/'SIT 2020 Results'!E57),"")</f>
        <v/>
      </c>
      <c r="F57" s="197" t="str">
        <f>IFERROR((('SIT Results'!F57-'SIT 2020 Results'!F57)/'SIT 2020 Results'!F57),"")</f>
        <v/>
      </c>
      <c r="G57" s="197" t="str">
        <f>IFERROR((('SIT Results'!G57-'SIT 2020 Results'!G57)/'SIT 2020 Results'!G57),"")</f>
        <v/>
      </c>
      <c r="H57" s="197" t="str">
        <f>IFERROR((('SIT Results'!H57-'SIT 2020 Results'!H57)/'SIT 2020 Results'!H57),"")</f>
        <v/>
      </c>
      <c r="I57" s="197" t="str">
        <f>IFERROR((('SIT Results'!I57-'SIT 2020 Results'!I57)/'SIT 2020 Results'!I57),"")</f>
        <v/>
      </c>
      <c r="J57" s="197" t="str">
        <f>IFERROR((('SIT Results'!J57-'SIT 2020 Results'!J57)/'SIT 2020 Results'!J57),"")</f>
        <v/>
      </c>
      <c r="K57" s="197" t="str">
        <f>IFERROR((('SIT Results'!K57-'SIT 2020 Results'!K57)/'SIT 2020 Results'!K57),"")</f>
        <v/>
      </c>
      <c r="L57" s="197" t="str">
        <f>IFERROR((('SIT Results'!L57-'SIT 2020 Results'!L57)/'SIT 2020 Results'!L57),"")</f>
        <v/>
      </c>
      <c r="M57" s="197" t="str">
        <f>IFERROR((('SIT Results'!M57-'SIT 2020 Results'!M57)/'SIT 2020 Results'!M57),"")</f>
        <v/>
      </c>
      <c r="N57" s="197" t="str">
        <f>IFERROR((('SIT Results'!N57-'SIT 2020 Results'!N57)/'SIT 2020 Results'!N57),"")</f>
        <v/>
      </c>
      <c r="O57" s="197" t="str">
        <f>IFERROR((('SIT Results'!O57-'SIT 2020 Results'!O57)/'SIT 2020 Results'!O57),"")</f>
        <v/>
      </c>
      <c r="P57" s="197" t="str">
        <f>IFERROR((('SIT Results'!P57-'SIT 2020 Results'!P57)/'SIT 2020 Results'!P57),"")</f>
        <v/>
      </c>
      <c r="Q57" s="197" t="str">
        <f>IFERROR((('SIT Results'!Q57-'SIT 2020 Results'!Q57)/'SIT 2020 Results'!Q57),"")</f>
        <v/>
      </c>
      <c r="R57" s="197" t="str">
        <f>IFERROR((('SIT Results'!R57-'SIT 2020 Results'!R57)/'SIT 2020 Results'!R57),"")</f>
        <v/>
      </c>
      <c r="S57" s="197" t="str">
        <f>IFERROR((('SIT Results'!S57-'SIT 2020 Results'!S57)/'SIT 2020 Results'!S57),"")</f>
        <v/>
      </c>
      <c r="T57" s="197" t="str">
        <f>IFERROR((('SIT Results'!T57-'SIT 2020 Results'!T57)/'SIT 2020 Results'!T57),"")</f>
        <v/>
      </c>
      <c r="U57" s="197" t="str">
        <f>IFERROR((('SIT Results'!U57-'SIT 2020 Results'!U57)/'SIT 2020 Results'!U57),"")</f>
        <v/>
      </c>
      <c r="V57" s="197" t="str">
        <f>IFERROR((('SIT Results'!V57-'SIT 2020 Results'!V57)/'SIT 2020 Results'!V57),"")</f>
        <v/>
      </c>
      <c r="W57" s="197" t="str">
        <f>IFERROR((('SIT Results'!W57-'SIT 2020 Results'!W57)/'SIT 2020 Results'!W57),"")</f>
        <v/>
      </c>
      <c r="X57" s="197" t="str">
        <f>IFERROR((('SIT Results'!X57-'SIT 2020 Results'!X57)/'SIT 2020 Results'!X57),"")</f>
        <v/>
      </c>
      <c r="Y57" s="197" t="str">
        <f>IFERROR((('SIT Results'!Y57-'SIT 2020 Results'!Y57)/'SIT 2020 Results'!Y57),"")</f>
        <v/>
      </c>
      <c r="Z57" s="197" t="str">
        <f>IFERROR((('SIT Results'!Z57-'SIT 2020 Results'!Z57)/'SIT 2020 Results'!Z57),"")</f>
        <v/>
      </c>
      <c r="AA57" s="197" t="str">
        <f>IFERROR((('SIT Results'!AA57-'SIT 2020 Results'!AA57)/'SIT 2020 Results'!AA57),"")</f>
        <v/>
      </c>
      <c r="AB57" s="197" t="str">
        <f>IFERROR((('SIT Results'!AB57-'SIT 2020 Results'!AB57)/'SIT 2020 Results'!AB57),"")</f>
        <v/>
      </c>
      <c r="AC57" s="197" t="str">
        <f>IFERROR((('SIT Results'!AC57-'SIT 2020 Results'!AC57)/'SIT 2020 Results'!AC57),"")</f>
        <v/>
      </c>
      <c r="AD57" s="197" t="str">
        <f>IFERROR((('SIT Results'!AD57-'SIT 2020 Results'!AD57)/'SIT 2020 Results'!AD57),"")</f>
        <v/>
      </c>
      <c r="AE57" s="197" t="str">
        <f>IFERROR((('SIT Results'!AE57-'SIT 2020 Results'!AE57)/'SIT 2020 Results'!AE57),"")</f>
        <v/>
      </c>
      <c r="AF57" s="197" t="str">
        <f>IFERROR((('SIT Results'!AF57-'SIT 2020 Results'!AF57)/'SIT 2020 Results'!AF57),"")</f>
        <v/>
      </c>
      <c r="AG57" s="197" t="str">
        <f>IFERROR((('SIT Results'!AG57-'SIT 2020 Results'!AG57)/'SIT 2020 Results'!AG57),"")</f>
        <v/>
      </c>
    </row>
    <row r="58" spans="2:34" ht="15.75" x14ac:dyDescent="0.3">
      <c r="B58" s="35" t="s">
        <v>334</v>
      </c>
      <c r="C58" s="197" t="str">
        <f>IFERROR((('SIT Results'!C58-'SIT 2020 Results'!C58)/'SIT 2020 Results'!C58),"")</f>
        <v/>
      </c>
      <c r="D58" s="197" t="str">
        <f>IFERROR((('SIT Results'!D58-'SIT 2020 Results'!D58)/'SIT 2020 Results'!D58),"")</f>
        <v/>
      </c>
      <c r="E58" s="197" t="str">
        <f>IFERROR((('SIT Results'!E58-'SIT 2020 Results'!E58)/'SIT 2020 Results'!E58),"")</f>
        <v/>
      </c>
      <c r="F58" s="197" t="str">
        <f>IFERROR((('SIT Results'!F58-'SIT 2020 Results'!F58)/'SIT 2020 Results'!F58),"")</f>
        <v/>
      </c>
      <c r="G58" s="197" t="str">
        <f>IFERROR((('SIT Results'!G58-'SIT 2020 Results'!G58)/'SIT 2020 Results'!G58),"")</f>
        <v/>
      </c>
      <c r="H58" s="197" t="str">
        <f>IFERROR((('SIT Results'!H58-'SIT 2020 Results'!H58)/'SIT 2020 Results'!H58),"")</f>
        <v/>
      </c>
      <c r="I58" s="197" t="str">
        <f>IFERROR((('SIT Results'!I58-'SIT 2020 Results'!I58)/'SIT 2020 Results'!I58),"")</f>
        <v/>
      </c>
      <c r="J58" s="197" t="str">
        <f>IFERROR((('SIT Results'!J58-'SIT 2020 Results'!J58)/'SIT 2020 Results'!J58),"")</f>
        <v/>
      </c>
      <c r="K58" s="197" t="str">
        <f>IFERROR((('SIT Results'!K58-'SIT 2020 Results'!K58)/'SIT 2020 Results'!K58),"")</f>
        <v/>
      </c>
      <c r="L58" s="197" t="str">
        <f>IFERROR((('SIT Results'!L58-'SIT 2020 Results'!L58)/'SIT 2020 Results'!L58),"")</f>
        <v/>
      </c>
      <c r="M58" s="197" t="str">
        <f>IFERROR((('SIT Results'!M58-'SIT 2020 Results'!M58)/'SIT 2020 Results'!M58),"")</f>
        <v/>
      </c>
      <c r="N58" s="197" t="str">
        <f>IFERROR((('SIT Results'!N58-'SIT 2020 Results'!N58)/'SIT 2020 Results'!N58),"")</f>
        <v/>
      </c>
      <c r="O58" s="197" t="str">
        <f>IFERROR((('SIT Results'!O58-'SIT 2020 Results'!O58)/'SIT 2020 Results'!O58),"")</f>
        <v/>
      </c>
      <c r="P58" s="197" t="str">
        <f>IFERROR((('SIT Results'!P58-'SIT 2020 Results'!P58)/'SIT 2020 Results'!P58),"")</f>
        <v/>
      </c>
      <c r="Q58" s="197" t="str">
        <f>IFERROR((('SIT Results'!Q58-'SIT 2020 Results'!Q58)/'SIT 2020 Results'!Q58),"")</f>
        <v/>
      </c>
      <c r="R58" s="197" t="str">
        <f>IFERROR((('SIT Results'!R58-'SIT 2020 Results'!R58)/'SIT 2020 Results'!R58),"")</f>
        <v/>
      </c>
      <c r="S58" s="197" t="str">
        <f>IFERROR((('SIT Results'!S58-'SIT 2020 Results'!S58)/'SIT 2020 Results'!S58),"")</f>
        <v/>
      </c>
      <c r="T58" s="197" t="str">
        <f>IFERROR((('SIT Results'!T58-'SIT 2020 Results'!T58)/'SIT 2020 Results'!T58),"")</f>
        <v/>
      </c>
      <c r="U58" s="197" t="str">
        <f>IFERROR((('SIT Results'!U58-'SIT 2020 Results'!U58)/'SIT 2020 Results'!U58),"")</f>
        <v/>
      </c>
      <c r="V58" s="197" t="str">
        <f>IFERROR((('SIT Results'!V58-'SIT 2020 Results'!V58)/'SIT 2020 Results'!V58),"")</f>
        <v/>
      </c>
      <c r="W58" s="197" t="str">
        <f>IFERROR((('SIT Results'!W58-'SIT 2020 Results'!W58)/'SIT 2020 Results'!W58),"")</f>
        <v/>
      </c>
      <c r="X58" s="197" t="str">
        <f>IFERROR((('SIT Results'!X58-'SIT 2020 Results'!X58)/'SIT 2020 Results'!X58),"")</f>
        <v/>
      </c>
      <c r="Y58" s="197" t="str">
        <f>IFERROR((('SIT Results'!Y58-'SIT 2020 Results'!Y58)/'SIT 2020 Results'!Y58),"")</f>
        <v/>
      </c>
      <c r="Z58" s="197" t="str">
        <f>IFERROR((('SIT Results'!Z58-'SIT 2020 Results'!Z58)/'SIT 2020 Results'!Z58),"")</f>
        <v/>
      </c>
      <c r="AA58" s="197" t="str">
        <f>IFERROR((('SIT Results'!AA58-'SIT 2020 Results'!AA58)/'SIT 2020 Results'!AA58),"")</f>
        <v/>
      </c>
      <c r="AB58" s="197" t="str">
        <f>IFERROR((('SIT Results'!AB58-'SIT 2020 Results'!AB58)/'SIT 2020 Results'!AB58),"")</f>
        <v/>
      </c>
      <c r="AC58" s="197" t="str">
        <f>IFERROR((('SIT Results'!AC58-'SIT 2020 Results'!AC58)/'SIT 2020 Results'!AC58),"")</f>
        <v/>
      </c>
      <c r="AD58" s="197" t="str">
        <f>IFERROR((('SIT Results'!AD58-'SIT 2020 Results'!AD58)/'SIT 2020 Results'!AD58),"")</f>
        <v/>
      </c>
      <c r="AE58" s="197" t="str">
        <f>IFERROR((('SIT Results'!AE58-'SIT 2020 Results'!AE58)/'SIT 2020 Results'!AE58),"")</f>
        <v/>
      </c>
      <c r="AF58" s="197" t="str">
        <f>IFERROR((('SIT Results'!AF58-'SIT 2020 Results'!AF58)/'SIT 2020 Results'!AF58),"")</f>
        <v/>
      </c>
      <c r="AG58" s="197" t="str">
        <f>IFERROR((('SIT Results'!AG58-'SIT 2020 Results'!AG58)/'SIT 2020 Results'!AG58),"")</f>
        <v/>
      </c>
    </row>
    <row r="59" spans="2:34" ht="15" x14ac:dyDescent="0.25">
      <c r="B59" s="11" t="s">
        <v>219</v>
      </c>
      <c r="C59" s="197">
        <f>IFERROR((('SIT Results'!C59-'SIT 2020 Results'!C59)/'SIT 2020 Results'!C59),"")</f>
        <v>0</v>
      </c>
      <c r="D59" s="197">
        <f>IFERROR((('SIT Results'!D59-'SIT 2020 Results'!D59)/'SIT 2020 Results'!D59),"")</f>
        <v>0</v>
      </c>
      <c r="E59" s="197">
        <f>IFERROR((('SIT Results'!E59-'SIT 2020 Results'!E59)/'SIT 2020 Results'!E59),"")</f>
        <v>0</v>
      </c>
      <c r="F59" s="197">
        <f>IFERROR((('SIT Results'!F59-'SIT 2020 Results'!F59)/'SIT 2020 Results'!F59),"")</f>
        <v>0</v>
      </c>
      <c r="G59" s="197">
        <f>IFERROR((('SIT Results'!G59-'SIT 2020 Results'!G59)/'SIT 2020 Results'!G59),"")</f>
        <v>0</v>
      </c>
      <c r="H59" s="197">
        <f>IFERROR((('SIT Results'!H59-'SIT 2020 Results'!H59)/'SIT 2020 Results'!H59),"")</f>
        <v>0</v>
      </c>
      <c r="I59" s="197">
        <f>IFERROR((('SIT Results'!I59-'SIT 2020 Results'!I59)/'SIT 2020 Results'!I59),"")</f>
        <v>0</v>
      </c>
      <c r="J59" s="197">
        <f>IFERROR((('SIT Results'!J59-'SIT 2020 Results'!J59)/'SIT 2020 Results'!J59),"")</f>
        <v>0</v>
      </c>
      <c r="K59" s="197">
        <f>IFERROR((('SIT Results'!K59-'SIT 2020 Results'!K59)/'SIT 2020 Results'!K59),"")</f>
        <v>0</v>
      </c>
      <c r="L59" s="197">
        <f>IFERROR((('SIT Results'!L59-'SIT 2020 Results'!L59)/'SIT 2020 Results'!L59),"")</f>
        <v>0</v>
      </c>
      <c r="M59" s="197">
        <f>IFERROR((('SIT Results'!M59-'SIT 2020 Results'!M59)/'SIT 2020 Results'!M59),"")</f>
        <v>0</v>
      </c>
      <c r="N59" s="197">
        <f>IFERROR((('SIT Results'!N59-'SIT 2020 Results'!N59)/'SIT 2020 Results'!N59),"")</f>
        <v>0</v>
      </c>
      <c r="O59" s="197">
        <f>IFERROR((('SIT Results'!O59-'SIT 2020 Results'!O59)/'SIT 2020 Results'!O59),"")</f>
        <v>0</v>
      </c>
      <c r="P59" s="197">
        <f>IFERROR((('SIT Results'!P59-'SIT 2020 Results'!P59)/'SIT 2020 Results'!P59),"")</f>
        <v>0</v>
      </c>
      <c r="Q59" s="197">
        <f>IFERROR((('SIT Results'!Q59-'SIT 2020 Results'!Q59)/'SIT 2020 Results'!Q59),"")</f>
        <v>0</v>
      </c>
      <c r="R59" s="197">
        <f>IFERROR((('SIT Results'!R59-'SIT 2020 Results'!R59)/'SIT 2020 Results'!R59),"")</f>
        <v>0</v>
      </c>
      <c r="S59" s="197">
        <f>IFERROR((('SIT Results'!S59-'SIT 2020 Results'!S59)/'SIT 2020 Results'!S59),"")</f>
        <v>0</v>
      </c>
      <c r="T59" s="197">
        <f>IFERROR((('SIT Results'!T59-'SIT 2020 Results'!T59)/'SIT 2020 Results'!T59),"")</f>
        <v>0</v>
      </c>
      <c r="U59" s="197">
        <f>IFERROR((('SIT Results'!U59-'SIT 2020 Results'!U59)/'SIT 2020 Results'!U59),"")</f>
        <v>0</v>
      </c>
      <c r="V59" s="197">
        <f>IFERROR((('SIT Results'!V59-'SIT 2020 Results'!V59)/'SIT 2020 Results'!V59),"")</f>
        <v>0</v>
      </c>
      <c r="W59" s="197">
        <f>IFERROR((('SIT Results'!W59-'SIT 2020 Results'!W59)/'SIT 2020 Results'!W59),"")</f>
        <v>0</v>
      </c>
      <c r="X59" s="197">
        <f>IFERROR((('SIT Results'!X59-'SIT 2020 Results'!X59)/'SIT 2020 Results'!X59),"")</f>
        <v>0</v>
      </c>
      <c r="Y59" s="197">
        <f>IFERROR((('SIT Results'!Y59-'SIT 2020 Results'!Y59)/'SIT 2020 Results'!Y59),"")</f>
        <v>0</v>
      </c>
      <c r="Z59" s="197">
        <f>IFERROR((('SIT Results'!Z59-'SIT 2020 Results'!Z59)/'SIT 2020 Results'!Z59),"")</f>
        <v>0</v>
      </c>
      <c r="AA59" s="197">
        <f>IFERROR((('SIT Results'!AA59-'SIT 2020 Results'!AA59)/'SIT 2020 Results'!AA59),"")</f>
        <v>0</v>
      </c>
      <c r="AB59" s="197">
        <f>IFERROR((('SIT Results'!AB59-'SIT 2020 Results'!AB59)/'SIT 2020 Results'!AB59),"")</f>
        <v>0</v>
      </c>
      <c r="AC59" s="197">
        <f>IFERROR((('SIT Results'!AC59-'SIT 2020 Results'!AC59)/'SIT 2020 Results'!AC59),"")</f>
        <v>0</v>
      </c>
      <c r="AD59" s="197">
        <f>IFERROR((('SIT Results'!AD59-'SIT 2020 Results'!AD59)/'SIT 2020 Results'!AD59),"")</f>
        <v>0</v>
      </c>
      <c r="AE59" s="197">
        <f>IFERROR((('SIT Results'!AE59-'SIT 2020 Results'!AE59)/'SIT 2020 Results'!AE59),"")</f>
        <v>0</v>
      </c>
      <c r="AF59" s="197">
        <f>IFERROR((('SIT Results'!AF59-'SIT 2020 Results'!AF59)/'SIT 2020 Results'!AF59),"")</f>
        <v>0</v>
      </c>
      <c r="AG59" s="197">
        <f>IFERROR((('SIT Results'!AG59-'SIT 2020 Results'!AG59)/'SIT 2020 Results'!AG59),"")</f>
        <v>0</v>
      </c>
    </row>
    <row r="60" spans="2:34" ht="15.75" thickBot="1" x14ac:dyDescent="0.3">
      <c r="B60" s="36" t="s">
        <v>261</v>
      </c>
      <c r="C60" s="198">
        <f>IFERROR((('SIT Results'!C60-'SIT 2020 Results'!C60)/'SIT 2020 Results'!C60),"")</f>
        <v>-1.8042231035942359E-13</v>
      </c>
      <c r="D60" s="198">
        <f>IFERROR((('SIT Results'!D60-'SIT 2020 Results'!D60)/'SIT 2020 Results'!D60),"")</f>
        <v>2.8864399092652884E-13</v>
      </c>
      <c r="E60" s="198">
        <f>IFERROR((('SIT Results'!E60-'SIT 2020 Results'!E60)/'SIT 2020 Results'!E60),"")</f>
        <v>-3.3228579215742841E-13</v>
      </c>
      <c r="F60" s="198">
        <f>IFERROR((('SIT Results'!F60-'SIT 2020 Results'!F60)/'SIT 2020 Results'!F60),"")</f>
        <v>1.0932605349924418E-13</v>
      </c>
      <c r="G60" s="198">
        <f>IFERROR((('SIT Results'!G60-'SIT 2020 Results'!G60)/'SIT 2020 Results'!G60),"")</f>
        <v>-6.3781824605000571E-14</v>
      </c>
      <c r="H60" s="198">
        <f>IFERROR((('SIT Results'!H60-'SIT 2020 Results'!H60)/'SIT 2020 Results'!H60),"")</f>
        <v>-1.8306535758161497E-13</v>
      </c>
      <c r="I60" s="198">
        <f>IFERROR((('SIT Results'!I60-'SIT 2020 Results'!I60)/'SIT 2020 Results'!I60),"")</f>
        <v>-2.3391807025826476E-13</v>
      </c>
      <c r="J60" s="198">
        <f>IFERROR((('SIT Results'!J60-'SIT 2020 Results'!J60)/'SIT 2020 Results'!J60),"")</f>
        <v>-4.502653918092468E-13</v>
      </c>
      <c r="K60" s="198">
        <f>IFERROR((('SIT Results'!K60-'SIT 2020 Results'!K60)/'SIT 2020 Results'!K60),"")</f>
        <v>-2.5345740200312279E-13</v>
      </c>
      <c r="L60" s="198">
        <f>IFERROR((('SIT Results'!L60-'SIT 2020 Results'!L60)/'SIT 2020 Results'!L60),"")</f>
        <v>-3.7354560173873319E-13</v>
      </c>
      <c r="M60" s="198">
        <f>IFERROR((('SIT Results'!M60-'SIT 2020 Results'!M60)/'SIT 2020 Results'!M60),"")</f>
        <v>2.5582646738572599E-13</v>
      </c>
      <c r="N60" s="198">
        <f>IFERROR((('SIT Results'!N60-'SIT 2020 Results'!N60)/'SIT 2020 Results'!N60),"")</f>
        <v>-5.9321156081291309E-14</v>
      </c>
      <c r="O60" s="198">
        <f>IFERROR((('SIT Results'!O60-'SIT 2020 Results'!O60)/'SIT 2020 Results'!O60),"")</f>
        <v>2.8744160219227985E-13</v>
      </c>
      <c r="P60" s="198">
        <f>IFERROR((('SIT Results'!P60-'SIT 2020 Results'!P60)/'SIT 2020 Results'!P60),"")</f>
        <v>1.4115670955850927E-14</v>
      </c>
      <c r="Q60" s="198">
        <f>IFERROR((('SIT Results'!Q60-'SIT 2020 Results'!Q60)/'SIT 2020 Results'!Q60),"")</f>
        <v>7.5859101096422881E-14</v>
      </c>
      <c r="R60" s="198">
        <f>IFERROR((('SIT Results'!R60-'SIT 2020 Results'!R60)/'SIT 2020 Results'!R60),"")</f>
        <v>-4.4736596035039776E-14</v>
      </c>
      <c r="S60" s="198">
        <f>IFERROR((('SIT Results'!S60-'SIT 2020 Results'!S60)/'SIT 2020 Results'!S60),"")</f>
        <v>2.7454956545603105E-14</v>
      </c>
      <c r="T60" s="198">
        <f>IFERROR((('SIT Results'!T60-'SIT 2020 Results'!T60)/'SIT 2020 Results'!T60),"")</f>
        <v>1.6336282613946334E-13</v>
      </c>
      <c r="U60" s="198">
        <f>IFERROR((('SIT Results'!U60-'SIT 2020 Results'!U60)/'SIT 2020 Results'!U60),"")</f>
        <v>6.4192924431711242E-14</v>
      </c>
      <c r="V60" s="198">
        <f>IFERROR((('SIT Results'!V60-'SIT 2020 Results'!V60)/'SIT 2020 Results'!V60),"")</f>
        <v>-3.2764807435237172E-13</v>
      </c>
      <c r="W60" s="198">
        <f>IFERROR((('SIT Results'!W60-'SIT 2020 Results'!W60)/'SIT 2020 Results'!W60),"")</f>
        <v>-9.4888155956829423E-8</v>
      </c>
      <c r="X60" s="198">
        <f>IFERROR((('SIT Results'!X60-'SIT 2020 Results'!X60)/'SIT 2020 Results'!X60),"")</f>
        <v>-6.272525226999849E-7</v>
      </c>
      <c r="Y60" s="198">
        <f>IFERROR((('SIT Results'!Y60-'SIT 2020 Results'!Y60)/'SIT 2020 Results'!Y60),"")</f>
        <v>-1.0104159566217192E-6</v>
      </c>
      <c r="Z60" s="198">
        <f>IFERROR((('SIT Results'!Z60-'SIT 2020 Results'!Z60)/'SIT 2020 Results'!Z60),"")</f>
        <v>-1.5472074742956227E-6</v>
      </c>
      <c r="AA60" s="198">
        <f>IFERROR((('SIT Results'!AA60-'SIT 2020 Results'!AA60)/'SIT 2020 Results'!AA60),"")</f>
        <v>-2.2970814309092346E-6</v>
      </c>
      <c r="AB60" s="198">
        <f>IFERROR((('SIT Results'!AB60-'SIT 2020 Results'!AB60)/'SIT 2020 Results'!AB60),"")</f>
        <v>-2.7603751571409322E-6</v>
      </c>
      <c r="AC60" s="198">
        <f>IFERROR((('SIT Results'!AC60-'SIT 2020 Results'!AC60)/'SIT 2020 Results'!AC60),"")</f>
        <v>-4.8941416038608444E-6</v>
      </c>
      <c r="AD60" s="198">
        <f>IFERROR((('SIT Results'!AD60-'SIT 2020 Results'!AD60)/'SIT 2020 Results'!AD60),"")</f>
        <v>-7.2069401536208845E-3</v>
      </c>
      <c r="AE60" s="198">
        <f>IFERROR((('SIT Results'!AE60-'SIT 2020 Results'!AE60)/'SIT 2020 Results'!AE60),"")</f>
        <v>-7.3253592444102403E-3</v>
      </c>
      <c r="AF60" s="198">
        <f>IFERROR((('SIT Results'!AF60-'SIT 2020 Results'!AF60)/'SIT 2020 Results'!AF60),"")</f>
        <v>-7.4096976859710454E-3</v>
      </c>
      <c r="AG60" s="198">
        <f>IFERROR((('SIT Results'!AG60-'SIT 2020 Results'!AG60)/'SIT 2020 Results'!AG60),"")</f>
        <v>-7.7499167905808256E-3</v>
      </c>
      <c r="AH60" s="153" t="s">
        <v>490</v>
      </c>
    </row>
    <row r="61" spans="2:34" ht="15" x14ac:dyDescent="0.25">
      <c r="B61" s="25" t="s">
        <v>220</v>
      </c>
      <c r="C61" s="199">
        <f>IFERROR((('SIT Results'!C61-'SIT 2020 Results'!C61)/'SIT 2020 Results'!C61),"")</f>
        <v>-1.437455824802848E-3</v>
      </c>
      <c r="D61" s="199">
        <f>IFERROR((('SIT Results'!D61-'SIT 2020 Results'!D61)/'SIT 2020 Results'!D61),"")</f>
        <v>-1.1245601485302952E-3</v>
      </c>
      <c r="E61" s="199">
        <f>IFERROR((('SIT Results'!E61-'SIT 2020 Results'!E61)/'SIT 2020 Results'!E61),"")</f>
        <v>-1.0722980916857432E-3</v>
      </c>
      <c r="F61" s="199">
        <f>IFERROR((('SIT Results'!F61-'SIT 2020 Results'!F61)/'SIT 2020 Results'!F61),"")</f>
        <v>-8.4361110923190171E-4</v>
      </c>
      <c r="G61" s="199">
        <f>IFERROR((('SIT Results'!G61-'SIT 2020 Results'!G61)/'SIT 2020 Results'!G61),"")</f>
        <v>-1.0033923148426115E-3</v>
      </c>
      <c r="H61" s="199">
        <f>IFERROR((('SIT Results'!H61-'SIT 2020 Results'!H61)/'SIT 2020 Results'!H61),"")</f>
        <v>-9.7754371980283863E-4</v>
      </c>
      <c r="I61" s="199">
        <f>IFERROR((('SIT Results'!I61-'SIT 2020 Results'!I61)/'SIT 2020 Results'!I61),"")</f>
        <v>-9.5193372988441438E-4</v>
      </c>
      <c r="J61" s="199">
        <f>IFERROR((('SIT Results'!J61-'SIT 2020 Results'!J61)/'SIT 2020 Results'!J61),"")</f>
        <v>-9.4619829829800336E-4</v>
      </c>
      <c r="K61" s="199">
        <f>IFERROR((('SIT Results'!K61-'SIT 2020 Results'!K61)/'SIT 2020 Results'!K61),"")</f>
        <v>-9.0446623350617407E-4</v>
      </c>
      <c r="L61" s="199">
        <f>IFERROR((('SIT Results'!L61-'SIT 2020 Results'!L61)/'SIT 2020 Results'!L61),"")</f>
        <v>-8.4240806725538952E-4</v>
      </c>
      <c r="M61" s="199">
        <f>IFERROR((('SIT Results'!M61-'SIT 2020 Results'!M61)/'SIT 2020 Results'!M61),"")</f>
        <v>-8.5092226629121927E-4</v>
      </c>
      <c r="N61" s="199">
        <f>IFERROR((('SIT Results'!N61-'SIT 2020 Results'!N61)/'SIT 2020 Results'!N61),"")</f>
        <v>-8.0436688973429833E-4</v>
      </c>
      <c r="O61" s="199">
        <f>IFERROR((('SIT Results'!O61-'SIT 2020 Results'!O61)/'SIT 2020 Results'!O61),"")</f>
        <v>-7.8893676788653546E-4</v>
      </c>
      <c r="P61" s="199">
        <f>IFERROR((('SIT Results'!P61-'SIT 2020 Results'!P61)/'SIT 2020 Results'!P61),"")</f>
        <v>-7.177850635944874E-4</v>
      </c>
      <c r="Q61" s="199">
        <f>IFERROR((('SIT Results'!Q61-'SIT 2020 Results'!Q61)/'SIT 2020 Results'!Q61),"")</f>
        <v>-7.0716669926410361E-4</v>
      </c>
      <c r="R61" s="199">
        <f>IFERROR((('SIT Results'!R61-'SIT 2020 Results'!R61)/'SIT 2020 Results'!R61),"")</f>
        <v>-6.890217876572651E-4</v>
      </c>
      <c r="S61" s="199">
        <f>IFERROR((('SIT Results'!S61-'SIT 2020 Results'!S61)/'SIT 2020 Results'!S61),"")</f>
        <v>-6.9252073823256066E-4</v>
      </c>
      <c r="T61" s="199">
        <f>IFERROR((('SIT Results'!T61-'SIT 2020 Results'!T61)/'SIT 2020 Results'!T61),"")</f>
        <v>-6.2235141318379994E-4</v>
      </c>
      <c r="U61" s="199">
        <f>IFERROR((('SIT Results'!U61-'SIT 2020 Results'!U61)/'SIT 2020 Results'!U61),"")</f>
        <v>-5.5519172432739268E-4</v>
      </c>
      <c r="V61" s="199">
        <f>IFERROR((('SIT Results'!V61-'SIT 2020 Results'!V61)/'SIT 2020 Results'!V61),"")</f>
        <v>-6.6428845414416451E-4</v>
      </c>
      <c r="W61" s="199">
        <f>IFERROR((('SIT Results'!W61-'SIT 2020 Results'!W61)/'SIT 2020 Results'!W61),"")</f>
        <v>-6.5806911718966363E-4</v>
      </c>
      <c r="X61" s="199">
        <f>IFERROR((('SIT Results'!X61-'SIT 2020 Results'!X61)/'SIT 2020 Results'!X61),"")</f>
        <v>-6.5870660846373437E-4</v>
      </c>
      <c r="Y61" s="199">
        <f>IFERROR((('SIT Results'!Y61-'SIT 2020 Results'!Y61)/'SIT 2020 Results'!Y61),"")</f>
        <v>-6.95352765075993E-4</v>
      </c>
      <c r="Z61" s="199">
        <f>IFERROR((('SIT Results'!Z61-'SIT 2020 Results'!Z61)/'SIT 2020 Results'!Z61),"")</f>
        <v>-6.8725630551858658E-4</v>
      </c>
      <c r="AA61" s="199">
        <f>IFERROR((('SIT Results'!AA61-'SIT 2020 Results'!AA61)/'SIT 2020 Results'!AA61),"")</f>
        <v>-6.8546465233052802E-4</v>
      </c>
      <c r="AB61" s="199">
        <f>IFERROR((('SIT Results'!AB61-'SIT 2020 Results'!AB61)/'SIT 2020 Results'!AB61),"")</f>
        <v>-6.7753340095340852E-4</v>
      </c>
      <c r="AC61" s="199">
        <f>IFERROR((('SIT Results'!AC61-'SIT 2020 Results'!AC61)/'SIT 2020 Results'!AC61),"")</f>
        <v>-6.6874953700218399E-4</v>
      </c>
      <c r="AD61" s="199">
        <f>IFERROR((('SIT Results'!AD61-'SIT 2020 Results'!AD61)/'SIT 2020 Results'!AD61),"")</f>
        <v>-6.65795133463427E-4</v>
      </c>
      <c r="AE61" s="199">
        <f>IFERROR((('SIT Results'!AE61-'SIT 2020 Results'!AE61)/'SIT 2020 Results'!AE61),"")</f>
        <v>-7.0016111299500553E-4</v>
      </c>
      <c r="AF61" s="199">
        <f>IFERROR((('SIT Results'!AF61-'SIT 2020 Results'!AF61)/'SIT 2020 Results'!AF61),"")</f>
        <v>-7.1575013798289315E-4</v>
      </c>
      <c r="AG61" s="199">
        <f>IFERROR((('SIT Results'!AG61-'SIT 2020 Results'!AG61)/'SIT 2020 Results'!AG61),"")</f>
        <v>2.2463750736733991E-3</v>
      </c>
    </row>
    <row r="62" spans="2:34" ht="15" x14ac:dyDescent="0.25">
      <c r="B62" s="17" t="s">
        <v>238</v>
      </c>
      <c r="C62" s="193">
        <f>IFERROR((('SIT Results'!C62-'SIT 2020 Results'!C62)/'SIT 2020 Results'!C62),"")</f>
        <v>1.5243888094021969E-16</v>
      </c>
      <c r="D62" s="193">
        <f>IFERROR((('SIT Results'!D62-'SIT 2020 Results'!D62)/'SIT 2020 Results'!D62),"")</f>
        <v>2.3837898431911145E-16</v>
      </c>
      <c r="E62" s="193">
        <f>IFERROR((('SIT Results'!E62-'SIT 2020 Results'!E62)/'SIT 2020 Results'!E62),"")</f>
        <v>-1.1836327479515372E-16</v>
      </c>
      <c r="F62" s="193">
        <f>IFERROR((('SIT Results'!F62-'SIT 2020 Results'!F62)/'SIT 2020 Results'!F62),"")</f>
        <v>0</v>
      </c>
      <c r="G62" s="193">
        <f>IFERROR((('SIT Results'!G62-'SIT 2020 Results'!G62)/'SIT 2020 Results'!G62),"")</f>
        <v>0</v>
      </c>
      <c r="H62" s="193">
        <f>IFERROR((('SIT Results'!H62-'SIT 2020 Results'!H62)/'SIT 2020 Results'!H62),"")</f>
        <v>-7.9642266703153287E-6</v>
      </c>
      <c r="I62" s="193">
        <f>IFERROR((('SIT Results'!I62-'SIT 2020 Results'!I62)/'SIT 2020 Results'!I62),"")</f>
        <v>-7.5911886266662756E-6</v>
      </c>
      <c r="J62" s="193">
        <f>IFERROR((('SIT Results'!J62-'SIT 2020 Results'!J62)/'SIT 2020 Results'!J62),"")</f>
        <v>-7.4076952526493299E-6</v>
      </c>
      <c r="K62" s="193">
        <f>IFERROR((('SIT Results'!K62-'SIT 2020 Results'!K62)/'SIT 2020 Results'!K62),"")</f>
        <v>-7.1400373038060015E-6</v>
      </c>
      <c r="L62" s="193">
        <f>IFERROR((('SIT Results'!L62-'SIT 2020 Results'!L62)/'SIT 2020 Results'!L62),"")</f>
        <v>-6.6866745476354551E-6</v>
      </c>
      <c r="M62" s="193">
        <f>IFERROR((('SIT Results'!M62-'SIT 2020 Results'!M62)/'SIT 2020 Results'!M62),"")</f>
        <v>-6.7637934757021163E-6</v>
      </c>
      <c r="N62" s="193">
        <f>IFERROR((('SIT Results'!N62-'SIT 2020 Results'!N62)/'SIT 2020 Results'!N62),"")</f>
        <v>2.0070042876185208E-16</v>
      </c>
      <c r="O62" s="193">
        <f>IFERROR((('SIT Results'!O62-'SIT 2020 Results'!O62)/'SIT 2020 Results'!O62),"")</f>
        <v>-1.9610856060168887E-16</v>
      </c>
      <c r="P62" s="193">
        <f>IFERROR((('SIT Results'!P62-'SIT 2020 Results'!P62)/'SIT 2020 Results'!P62),"")</f>
        <v>0</v>
      </c>
      <c r="Q62" s="193">
        <f>IFERROR((('SIT Results'!Q62-'SIT 2020 Results'!Q62)/'SIT 2020 Results'!Q62),"")</f>
        <v>1.7243677324620879E-16</v>
      </c>
      <c r="R62" s="193">
        <f>IFERROR((('SIT Results'!R62-'SIT 2020 Results'!R62)/'SIT 2020 Results'!R62),"")</f>
        <v>-1.6798772494008691E-16</v>
      </c>
      <c r="S62" s="193">
        <f>IFERROR((('SIT Results'!S62-'SIT 2020 Results'!S62)/'SIT 2020 Results'!S62),"")</f>
        <v>-1.6520921776842367E-16</v>
      </c>
      <c r="T62" s="193">
        <f>IFERROR((('SIT Results'!T62-'SIT 2020 Results'!T62)/'SIT 2020 Results'!T62),"")</f>
        <v>0</v>
      </c>
      <c r="U62" s="193">
        <f>IFERROR((('SIT Results'!U62-'SIT 2020 Results'!U62)/'SIT 2020 Results'!U62),"")</f>
        <v>0</v>
      </c>
      <c r="V62" s="193">
        <f>IFERROR((('SIT Results'!V62-'SIT 2020 Results'!V62)/'SIT 2020 Results'!V62),"")</f>
        <v>3.0746439936205022E-16</v>
      </c>
      <c r="W62" s="193">
        <f>IFERROR((('SIT Results'!W62-'SIT 2020 Results'!W62)/'SIT 2020 Results'!W62),"")</f>
        <v>0</v>
      </c>
      <c r="X62" s="193">
        <f>IFERROR((('SIT Results'!X62-'SIT 2020 Results'!X62)/'SIT 2020 Results'!X62),"")</f>
        <v>0</v>
      </c>
      <c r="Y62" s="193">
        <f>IFERROR((('SIT Results'!Y62-'SIT 2020 Results'!Y62)/'SIT 2020 Results'!Y62),"")</f>
        <v>1.5677112425467611E-16</v>
      </c>
      <c r="Z62" s="193">
        <f>IFERROR((('SIT Results'!Z62-'SIT 2020 Results'!Z62)/'SIT 2020 Results'!Z62),"")</f>
        <v>0</v>
      </c>
      <c r="AA62" s="193">
        <f>IFERROR((('SIT Results'!AA62-'SIT 2020 Results'!AA62)/'SIT 2020 Results'!AA62),"")</f>
        <v>3.0795495822977128E-16</v>
      </c>
      <c r="AB62" s="193">
        <f>IFERROR((('SIT Results'!AB62-'SIT 2020 Results'!AB62)/'SIT 2020 Results'!AB62),"")</f>
        <v>0</v>
      </c>
      <c r="AC62" s="193">
        <f>IFERROR((('SIT Results'!AC62-'SIT 2020 Results'!AC62)/'SIT 2020 Results'!AC62),"")</f>
        <v>0</v>
      </c>
      <c r="AD62" s="193">
        <f>IFERROR((('SIT Results'!AD62-'SIT 2020 Results'!AD62)/'SIT 2020 Results'!AD62),"")</f>
        <v>-2.9814603934099723E-16</v>
      </c>
      <c r="AE62" s="193">
        <f>IFERROR((('SIT Results'!AE62-'SIT 2020 Results'!AE62)/'SIT 2020 Results'!AE62),"")</f>
        <v>0</v>
      </c>
      <c r="AF62" s="193">
        <f>IFERROR((('SIT Results'!AF62-'SIT 2020 Results'!AF62)/'SIT 2020 Results'!AF62),"")</f>
        <v>0</v>
      </c>
      <c r="AG62" s="193">
        <f>IFERROR((('SIT Results'!AG62-'SIT 2020 Results'!AG62)/'SIT 2020 Results'!AG62),"")</f>
        <v>0</v>
      </c>
    </row>
    <row r="63" spans="2:34" ht="15" x14ac:dyDescent="0.25">
      <c r="B63" s="17" t="s">
        <v>269</v>
      </c>
      <c r="C63" s="193">
        <f>IFERROR((('SIT Results'!C63-'SIT 2020 Results'!C63)/'SIT 2020 Results'!C63),"")</f>
        <v>-1.1062097882823326E-2</v>
      </c>
      <c r="D63" s="193">
        <f>IFERROR((('SIT Results'!D63-'SIT 2020 Results'!D63)/'SIT 2020 Results'!D63),"")</f>
        <v>-1.055146166138978E-2</v>
      </c>
      <c r="E63" s="193">
        <f>IFERROR((('SIT Results'!E63-'SIT 2020 Results'!E63)/'SIT 2020 Results'!E63),"")</f>
        <v>-9.9498654398520025E-3</v>
      </c>
      <c r="F63" s="193">
        <f>IFERROR((('SIT Results'!F63-'SIT 2020 Results'!F63)/'SIT 2020 Results'!F63),"")</f>
        <v>-8.8069945956597267E-3</v>
      </c>
      <c r="G63" s="193">
        <f>IFERROR((('SIT Results'!G63-'SIT 2020 Results'!G63)/'SIT 2020 Results'!G63),"")</f>
        <v>-8.6078612311058927E-3</v>
      </c>
      <c r="H63" s="193">
        <f>IFERROR((('SIT Results'!H63-'SIT 2020 Results'!H63)/'SIT 2020 Results'!H63),"")</f>
        <v>-8.4846030855438015E-3</v>
      </c>
      <c r="I63" s="193">
        <f>IFERROR((('SIT Results'!I63-'SIT 2020 Results'!I63)/'SIT 2020 Results'!I63),"")</f>
        <v>-8.5600773622992853E-3</v>
      </c>
      <c r="J63" s="193">
        <f>IFERROR((('SIT Results'!J63-'SIT 2020 Results'!J63)/'SIT 2020 Results'!J63),"")</f>
        <v>-8.6613378510353566E-3</v>
      </c>
      <c r="K63" s="193">
        <f>IFERROR((('SIT Results'!K63-'SIT 2020 Results'!K63)/'SIT 2020 Results'!K63),"")</f>
        <v>-8.5189945034463647E-3</v>
      </c>
      <c r="L63" s="193">
        <f>IFERROR((('SIT Results'!L63-'SIT 2020 Results'!L63)/'SIT 2020 Results'!L63),"")</f>
        <v>-8.4144875505496302E-3</v>
      </c>
      <c r="M63" s="193">
        <f>IFERROR((('SIT Results'!M63-'SIT 2020 Results'!M63)/'SIT 2020 Results'!M63),"")</f>
        <v>-8.392694972070687E-3</v>
      </c>
      <c r="N63" s="193">
        <f>IFERROR((('SIT Results'!N63-'SIT 2020 Results'!N63)/'SIT 2020 Results'!N63),"")</f>
        <v>-8.2342137797077157E-3</v>
      </c>
      <c r="O63" s="193">
        <f>IFERROR((('SIT Results'!O63-'SIT 2020 Results'!O63)/'SIT 2020 Results'!O63),"")</f>
        <v>-8.1501524165496133E-3</v>
      </c>
      <c r="P63" s="193">
        <f>IFERROR((('SIT Results'!P63-'SIT 2020 Results'!P63)/'SIT 2020 Results'!P63),"")</f>
        <v>-8.0340140149078414E-3</v>
      </c>
      <c r="Q63" s="193">
        <f>IFERROR((('SIT Results'!Q63-'SIT 2020 Results'!Q63)/'SIT 2020 Results'!Q63),"")</f>
        <v>-7.9825046710332147E-3</v>
      </c>
      <c r="R63" s="193">
        <f>IFERROR((('SIT Results'!R63-'SIT 2020 Results'!R63)/'SIT 2020 Results'!R63),"")</f>
        <v>-7.8915944122279064E-3</v>
      </c>
      <c r="S63" s="193">
        <f>IFERROR((('SIT Results'!S63-'SIT 2020 Results'!S63)/'SIT 2020 Results'!S63),"")</f>
        <v>-7.9405890668193136E-3</v>
      </c>
      <c r="T63" s="193">
        <f>IFERROR((('SIT Results'!T63-'SIT 2020 Results'!T63)/'SIT 2020 Results'!T63),"")</f>
        <v>-7.9455224011145981E-3</v>
      </c>
      <c r="U63" s="193">
        <f>IFERROR((('SIT Results'!U63-'SIT 2020 Results'!U63)/'SIT 2020 Results'!U63),"")</f>
        <v>-8.0368873567574998E-3</v>
      </c>
      <c r="V63" s="193">
        <f>IFERROR((('SIT Results'!V63-'SIT 2020 Results'!V63)/'SIT 2020 Results'!V63),"")</f>
        <v>-7.9947544116316452E-3</v>
      </c>
      <c r="W63" s="193">
        <f>IFERROR((('SIT Results'!W63-'SIT 2020 Results'!W63)/'SIT 2020 Results'!W63),"")</f>
        <v>-8.0250925261691388E-3</v>
      </c>
      <c r="X63" s="193">
        <f>IFERROR((('SIT Results'!X63-'SIT 2020 Results'!X63)/'SIT 2020 Results'!X63),"")</f>
        <v>-8.0510229757778315E-3</v>
      </c>
      <c r="Y63" s="193">
        <f>IFERROR((('SIT Results'!Y63-'SIT 2020 Results'!Y63)/'SIT 2020 Results'!Y63),"")</f>
        <v>-7.9807463141833949E-3</v>
      </c>
      <c r="Z63" s="193">
        <f>IFERROR((('SIT Results'!Z63-'SIT 2020 Results'!Z63)/'SIT 2020 Results'!Z63),"")</f>
        <v>-7.9024976215813295E-3</v>
      </c>
      <c r="AA63" s="193">
        <f>IFERROR((('SIT Results'!AA63-'SIT 2020 Results'!AA63)/'SIT 2020 Results'!AA63),"")</f>
        <v>-7.8721517692256215E-3</v>
      </c>
      <c r="AB63" s="193">
        <f>IFERROR((('SIT Results'!AB63-'SIT 2020 Results'!AB63)/'SIT 2020 Results'!AB63),"")</f>
        <v>-7.8065894055960256E-3</v>
      </c>
      <c r="AC63" s="193">
        <f>IFERROR((('SIT Results'!AC63-'SIT 2020 Results'!AC63)/'SIT 2020 Results'!AC63),"")</f>
        <v>-7.7732852550233449E-3</v>
      </c>
      <c r="AD63" s="193">
        <f>IFERROR((('SIT Results'!AD63-'SIT 2020 Results'!AD63)/'SIT 2020 Results'!AD63),"")</f>
        <v>-7.7889412458312275E-3</v>
      </c>
      <c r="AE63" s="193">
        <f>IFERROR((('SIT Results'!AE63-'SIT 2020 Results'!AE63)/'SIT 2020 Results'!AE63),"")</f>
        <v>-7.7338865854383095E-3</v>
      </c>
      <c r="AF63" s="193">
        <f>IFERROR((('SIT Results'!AF63-'SIT 2020 Results'!AF63)/'SIT 2020 Results'!AF63),"")</f>
        <v>-7.8481567619679889E-3</v>
      </c>
      <c r="AG63" s="193">
        <f>IFERROR((('SIT Results'!AG63-'SIT 2020 Results'!AG63)/'SIT 2020 Results'!AG63),"")</f>
        <v>2.4884541697777825E-2</v>
      </c>
    </row>
    <row r="64" spans="2:34" ht="15.75" thickBot="1" x14ac:dyDescent="0.3">
      <c r="B64" s="200" t="s">
        <v>335</v>
      </c>
      <c r="C64" s="200">
        <f>IFERROR((('SIT Results'!C64-'SIT 2020 Results'!C64)/'SIT 2020 Results'!C64),"")</f>
        <v>-1</v>
      </c>
      <c r="D64" s="200">
        <f>IFERROR((('SIT Results'!D64-'SIT 2020 Results'!D64)/'SIT 2020 Results'!D64),"")</f>
        <v>-1</v>
      </c>
      <c r="E64" s="200">
        <f>IFERROR((('SIT Results'!E64-'SIT 2020 Results'!E64)/'SIT 2020 Results'!E64),"")</f>
        <v>-1</v>
      </c>
      <c r="F64" s="200">
        <f>IFERROR((('SIT Results'!F64-'SIT 2020 Results'!F64)/'SIT 2020 Results'!F64),"")</f>
        <v>-1</v>
      </c>
      <c r="G64" s="200">
        <f>IFERROR((('SIT Results'!G64-'SIT 2020 Results'!G64)/'SIT 2020 Results'!G64),"")</f>
        <v>-1</v>
      </c>
      <c r="H64" s="200">
        <f>IFERROR((('SIT Results'!H64-'SIT 2020 Results'!H64)/'SIT 2020 Results'!H64),"")</f>
        <v>-1</v>
      </c>
      <c r="I64" s="200">
        <f>IFERROR((('SIT Results'!I64-'SIT 2020 Results'!I64)/'SIT 2020 Results'!I64),"")</f>
        <v>-1</v>
      </c>
      <c r="J64" s="200">
        <f>IFERROR((('SIT Results'!J64-'SIT 2020 Results'!J64)/'SIT 2020 Results'!J64),"")</f>
        <v>-1</v>
      </c>
      <c r="K64" s="200">
        <f>IFERROR((('SIT Results'!K64-'SIT 2020 Results'!K64)/'SIT 2020 Results'!K64),"")</f>
        <v>-1</v>
      </c>
      <c r="L64" s="200">
        <f>IFERROR((('SIT Results'!L64-'SIT 2020 Results'!L64)/'SIT 2020 Results'!L64),"")</f>
        <v>-1</v>
      </c>
      <c r="M64" s="200">
        <f>IFERROR((('SIT Results'!M64-'SIT 2020 Results'!M64)/'SIT 2020 Results'!M64),"")</f>
        <v>-1</v>
      </c>
      <c r="N64" s="200">
        <f>IFERROR((('SIT Results'!N64-'SIT 2020 Results'!N64)/'SIT 2020 Results'!N64),"")</f>
        <v>-1</v>
      </c>
      <c r="O64" s="200">
        <f>IFERROR((('SIT Results'!O64-'SIT 2020 Results'!O64)/'SIT 2020 Results'!O64),"")</f>
        <v>-1</v>
      </c>
      <c r="P64" s="200">
        <f>IFERROR((('SIT Results'!P64-'SIT 2020 Results'!P64)/'SIT 2020 Results'!P64),"")</f>
        <v>-1</v>
      </c>
      <c r="Q64" s="200">
        <f>IFERROR((('SIT Results'!Q64-'SIT 2020 Results'!Q64)/'SIT 2020 Results'!Q64),"")</f>
        <v>-1</v>
      </c>
      <c r="R64" s="200">
        <f>IFERROR((('SIT Results'!R64-'SIT 2020 Results'!R64)/'SIT 2020 Results'!R64),"")</f>
        <v>-1</v>
      </c>
      <c r="S64" s="200">
        <f>IFERROR((('SIT Results'!S64-'SIT 2020 Results'!S64)/'SIT 2020 Results'!S64),"")</f>
        <v>-1</v>
      </c>
      <c r="T64" s="200">
        <f>IFERROR((('SIT Results'!T64-'SIT 2020 Results'!T64)/'SIT 2020 Results'!T64),"")</f>
        <v>-1</v>
      </c>
      <c r="U64" s="200">
        <f>IFERROR((('SIT Results'!U64-'SIT 2020 Results'!U64)/'SIT 2020 Results'!U64),"")</f>
        <v>-1</v>
      </c>
      <c r="V64" s="200">
        <f>IFERROR((('SIT Results'!V64-'SIT 2020 Results'!V64)/'SIT 2020 Results'!V64),"")</f>
        <v>-1</v>
      </c>
      <c r="W64" s="200">
        <f>IFERROR((('SIT Results'!W64-'SIT 2020 Results'!W64)/'SIT 2020 Results'!W64),"")</f>
        <v>-1</v>
      </c>
      <c r="X64" s="200">
        <f>IFERROR((('SIT Results'!X64-'SIT 2020 Results'!X64)/'SIT 2020 Results'!X64),"")</f>
        <v>-1</v>
      </c>
      <c r="Y64" s="200">
        <f>IFERROR((('SIT Results'!Y64-'SIT 2020 Results'!Y64)/'SIT 2020 Results'!Y64),"")</f>
        <v>-1</v>
      </c>
      <c r="Z64" s="200">
        <f>IFERROR((('SIT Results'!Z64-'SIT 2020 Results'!Z64)/'SIT 2020 Results'!Z64),"")</f>
        <v>-1</v>
      </c>
      <c r="AA64" s="200">
        <f>IFERROR((('SIT Results'!AA64-'SIT 2020 Results'!AA64)/'SIT 2020 Results'!AA64),"")</f>
        <v>-1</v>
      </c>
      <c r="AB64" s="200">
        <f>IFERROR((('SIT Results'!AB64-'SIT 2020 Results'!AB64)/'SIT 2020 Results'!AB64),"")</f>
        <v>-1</v>
      </c>
      <c r="AC64" s="200">
        <f>IFERROR((('SIT Results'!AC64-'SIT 2020 Results'!AC64)/'SIT 2020 Results'!AC64),"")</f>
        <v>-1</v>
      </c>
      <c r="AD64" s="200">
        <f>IFERROR((('SIT Results'!AD64-'SIT 2020 Results'!AD64)/'SIT 2020 Results'!AD64),"")</f>
        <v>-1</v>
      </c>
      <c r="AE64" s="200">
        <f>IFERROR((('SIT Results'!AE64-'SIT 2020 Results'!AE64)/'SIT 2020 Results'!AE64),"")</f>
        <v>-1</v>
      </c>
      <c r="AF64" s="200">
        <f>IFERROR((('SIT Results'!AF64-'SIT 2020 Results'!AF64)/'SIT 2020 Results'!AF64),"")</f>
        <v>-1</v>
      </c>
      <c r="AG64" s="200">
        <f>IFERROR((('SIT Results'!AG64-'SIT 2020 Results'!AG64)/'SIT 2020 Results'!AG64),"")</f>
        <v>-1</v>
      </c>
    </row>
    <row r="65" spans="2:33" ht="16.5" thickBot="1" x14ac:dyDescent="0.35">
      <c r="B65" s="29" t="s">
        <v>336</v>
      </c>
      <c r="C65" s="201">
        <f>IFERROR((('SIT Results'!C65-'SIT 2020 Results'!C65)/'SIT 2020 Results'!C65),"")</f>
        <v>-1.2586516142008447E-2</v>
      </c>
      <c r="D65" s="201">
        <f>IFERROR((('SIT Results'!D65-'SIT 2020 Results'!D65)/'SIT 2020 Results'!D65),"")</f>
        <v>-1.4244344463586493E-2</v>
      </c>
      <c r="E65" s="201">
        <f>IFERROR((('SIT Results'!E65-'SIT 2020 Results'!E65)/'SIT 2020 Results'!E65),"")</f>
        <v>-1.4882965965201961E-2</v>
      </c>
      <c r="F65" s="201">
        <f>IFERROR((('SIT Results'!F65-'SIT 2020 Results'!F65)/'SIT 2020 Results'!F65),"")</f>
        <v>-1.9681551498267304E-2</v>
      </c>
      <c r="G65" s="201">
        <f>IFERROR((('SIT Results'!G65-'SIT 2020 Results'!G65)/'SIT 2020 Results'!G65),"")</f>
        <v>-2.0621734143713009E-2</v>
      </c>
      <c r="H65" s="201">
        <f>IFERROR((('SIT Results'!H65-'SIT 2020 Results'!H65)/'SIT 2020 Results'!H65),"")</f>
        <v>-2.0771054783678255E-2</v>
      </c>
      <c r="I65" s="201">
        <f>IFERROR((('SIT Results'!I65-'SIT 2020 Results'!I65)/'SIT 2020 Results'!I65),"")</f>
        <v>-1.9643595694452086E-2</v>
      </c>
      <c r="J65" s="201">
        <f>IFERROR((('SIT Results'!J65-'SIT 2020 Results'!J65)/'SIT 2020 Results'!J65),"")</f>
        <v>-1.3106663606111553E-2</v>
      </c>
      <c r="K65" s="201">
        <f>IFERROR((('SIT Results'!K65-'SIT 2020 Results'!K65)/'SIT 2020 Results'!K65),"")</f>
        <v>-1.2574954759878446E-2</v>
      </c>
      <c r="L65" s="201">
        <f>IFERROR((('SIT Results'!L65-'SIT 2020 Results'!L65)/'SIT 2020 Results'!L65),"")</f>
        <v>-1.2945796765440431E-2</v>
      </c>
      <c r="M65" s="201">
        <f>IFERROR((('SIT Results'!M65-'SIT 2020 Results'!M65)/'SIT 2020 Results'!M65),"")</f>
        <v>-1.7966793976482435E-2</v>
      </c>
      <c r="N65" s="201">
        <f>IFERROR((('SIT Results'!N65-'SIT 2020 Results'!N65)/'SIT 2020 Results'!N65),"")</f>
        <v>-1.2898533249343884E-2</v>
      </c>
      <c r="O65" s="201">
        <f>IFERROR((('SIT Results'!O65-'SIT 2020 Results'!O65)/'SIT 2020 Results'!O65),"")</f>
        <v>-7.6120458812720324E-3</v>
      </c>
      <c r="P65" s="201">
        <f>IFERROR((('SIT Results'!P65-'SIT 2020 Results'!P65)/'SIT 2020 Results'!P65),"")</f>
        <v>-6.4359234317631275E-3</v>
      </c>
      <c r="Q65" s="201">
        <f>IFERROR((('SIT Results'!Q65-'SIT 2020 Results'!Q65)/'SIT 2020 Results'!Q65),"")</f>
        <v>-7.0873707864429958E-3</v>
      </c>
      <c r="R65" s="201">
        <f>IFERROR((('SIT Results'!R65-'SIT 2020 Results'!R65)/'SIT 2020 Results'!R65),"")</f>
        <v>-8.1151322617969163E-3</v>
      </c>
      <c r="S65" s="201">
        <f>IFERROR((('SIT Results'!S65-'SIT 2020 Results'!S65)/'SIT 2020 Results'!S65),"")</f>
        <v>-3.9994844861286176E-3</v>
      </c>
      <c r="T65" s="201">
        <f>IFERROR((('SIT Results'!T65-'SIT 2020 Results'!T65)/'SIT 2020 Results'!T65),"")</f>
        <v>-4.2170779697555949E-3</v>
      </c>
      <c r="U65" s="201">
        <f>IFERROR((('SIT Results'!U65-'SIT 2020 Results'!U65)/'SIT 2020 Results'!U65),"")</f>
        <v>-4.4452133935739052E-3</v>
      </c>
      <c r="V65" s="201">
        <f>IFERROR((('SIT Results'!V65-'SIT 2020 Results'!V65)/'SIT 2020 Results'!V65),"")</f>
        <v>-2.3252765269449666E-2</v>
      </c>
      <c r="W65" s="201">
        <f>IFERROR((('SIT Results'!W65-'SIT 2020 Results'!W65)/'SIT 2020 Results'!W65),"")</f>
        <v>-2.4178893745361134E-2</v>
      </c>
      <c r="X65" s="201">
        <f>IFERROR((('SIT Results'!X65-'SIT 2020 Results'!X65)/'SIT 2020 Results'!X65),"")</f>
        <v>-2.2029442814251121E-2</v>
      </c>
      <c r="Y65" s="201">
        <f>IFERROR((('SIT Results'!Y65-'SIT 2020 Results'!Y65)/'SIT 2020 Results'!Y65),"")</f>
        <v>-1.5835053121330152E-2</v>
      </c>
      <c r="Z65" s="201">
        <f>IFERROR((('SIT Results'!Z65-'SIT 2020 Results'!Z65)/'SIT 2020 Results'!Z65),"")</f>
        <v>-2.2946630564079938E-2</v>
      </c>
      <c r="AA65" s="201">
        <f>IFERROR((('SIT Results'!AA65-'SIT 2020 Results'!AA65)/'SIT 2020 Results'!AA65),"")</f>
        <v>-2.258107395803343E-2</v>
      </c>
      <c r="AB65" s="201">
        <f>IFERROR((('SIT Results'!AB65-'SIT 2020 Results'!AB65)/'SIT 2020 Results'!AB65),"")</f>
        <v>-2.1495417327297012E-2</v>
      </c>
      <c r="AC65" s="201">
        <f>IFERROR((('SIT Results'!AC65-'SIT 2020 Results'!AC65)/'SIT 2020 Results'!AC65),"")</f>
        <v>-1.5771616033522784E-2</v>
      </c>
      <c r="AD65" s="201">
        <f>IFERROR((('SIT Results'!AD65-'SIT 2020 Results'!AD65)/'SIT 2020 Results'!AD65),"")</f>
        <v>-1.4745005859723768E-2</v>
      </c>
      <c r="AE65" s="201">
        <f>IFERROR((('SIT Results'!AE65-'SIT 2020 Results'!AE65)/'SIT 2020 Results'!AE65),"")</f>
        <v>-1.3650318220911929E-2</v>
      </c>
      <c r="AF65" s="201">
        <f>IFERROR((('SIT Results'!AF65-'SIT 2020 Results'!AF65)/'SIT 2020 Results'!AF65),"")</f>
        <v>-1.1878745659032658E-2</v>
      </c>
      <c r="AG65" s="201">
        <f>IFERROR((('SIT Results'!AG65-'SIT 2020 Results'!AG65)/'SIT 2020 Results'!AG65),"")</f>
        <v>-1.0813723220069063E-2</v>
      </c>
    </row>
    <row r="66" spans="2:33" ht="16.5" thickBot="1" x14ac:dyDescent="0.35">
      <c r="B66" s="29" t="s">
        <v>337</v>
      </c>
      <c r="C66" s="201">
        <f>IFERROR((('SIT Results'!C66-'SIT 2020 Results'!C66)/'SIT 2020 Results'!C66),"")</f>
        <v>-6.5666971309068602E-13</v>
      </c>
      <c r="D66" s="201">
        <f>IFERROR((('SIT Results'!D66-'SIT 2020 Results'!D66)/'SIT 2020 Results'!D66),"")</f>
        <v>1.1753967379564225E-12</v>
      </c>
      <c r="E66" s="201">
        <f>IFERROR((('SIT Results'!E66-'SIT 2020 Results'!E66)/'SIT 2020 Results'!E66),"")</f>
        <v>-1.6711224514692455E-12</v>
      </c>
      <c r="F66" s="201">
        <f>IFERROR((('SIT Results'!F66-'SIT 2020 Results'!F66)/'SIT 2020 Results'!F66),"")</f>
        <v>1.0160549032727135E-12</v>
      </c>
      <c r="G66" s="201">
        <f>IFERROR((('SIT Results'!G66-'SIT 2020 Results'!G66)/'SIT 2020 Results'!G66),"")</f>
        <v>3.0439362336073558E-13</v>
      </c>
      <c r="H66" s="201">
        <f>IFERROR((('SIT Results'!H66-'SIT 2020 Results'!H66)/'SIT 2020 Results'!H66),"")</f>
        <v>6.9206160528411356E-13</v>
      </c>
      <c r="I66" s="201">
        <f>IFERROR((('SIT Results'!I66-'SIT 2020 Results'!I66)/'SIT 2020 Results'!I66),"")</f>
        <v>8.1925280082568071E-13</v>
      </c>
      <c r="J66" s="201">
        <f>IFERROR((('SIT Results'!J66-'SIT 2020 Results'!J66)/'SIT 2020 Results'!J66),"")</f>
        <v>1.2283365516047835E-12</v>
      </c>
      <c r="K66" s="201">
        <f>IFERROR((('SIT Results'!K66-'SIT 2020 Results'!K66)/'SIT 2020 Results'!K66),"")</f>
        <v>1.4591085486827847E-12</v>
      </c>
      <c r="L66" s="201">
        <f>IFERROR((('SIT Results'!L66-'SIT 2020 Results'!L66)/'SIT 2020 Results'!L66),"")</f>
        <v>8.3105776480197964E-12</v>
      </c>
      <c r="M66" s="201">
        <f>IFERROR((('SIT Results'!M66-'SIT 2020 Results'!M66)/'SIT 2020 Results'!M66),"")</f>
        <v>6.8398667704294618E-12</v>
      </c>
      <c r="N66" s="201">
        <f>IFERROR((('SIT Results'!N66-'SIT 2020 Results'!N66)/'SIT 2020 Results'!N66),"")</f>
        <v>-7.1583996315378478E-13</v>
      </c>
      <c r="O66" s="201">
        <f>IFERROR((('SIT Results'!O66-'SIT 2020 Results'!O66)/'SIT 2020 Results'!O66),"")</f>
        <v>6.8912809420653332E-12</v>
      </c>
      <c r="P66" s="201">
        <f>IFERROR((('SIT Results'!P66-'SIT 2020 Results'!P66)/'SIT 2020 Results'!P66),"")</f>
        <v>2.1024806456385683E-13</v>
      </c>
      <c r="Q66" s="201">
        <f>IFERROR((('SIT Results'!Q66-'SIT 2020 Results'!Q66)/'SIT 2020 Results'!Q66),"")</f>
        <v>1.4433305741115941E-12</v>
      </c>
      <c r="R66" s="201">
        <f>IFERROR((('SIT Results'!R66-'SIT 2020 Results'!R66)/'SIT 2020 Results'!R66),"")</f>
        <v>-1.0078957547158586E-12</v>
      </c>
      <c r="S66" s="201">
        <f>IFERROR((('SIT Results'!S66-'SIT 2020 Results'!S66)/'SIT 2020 Results'!S66),"")</f>
        <v>9.4299980440831408E-13</v>
      </c>
      <c r="T66" s="201">
        <f>IFERROR((('SIT Results'!T66-'SIT 2020 Results'!T66)/'SIT 2020 Results'!T66),"")</f>
        <v>9.2902220158877856E-12</v>
      </c>
      <c r="U66" s="201">
        <f>IFERROR((('SIT Results'!U66-'SIT 2020 Results'!U66)/'SIT 2020 Results'!U66),"")</f>
        <v>7.1339314203310853E-13</v>
      </c>
      <c r="V66" s="201">
        <f>IFERROR((('SIT Results'!V66-'SIT 2020 Results'!V66)/'SIT 2020 Results'!V66),"")</f>
        <v>-3.4738261705428647E-12</v>
      </c>
      <c r="W66" s="201">
        <f>IFERROR((('SIT Results'!W66-'SIT 2020 Results'!W66)/'SIT 2020 Results'!W66),"")</f>
        <v>-9.1539200484660282E-7</v>
      </c>
      <c r="X66" s="201">
        <f>IFERROR((('SIT Results'!X66-'SIT 2020 Results'!X66)/'SIT 2020 Results'!X66),"")</f>
        <v>-4.5617474519490413E-6</v>
      </c>
      <c r="Y66" s="201">
        <f>IFERROR((('SIT Results'!Y66-'SIT 2020 Results'!Y66)/'SIT 2020 Results'!Y66),"")</f>
        <v>-6.5728873280406652E-6</v>
      </c>
      <c r="Z66" s="201">
        <f>IFERROR((('SIT Results'!Z66-'SIT 2020 Results'!Z66)/'SIT 2020 Results'!Z66),"")</f>
        <v>-1.036188925103779E-5</v>
      </c>
      <c r="AA66" s="201">
        <f>IFERROR((('SIT Results'!AA66-'SIT 2020 Results'!AA66)/'SIT 2020 Results'!AA66),"")</f>
        <v>-1.5678761433489619E-5</v>
      </c>
      <c r="AB66" s="201">
        <f>IFERROR((('SIT Results'!AB66-'SIT 2020 Results'!AB66)/'SIT 2020 Results'!AB66),"")</f>
        <v>-2.2066430362325073E-5</v>
      </c>
      <c r="AC66" s="201">
        <f>IFERROR((('SIT Results'!AC66-'SIT 2020 Results'!AC66)/'SIT 2020 Results'!AC66),"")</f>
        <v>-4.0071280846632371E-5</v>
      </c>
      <c r="AD66" s="201">
        <f>IFERROR((('SIT Results'!AD66-'SIT 2020 Results'!AD66)/'SIT 2020 Results'!AD66),"")</f>
        <v>-5.6031006771744045E-2</v>
      </c>
      <c r="AE66" s="201">
        <f>IFERROR((('SIT Results'!AE66-'SIT 2020 Results'!AE66)/'SIT 2020 Results'!AE66),"")</f>
        <v>-6.8956358886320276E-2</v>
      </c>
      <c r="AF66" s="201">
        <f>IFERROR((('SIT Results'!AF66-'SIT 2020 Results'!AF66)/'SIT 2020 Results'!AF66),"")</f>
        <v>-7.556913313075217E-2</v>
      </c>
      <c r="AG66" s="201">
        <f>IFERROR((('SIT Results'!AG66-'SIT 2020 Results'!AG66)/'SIT 2020 Results'!AG66),"")</f>
        <v>3.0384760689067081</v>
      </c>
    </row>
    <row r="67" spans="2:33" ht="16.5" thickBot="1" x14ac:dyDescent="0.35">
      <c r="B67" s="29" t="s">
        <v>285</v>
      </c>
      <c r="C67" s="201">
        <f>IFERROR((('SIT Results'!C67-'SIT 2020 Results'!C67)/'SIT 2020 Results'!C67),"")</f>
        <v>-1.2459066273177789E-2</v>
      </c>
      <c r="D67" s="201">
        <f>IFERROR((('SIT Results'!D67-'SIT 2020 Results'!D67)/'SIT 2020 Results'!D67),"")</f>
        <v>-1.4107137828082005E-2</v>
      </c>
      <c r="E67" s="201">
        <f>IFERROR((('SIT Results'!E67-'SIT 2020 Results'!E67)/'SIT 2020 Results'!E67),"")</f>
        <v>-1.4776911621364231E-2</v>
      </c>
      <c r="F67" s="201">
        <f>IFERROR((('SIT Results'!F67-'SIT 2020 Results'!F67)/'SIT 2020 Results'!F67),"")</f>
        <v>-1.960989765416514E-2</v>
      </c>
      <c r="G67" s="201">
        <f>IFERROR((('SIT Results'!G67-'SIT 2020 Results'!G67)/'SIT 2020 Results'!G67),"")</f>
        <v>-2.0724113884288013E-2</v>
      </c>
      <c r="H67" s="201">
        <f>IFERROR((('SIT Results'!H67-'SIT 2020 Results'!H67)/'SIT 2020 Results'!H67),"")</f>
        <v>-2.089510328066101E-2</v>
      </c>
      <c r="I67" s="201">
        <f>IFERROR((('SIT Results'!I67-'SIT 2020 Results'!I67)/'SIT 2020 Results'!I67),"")</f>
        <v>-1.9769225779817063E-2</v>
      </c>
      <c r="J67" s="201">
        <f>IFERROR((('SIT Results'!J67-'SIT 2020 Results'!J67)/'SIT 2020 Results'!J67),"")</f>
        <v>-1.3208830155487954E-2</v>
      </c>
      <c r="K67" s="201">
        <f>IFERROR((('SIT Results'!K67-'SIT 2020 Results'!K67)/'SIT 2020 Results'!K67),"")</f>
        <v>-1.262940631688326E-2</v>
      </c>
      <c r="L67" s="201">
        <f>IFERROR((('SIT Results'!L67-'SIT 2020 Results'!L67)/'SIT 2020 Results'!L67),"")</f>
        <v>-1.2962769689409357E-2</v>
      </c>
      <c r="M67" s="201">
        <f>IFERROR((('SIT Results'!M67-'SIT 2020 Results'!M67)/'SIT 2020 Results'!M67),"")</f>
        <v>-1.7945862632345568E-2</v>
      </c>
      <c r="N67" s="201">
        <f>IFERROR((('SIT Results'!N67-'SIT 2020 Results'!N67)/'SIT 2020 Results'!N67),"")</f>
        <v>-1.2863036068739968E-2</v>
      </c>
      <c r="O67" s="201">
        <f>IFERROR((('SIT Results'!O67-'SIT 2020 Results'!O67)/'SIT 2020 Results'!O67),"")</f>
        <v>-7.6024528756708605E-3</v>
      </c>
      <c r="P67" s="201">
        <f>IFERROR((('SIT Results'!P67-'SIT 2020 Results'!P67)/'SIT 2020 Results'!P67),"")</f>
        <v>-6.4229401683149742E-3</v>
      </c>
      <c r="Q67" s="201">
        <f>IFERROR((('SIT Results'!Q67-'SIT 2020 Results'!Q67)/'SIT 2020 Results'!Q67),"")</f>
        <v>-7.0766068418619587E-3</v>
      </c>
      <c r="R67" s="201">
        <f>IFERROR((('SIT Results'!R67-'SIT 2020 Results'!R67)/'SIT 2020 Results'!R67),"")</f>
        <v>-8.1048153037108755E-3</v>
      </c>
      <c r="S67" s="201">
        <f>IFERROR((('SIT Results'!S67-'SIT 2020 Results'!S67)/'SIT 2020 Results'!S67),"")</f>
        <v>-3.9961713903273587E-3</v>
      </c>
      <c r="T67" s="201">
        <f>IFERROR((('SIT Results'!T67-'SIT 2020 Results'!T67)/'SIT 2020 Results'!T67),"")</f>
        <v>-4.2150162779000877E-3</v>
      </c>
      <c r="U67" s="201">
        <f>IFERROR((('SIT Results'!U67-'SIT 2020 Results'!U67)/'SIT 2020 Results'!U67),"")</f>
        <v>-4.4313459172001845E-3</v>
      </c>
      <c r="V67" s="201">
        <f>IFERROR((('SIT Results'!V67-'SIT 2020 Results'!V67)/'SIT 2020 Results'!V67),"")</f>
        <v>-2.3172793353777078E-2</v>
      </c>
      <c r="W67" s="201">
        <f>IFERROR((('SIT Results'!W67-'SIT 2020 Results'!W67)/'SIT 2020 Results'!W67),"")</f>
        <v>-2.4090949742247639E-2</v>
      </c>
      <c r="X67" s="201">
        <f>IFERROR((('SIT Results'!X67-'SIT 2020 Results'!X67)/'SIT 2020 Results'!X67),"")</f>
        <v>-2.1918557610993976E-2</v>
      </c>
      <c r="Y67" s="201">
        <f>IFERROR((('SIT Results'!Y67-'SIT 2020 Results'!Y67)/'SIT 2020 Results'!Y67),"")</f>
        <v>-1.5740524774157681E-2</v>
      </c>
      <c r="Z67" s="201">
        <f>IFERROR((('SIT Results'!Z67-'SIT 2020 Results'!Z67)/'SIT 2020 Results'!Z67),"")</f>
        <v>-2.2813788326095121E-2</v>
      </c>
      <c r="AA67" s="201">
        <f>IFERROR((('SIT Results'!AA67-'SIT 2020 Results'!AA67)/'SIT 2020 Results'!AA67),"")</f>
        <v>-2.2448361438482643E-2</v>
      </c>
      <c r="AB67" s="201">
        <f>IFERROR((('SIT Results'!AB67-'SIT 2020 Results'!AB67)/'SIT 2020 Results'!AB67),"")</f>
        <v>-2.1389903046460171E-2</v>
      </c>
      <c r="AC67" s="201">
        <f>IFERROR((('SIT Results'!AC67-'SIT 2020 Results'!AC67)/'SIT 2020 Results'!AC67),"")</f>
        <v>-1.5696280119541713E-2</v>
      </c>
      <c r="AD67" s="201">
        <f>IFERROR((('SIT Results'!AD67-'SIT 2020 Results'!AD67)/'SIT 2020 Results'!AD67),"")</f>
        <v>-1.4952034811115303E-2</v>
      </c>
      <c r="AE67" s="201">
        <f>IFERROR((('SIT Results'!AE67-'SIT 2020 Results'!AE67)/'SIT 2020 Results'!AE67),"")</f>
        <v>-1.3882291105701597E-2</v>
      </c>
      <c r="AF67" s="201">
        <f>IFERROR((('SIT Results'!AF67-'SIT 2020 Results'!AF67)/'SIT 2020 Results'!AF67),"")</f>
        <v>-1.212339514450864E-2</v>
      </c>
      <c r="AG67" s="201">
        <f>IFERROR((('SIT Results'!AG67-'SIT 2020 Results'!AG67)/'SIT 2020 Results'!AG67),"")</f>
        <v>1.4883151863756576E-3</v>
      </c>
    </row>
    <row r="68" spans="2:33" ht="15" x14ac:dyDescent="0.25">
      <c r="B68" s="11" t="s">
        <v>338</v>
      </c>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row>
  </sheetData>
  <pageMargins left="0.7" right="0.7" top="0.75" bottom="0.75" header="0.3" footer="0.3"/>
  <legacy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03E47-4F88-4193-A3F8-6E01FF8865B8}">
  <sheetPr codeName="Sheet17">
    <tabColor theme="9" tint="0.79998168889431442"/>
  </sheetPr>
  <dimension ref="A1"/>
  <sheetViews>
    <sheetView workbookViewId="0"/>
  </sheetViews>
  <sheetFormatPr defaultRowHeight="14.25" x14ac:dyDescent="0.2"/>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BB10A-9D20-4D0B-8FE7-2E85AD0A7F5F}">
  <sheetPr codeName="Sheet18">
    <tabColor theme="9" tint="0.79998168889431442"/>
  </sheetPr>
  <dimension ref="A1:AF68"/>
  <sheetViews>
    <sheetView workbookViewId="0"/>
  </sheetViews>
  <sheetFormatPr defaultRowHeight="14.25" x14ac:dyDescent="0.2"/>
  <cols>
    <col min="1" max="1" width="3.75" customWidth="1"/>
    <col min="2" max="2" width="37.875" customWidth="1"/>
    <col min="3" max="3" width="8.875" bestFit="1" customWidth="1"/>
    <col min="4" max="4" width="7.25" bestFit="1" customWidth="1"/>
    <col min="5" max="6" width="7.75" bestFit="1" customWidth="1"/>
    <col min="7" max="9" width="7.5" bestFit="1" customWidth="1"/>
    <col min="10" max="10" width="7.75" bestFit="1" customWidth="1"/>
    <col min="11" max="11" width="7.25" bestFit="1" customWidth="1"/>
    <col min="12" max="13" width="7.5" bestFit="1" customWidth="1"/>
    <col min="14" max="14" width="7.25" bestFit="1" customWidth="1"/>
    <col min="15" max="15" width="7.75" bestFit="1" customWidth="1"/>
    <col min="16" max="17" width="7.5" bestFit="1" customWidth="1"/>
    <col min="18" max="19" width="7.25" bestFit="1" customWidth="1"/>
    <col min="20" max="20" width="7" bestFit="1" customWidth="1"/>
    <col min="21" max="22" width="7.5" bestFit="1" customWidth="1"/>
    <col min="23" max="23" width="6.75" bestFit="1" customWidth="1"/>
    <col min="24" max="24" width="7.5" bestFit="1" customWidth="1"/>
    <col min="25" max="25" width="7.25" bestFit="1" customWidth="1"/>
    <col min="26" max="30" width="7.5" bestFit="1" customWidth="1"/>
    <col min="31" max="32" width="7.5" customWidth="1"/>
    <col min="33" max="34" width="8.75" bestFit="1" customWidth="1"/>
  </cols>
  <sheetData>
    <row r="1" spans="1:32" s="61" customFormat="1" ht="16.5" x14ac:dyDescent="0.25">
      <c r="A1" s="62" t="s">
        <v>491</v>
      </c>
    </row>
    <row r="2" spans="1:32" x14ac:dyDescent="0.2">
      <c r="A2" t="s">
        <v>492</v>
      </c>
    </row>
    <row r="4" spans="1:32" ht="16.5" thickBot="1" x14ac:dyDescent="0.35">
      <c r="B4" s="14" t="s">
        <v>314</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row>
    <row r="5" spans="1:32" ht="15" x14ac:dyDescent="0.25">
      <c r="B5" s="15" t="s">
        <v>187</v>
      </c>
      <c r="C5" s="16">
        <f>INDEX('[11]SIT Results'!$B$4:$AF$52,MATCH($B5,'[11]SIT Results'!$B$4:$B$52,0),MATCH(C$4,'[11]SIT Results'!$B$4:$AF$4,0))</f>
        <v>19.429926306614995</v>
      </c>
      <c r="D5" s="16">
        <f>INDEX('[11]SIT Results'!$B$4:$AF$52,MATCH($B5,'[11]SIT Results'!$B$4:$B$52,0),MATCH(D$4,'[11]SIT Results'!$B$4:$AF$4,0))</f>
        <v>17.367206140754167</v>
      </c>
      <c r="E5" s="16">
        <f>INDEX('[11]SIT Results'!$B$4:$AF$52,MATCH($B5,'[11]SIT Results'!$B$4:$B$52,0),MATCH(E$4,'[11]SIT Results'!$B$4:$AF$4,0))</f>
        <v>18.303036473506314</v>
      </c>
      <c r="F5" s="16">
        <f>INDEX('[11]SIT Results'!$B$4:$AF$52,MATCH($B5,'[11]SIT Results'!$B$4:$B$52,0),MATCH(F$4,'[11]SIT Results'!$B$4:$AF$4,0))</f>
        <v>16.917508645285345</v>
      </c>
      <c r="G5" s="16">
        <f>INDEX('[11]SIT Results'!$B$4:$AF$52,MATCH($B5,'[11]SIT Results'!$B$4:$B$52,0),MATCH(G$4,'[11]SIT Results'!$B$4:$AF$4,0))</f>
        <v>18.249873318138807</v>
      </c>
      <c r="H5" s="16">
        <f>INDEX('[11]SIT Results'!$B$4:$AF$52,MATCH($B5,'[11]SIT Results'!$B$4:$B$52,0),MATCH(H$4,'[11]SIT Results'!$B$4:$AF$4,0))</f>
        <v>18.104793271121387</v>
      </c>
      <c r="I5" s="16">
        <f>INDEX('[11]SIT Results'!$B$4:$AF$52,MATCH($B5,'[11]SIT Results'!$B$4:$B$52,0),MATCH(I$4,'[11]SIT Results'!$B$4:$AF$4,0))</f>
        <v>18.005864526825491</v>
      </c>
      <c r="J5" s="16">
        <f>INDEX('[11]SIT Results'!$B$4:$AF$52,MATCH($B5,'[11]SIT Results'!$B$4:$B$52,0),MATCH(J$4,'[11]SIT Results'!$B$4:$AF$4,0))</f>
        <v>17.561463888868079</v>
      </c>
      <c r="K5" s="16">
        <f>INDEX('[11]SIT Results'!$B$4:$AF$52,MATCH($B5,'[11]SIT Results'!$B$4:$B$52,0),MATCH(K$4,'[11]SIT Results'!$B$4:$AF$4,0))</f>
        <v>17.583255249636437</v>
      </c>
      <c r="L5" s="16">
        <f>INDEX('[11]SIT Results'!$B$4:$AF$52,MATCH($B5,'[11]SIT Results'!$B$4:$B$52,0),MATCH(L$4,'[11]SIT Results'!$B$4:$AF$4,0))</f>
        <v>16.90387676710213</v>
      </c>
      <c r="M5" s="16">
        <f>INDEX('[11]SIT Results'!$B$4:$AF$52,MATCH($B5,'[11]SIT Results'!$B$4:$B$52,0),MATCH(M$4,'[11]SIT Results'!$B$4:$AF$4,0))</f>
        <v>17.28104799258923</v>
      </c>
      <c r="N5" s="16">
        <f>INDEX('[11]SIT Results'!$B$4:$AF$52,MATCH($B5,'[11]SIT Results'!$B$4:$B$52,0),MATCH(N$4,'[11]SIT Results'!$B$4:$AF$4,0))</f>
        <v>17.399559679376896</v>
      </c>
      <c r="O5" s="16">
        <f>INDEX('[11]SIT Results'!$B$4:$AF$52,MATCH($B5,'[11]SIT Results'!$B$4:$B$52,0),MATCH(O$4,'[11]SIT Results'!$B$4:$AF$4,0))</f>
        <v>18.940143911682014</v>
      </c>
      <c r="P5" s="16">
        <f>INDEX('[11]SIT Results'!$B$4:$AF$52,MATCH($B5,'[11]SIT Results'!$B$4:$B$52,0),MATCH(P$4,'[11]SIT Results'!$B$4:$AF$4,0))</f>
        <v>19.562541067833394</v>
      </c>
      <c r="Q5" s="16">
        <f>INDEX('[11]SIT Results'!$B$4:$AF$52,MATCH($B5,'[11]SIT Results'!$B$4:$B$52,0),MATCH(Q$4,'[11]SIT Results'!$B$4:$AF$4,0))</f>
        <v>20.199390093409125</v>
      </c>
      <c r="R5" s="16">
        <f>INDEX('[11]SIT Results'!$B$4:$AF$52,MATCH($B5,'[11]SIT Results'!$B$4:$B$52,0),MATCH(R$4,'[11]SIT Results'!$B$4:$AF$4,0))</f>
        <v>20.612722317531631</v>
      </c>
      <c r="S5" s="16">
        <f>INDEX('[11]SIT Results'!$B$4:$AF$52,MATCH($B5,'[11]SIT Results'!$B$4:$B$52,0),MATCH(S$4,'[11]SIT Results'!$B$4:$AF$4,0))</f>
        <v>20.67808888794395</v>
      </c>
      <c r="T5" s="16">
        <f>INDEX('[11]SIT Results'!$B$4:$AF$52,MATCH($B5,'[11]SIT Results'!$B$4:$B$52,0),MATCH(T$4,'[11]SIT Results'!$B$4:$AF$4,0))</f>
        <v>20.915033420080668</v>
      </c>
      <c r="U5" s="16">
        <f>INDEX('[11]SIT Results'!$B$4:$AF$52,MATCH($B5,'[11]SIT Results'!$B$4:$B$52,0),MATCH(U$4,'[11]SIT Results'!$B$4:$AF$4,0))</f>
        <v>17.606838305193179</v>
      </c>
      <c r="V5" s="16">
        <f>INDEX('[11]SIT Results'!$B$4:$AF$52,MATCH($B5,'[11]SIT Results'!$B$4:$B$52,0),MATCH(V$4,'[11]SIT Results'!$B$4:$AF$4,0))</f>
        <v>17.128662411375505</v>
      </c>
      <c r="W5" s="16">
        <f>INDEX('[11]SIT Results'!$B$4:$AF$52,MATCH($B5,'[11]SIT Results'!$B$4:$B$52,0),MATCH(W$4,'[11]SIT Results'!$B$4:$AF$4,0))</f>
        <v>18.11843606294434</v>
      </c>
      <c r="X5" s="16">
        <f>INDEX('[11]SIT Results'!$B$4:$AF$52,MATCH($B5,'[11]SIT Results'!$B$4:$B$52,0),MATCH(X$4,'[11]SIT Results'!$B$4:$AF$4,0))</f>
        <v>18.194411374734138</v>
      </c>
      <c r="Y5" s="16">
        <f>INDEX('[11]SIT Results'!$B$4:$AF$52,MATCH($B5,'[11]SIT Results'!$B$4:$B$52,0),MATCH(Y$4,'[11]SIT Results'!$B$4:$AF$4,0))</f>
        <v>17.740312780500236</v>
      </c>
      <c r="Z5" s="16">
        <f>INDEX('[11]SIT Results'!$B$4:$AF$52,MATCH($B5,'[11]SIT Results'!$B$4:$B$52,0),MATCH(Z$4,'[11]SIT Results'!$B$4:$AF$4,0))</f>
        <v>17.667861054271391</v>
      </c>
      <c r="AA5" s="16">
        <f>INDEX('[11]SIT Results'!$B$4:$AF$52,MATCH($B5,'[11]SIT Results'!$B$4:$B$52,0),MATCH(AA$4,'[11]SIT Results'!$B$4:$AF$4,0))</f>
        <v>16.998528765223853</v>
      </c>
      <c r="AB5" s="16">
        <f>INDEX('[11]SIT Results'!$B$4:$AF$52,MATCH($B5,'[11]SIT Results'!$B$4:$B$52,0),MATCH(AB$4,'[11]SIT Results'!$B$4:$AF$4,0))</f>
        <v>17.205555279269554</v>
      </c>
      <c r="AC5" s="16">
        <f>INDEX('[11]SIT Results'!$B$4:$AF$52,MATCH($B5,'[11]SIT Results'!$B$4:$B$52,0),MATCH(AC$4,'[11]SIT Results'!$B$4:$AF$4,0))</f>
        <v>17.491864292258356</v>
      </c>
      <c r="AD5" s="16">
        <f>INDEX('[11]SIT Results'!$B$4:$AF$52,MATCH($B5,'[11]SIT Results'!$B$4:$B$52,0),MATCH(AD$4,'[11]SIT Results'!$B$4:$AF$4,0))</f>
        <v>17.909780226258778</v>
      </c>
      <c r="AE5" s="16">
        <f>INDEX('[11]SIT Results'!$B$4:$AF$52,MATCH($B5,'[11]SIT Results'!$B$4:$B$52,0),MATCH(AE$4,'[11]SIT Results'!$B$4:$AF$4,0))</f>
        <v>17.660742944993384</v>
      </c>
      <c r="AF5" s="16">
        <f>INDEX('[11]SIT Results'!$B$4:$AF$52,MATCH($B5,'[11]SIT Results'!$B$4:$B$52,0),MATCH(AF$4,'[11]SIT Results'!$B$4:$AF$4,0))</f>
        <v>17.845640212266346</v>
      </c>
    </row>
    <row r="6" spans="1:32" ht="15" x14ac:dyDescent="0.25">
      <c r="B6" s="17" t="s">
        <v>232</v>
      </c>
      <c r="C6" s="18">
        <f>INDEX('[11]SIT Results'!$B$4:$AF$52,MATCH($B6,'[11]SIT Results'!$B$4:$B$52,0),MATCH(C$4,'[11]SIT Results'!$B$4:$AF$4,0))</f>
        <v>19.131546387921826</v>
      </c>
      <c r="D6" s="18">
        <f>INDEX('[11]SIT Results'!$B$4:$AF$52,MATCH($B6,'[11]SIT Results'!$B$4:$B$52,0),MATCH(D$4,'[11]SIT Results'!$B$4:$AF$4,0))</f>
        <v>17.072298233873866</v>
      </c>
      <c r="E6" s="18">
        <f>INDEX('[11]SIT Results'!$B$4:$AF$52,MATCH($B6,'[11]SIT Results'!$B$4:$B$52,0),MATCH(E$4,'[11]SIT Results'!$B$4:$AF$4,0))</f>
        <v>17.992064655384116</v>
      </c>
      <c r="F6" s="18">
        <f>INDEX('[11]SIT Results'!$B$4:$AF$52,MATCH($B6,'[11]SIT Results'!$B$4:$B$52,0),MATCH(F$4,'[11]SIT Results'!$B$4:$AF$4,0))</f>
        <v>16.616433944129763</v>
      </c>
      <c r="G6" s="18">
        <f>INDEX('[11]SIT Results'!$B$4:$AF$52,MATCH($B6,'[11]SIT Results'!$B$4:$B$52,0),MATCH(G$4,'[11]SIT Results'!$B$4:$AF$4,0))</f>
        <v>17.941371531344274</v>
      </c>
      <c r="H6" s="18">
        <f>INDEX('[11]SIT Results'!$B$4:$AF$52,MATCH($B6,'[11]SIT Results'!$B$4:$B$52,0),MATCH(H$4,'[11]SIT Results'!$B$4:$AF$4,0))</f>
        <v>17.798587413446192</v>
      </c>
      <c r="I6" s="18">
        <f>INDEX('[11]SIT Results'!$B$4:$AF$52,MATCH($B6,'[11]SIT Results'!$B$4:$B$52,0),MATCH(I$4,'[11]SIT Results'!$B$4:$AF$4,0))</f>
        <v>17.712217788329909</v>
      </c>
      <c r="J6" s="18">
        <f>INDEX('[11]SIT Results'!$B$4:$AF$52,MATCH($B6,'[11]SIT Results'!$B$4:$B$52,0),MATCH(J$4,'[11]SIT Results'!$B$4:$AF$4,0))</f>
        <v>17.277979810096184</v>
      </c>
      <c r="K6" s="18">
        <f>INDEX('[11]SIT Results'!$B$4:$AF$52,MATCH($B6,'[11]SIT Results'!$B$4:$B$52,0),MATCH(K$4,'[11]SIT Results'!$B$4:$AF$4,0))</f>
        <v>17.300705947784337</v>
      </c>
      <c r="L6" s="18">
        <f>INDEX('[11]SIT Results'!$B$4:$AF$52,MATCH($B6,'[11]SIT Results'!$B$4:$B$52,0),MATCH(L$4,'[11]SIT Results'!$B$4:$AF$4,0))</f>
        <v>16.629708623845509</v>
      </c>
      <c r="M6" s="18">
        <f>INDEX('[11]SIT Results'!$B$4:$AF$52,MATCH($B6,'[11]SIT Results'!$B$4:$B$52,0),MATCH(M$4,'[11]SIT Results'!$B$4:$AF$4,0))</f>
        <v>17.004457753916896</v>
      </c>
      <c r="N6" s="18">
        <f>INDEX('[11]SIT Results'!$B$4:$AF$52,MATCH($B6,'[11]SIT Results'!$B$4:$B$52,0),MATCH(N$4,'[11]SIT Results'!$B$4:$AF$4,0))</f>
        <v>17.138511558667815</v>
      </c>
      <c r="O6" s="18">
        <f>INDEX('[11]SIT Results'!$B$4:$AF$52,MATCH($B6,'[11]SIT Results'!$B$4:$B$52,0),MATCH(O$4,'[11]SIT Results'!$B$4:$AF$4,0))</f>
        <v>18.688074875504181</v>
      </c>
      <c r="P6" s="18">
        <f>INDEX('[11]SIT Results'!$B$4:$AF$52,MATCH($B6,'[11]SIT Results'!$B$4:$B$52,0),MATCH(P$4,'[11]SIT Results'!$B$4:$AF$4,0))</f>
        <v>19.310528646033578</v>
      </c>
      <c r="Q6" s="18">
        <f>INDEX('[11]SIT Results'!$B$4:$AF$52,MATCH($B6,'[11]SIT Results'!$B$4:$B$52,0),MATCH(Q$4,'[11]SIT Results'!$B$4:$AF$4,0))</f>
        <v>19.944908442018537</v>
      </c>
      <c r="R6" s="18">
        <f>INDEX('[11]SIT Results'!$B$4:$AF$52,MATCH($B6,'[11]SIT Results'!$B$4:$B$52,0),MATCH(R$4,'[11]SIT Results'!$B$4:$AF$4,0))</f>
        <v>20.358285996529997</v>
      </c>
      <c r="S6" s="18">
        <f>INDEX('[11]SIT Results'!$B$4:$AF$52,MATCH($B6,'[11]SIT Results'!$B$4:$B$52,0),MATCH(S$4,'[11]SIT Results'!$B$4:$AF$4,0))</f>
        <v>20.428959980191358</v>
      </c>
      <c r="T6" s="18">
        <f>INDEX('[11]SIT Results'!$B$4:$AF$52,MATCH($B6,'[11]SIT Results'!$B$4:$B$52,0),MATCH(T$4,'[11]SIT Results'!$B$4:$AF$4,0))</f>
        <v>20.648536171583512</v>
      </c>
      <c r="U6" s="18">
        <f>INDEX('[11]SIT Results'!$B$4:$AF$52,MATCH($B6,'[11]SIT Results'!$B$4:$B$52,0),MATCH(U$4,'[11]SIT Results'!$B$4:$AF$4,0))</f>
        <v>17.381495218147947</v>
      </c>
      <c r="V6" s="18">
        <f>INDEX('[11]SIT Results'!$B$4:$AF$52,MATCH($B6,'[11]SIT Results'!$B$4:$B$52,0),MATCH(V$4,'[11]SIT Results'!$B$4:$AF$4,0))</f>
        <v>16.919501392524609</v>
      </c>
      <c r="W6" s="18">
        <f>INDEX('[11]SIT Results'!$B$4:$AF$52,MATCH($B6,'[11]SIT Results'!$B$4:$B$52,0),MATCH(W$4,'[11]SIT Results'!$B$4:$AF$4,0))</f>
        <v>17.917347655923958</v>
      </c>
      <c r="X6" s="18">
        <f>INDEX('[11]SIT Results'!$B$4:$AF$52,MATCH($B6,'[11]SIT Results'!$B$4:$B$52,0),MATCH(X$4,'[11]SIT Results'!$B$4:$AF$4,0))</f>
        <v>17.993620336824769</v>
      </c>
      <c r="Y6" s="18">
        <f>INDEX('[11]SIT Results'!$B$4:$AF$52,MATCH($B6,'[11]SIT Results'!$B$4:$B$52,0),MATCH(Y$4,'[11]SIT Results'!$B$4:$AF$4,0))</f>
        <v>17.549901367799599</v>
      </c>
      <c r="Z6" s="18">
        <f>INDEX('[11]SIT Results'!$B$4:$AF$52,MATCH($B6,'[11]SIT Results'!$B$4:$B$52,0),MATCH(Z$4,'[11]SIT Results'!$B$4:$AF$4,0))</f>
        <v>17.474477903097984</v>
      </c>
      <c r="AA6" s="18">
        <f>INDEX('[11]SIT Results'!$B$4:$AF$52,MATCH($B6,'[11]SIT Results'!$B$4:$B$52,0),MATCH(AA$4,'[11]SIT Results'!$B$4:$AF$4,0))</f>
        <v>16.803468209528372</v>
      </c>
      <c r="AB6" s="18">
        <f>INDEX('[11]SIT Results'!$B$4:$AF$52,MATCH($B6,'[11]SIT Results'!$B$4:$B$52,0),MATCH(AB$4,'[11]SIT Results'!$B$4:$AF$4,0))</f>
        <v>17.01746642663268</v>
      </c>
      <c r="AC6" s="18">
        <f>INDEX('[11]SIT Results'!$B$4:$AF$52,MATCH($B6,'[11]SIT Results'!$B$4:$B$52,0),MATCH(AC$4,'[11]SIT Results'!$B$4:$AF$4,0))</f>
        <v>17.306269729895508</v>
      </c>
      <c r="AD6" s="18">
        <f>INDEX('[11]SIT Results'!$B$4:$AF$52,MATCH($B6,'[11]SIT Results'!$B$4:$B$52,0),MATCH(AD$4,'[11]SIT Results'!$B$4:$AF$4,0))</f>
        <v>17.71961043214354</v>
      </c>
      <c r="AE6" s="18">
        <f>INDEX('[11]SIT Results'!$B$4:$AF$52,MATCH($B6,'[11]SIT Results'!$B$4:$B$52,0),MATCH(AE$4,'[11]SIT Results'!$B$4:$AF$4,0))</f>
        <v>17.474182096525041</v>
      </c>
      <c r="AF6" s="18">
        <f>INDEX('[11]SIT Results'!$B$4:$AF$52,MATCH($B6,'[11]SIT Results'!$B$4:$B$52,0),MATCH(AF$4,'[11]SIT Results'!$B$4:$AF$4,0))</f>
        <v>17.655362708018551</v>
      </c>
    </row>
    <row r="7" spans="1:32" ht="15" x14ac:dyDescent="0.25">
      <c r="B7" s="17" t="s">
        <v>189</v>
      </c>
      <c r="C7" s="18">
        <f>INDEX('[11]SIT Results'!$B$4:$AF$52,MATCH($B7,'[11]SIT Results'!$B$4:$B$52,0),MATCH(C$4,'[11]SIT Results'!$B$4:$AF$4,0))</f>
        <v>3.6542105738095618E-2</v>
      </c>
      <c r="D7" s="18">
        <f>INDEX('[11]SIT Results'!$B$4:$AF$52,MATCH($B7,'[11]SIT Results'!$B$4:$B$52,0),MATCH(D$4,'[11]SIT Results'!$B$4:$AF$4,0))</f>
        <v>3.0027299572484602E-2</v>
      </c>
      <c r="E7" s="18">
        <f>INDEX('[11]SIT Results'!$B$4:$AF$52,MATCH($B7,'[11]SIT Results'!$B$4:$B$52,0),MATCH(E$4,'[11]SIT Results'!$B$4:$AF$4,0))</f>
        <v>3.6972301309291841E-2</v>
      </c>
      <c r="F7" s="18">
        <f>INDEX('[11]SIT Results'!$B$4:$AF$52,MATCH($B7,'[11]SIT Results'!$B$4:$B$52,0),MATCH(F$4,'[11]SIT Results'!$B$4:$AF$4,0))</f>
        <v>3.3981051732549165E-2</v>
      </c>
      <c r="G7" s="18">
        <f>INDEX('[11]SIT Results'!$B$4:$AF$52,MATCH($B7,'[11]SIT Results'!$B$4:$B$52,0),MATCH(G$4,'[11]SIT Results'!$B$4:$AF$4,0))</f>
        <v>3.6095542345858891E-2</v>
      </c>
      <c r="H7" s="18">
        <f>INDEX('[11]SIT Results'!$B$4:$AF$52,MATCH($B7,'[11]SIT Results'!$B$4:$B$52,0),MATCH(H$4,'[11]SIT Results'!$B$4:$AF$4,0))</f>
        <v>3.6634759166370268E-2</v>
      </c>
      <c r="I7" s="18">
        <f>INDEX('[11]SIT Results'!$B$4:$AF$52,MATCH($B7,'[11]SIT Results'!$B$4:$B$52,0),MATCH(I$4,'[11]SIT Results'!$B$4:$AF$4,0))</f>
        <v>3.7366931773157738E-2</v>
      </c>
      <c r="J7" s="18">
        <f>INDEX('[11]SIT Results'!$B$4:$AF$52,MATCH($B7,'[11]SIT Results'!$B$4:$B$52,0),MATCH(J$4,'[11]SIT Results'!$B$4:$AF$4,0))</f>
        <v>3.7651518045982345E-2</v>
      </c>
      <c r="K7" s="18">
        <f>INDEX('[11]SIT Results'!$B$4:$AF$52,MATCH($B7,'[11]SIT Results'!$B$4:$B$52,0),MATCH(K$4,'[11]SIT Results'!$B$4:$AF$4,0))</f>
        <v>3.9727632284607087E-2</v>
      </c>
      <c r="L7" s="18">
        <f>INDEX('[11]SIT Results'!$B$4:$AF$52,MATCH($B7,'[11]SIT Results'!$B$4:$B$52,0),MATCH(L$4,'[11]SIT Results'!$B$4:$AF$4,0))</f>
        <v>3.4381659171179399E-2</v>
      </c>
      <c r="M7" s="18">
        <f>INDEX('[11]SIT Results'!$B$4:$AF$52,MATCH($B7,'[11]SIT Results'!$B$4:$B$52,0),MATCH(M$4,'[11]SIT Results'!$B$4:$AF$4,0))</f>
        <v>3.5116382038249606E-2</v>
      </c>
      <c r="N7" s="18">
        <f>INDEX('[11]SIT Results'!$B$4:$AF$52,MATCH($B7,'[11]SIT Results'!$B$4:$B$52,0),MATCH(N$4,'[11]SIT Results'!$B$4:$AF$4,0))</f>
        <v>3.4951245630359867E-2</v>
      </c>
      <c r="O7" s="18">
        <f>INDEX('[11]SIT Results'!$B$4:$AF$52,MATCH($B7,'[11]SIT Results'!$B$4:$B$52,0),MATCH(O$4,'[11]SIT Results'!$B$4:$AF$4,0))</f>
        <v>3.7878221936994236E-2</v>
      </c>
      <c r="P7" s="18">
        <f>INDEX('[11]SIT Results'!$B$4:$AF$52,MATCH($B7,'[11]SIT Results'!$B$4:$B$52,0),MATCH(P$4,'[11]SIT Results'!$B$4:$AF$4,0))</f>
        <v>3.5486656439498408E-2</v>
      </c>
      <c r="Q7" s="18">
        <f>INDEX('[11]SIT Results'!$B$4:$AF$52,MATCH($B7,'[11]SIT Results'!$B$4:$B$52,0),MATCH(Q$4,'[11]SIT Results'!$B$4:$AF$4,0))</f>
        <v>3.6642506419155244E-2</v>
      </c>
      <c r="R7" s="18">
        <f>INDEX('[11]SIT Results'!$B$4:$AF$52,MATCH($B7,'[11]SIT Results'!$B$4:$B$52,0),MATCH(R$4,'[11]SIT Results'!$B$4:$AF$4,0))</f>
        <v>3.8758732197105461E-2</v>
      </c>
      <c r="S7" s="18">
        <f>INDEX('[11]SIT Results'!$B$4:$AF$52,MATCH($B7,'[11]SIT Results'!$B$4:$B$52,0),MATCH(S$4,'[11]SIT Results'!$B$4:$AF$4,0))</f>
        <v>3.8526810442683128E-2</v>
      </c>
      <c r="T7" s="18">
        <f>INDEX('[11]SIT Results'!$B$4:$AF$52,MATCH($B7,'[11]SIT Results'!$B$4:$B$52,0),MATCH(T$4,'[11]SIT Results'!$B$4:$AF$4,0))</f>
        <v>3.7782645451756483E-2</v>
      </c>
      <c r="U7" s="18">
        <f>INDEX('[11]SIT Results'!$B$4:$AF$52,MATCH($B7,'[11]SIT Results'!$B$4:$B$52,0),MATCH(U$4,'[11]SIT Results'!$B$4:$AF$4,0))</f>
        <v>3.7044510954397147E-2</v>
      </c>
      <c r="V7" s="18">
        <f>INDEX('[11]SIT Results'!$B$4:$AF$52,MATCH($B7,'[11]SIT Results'!$B$4:$B$52,0),MATCH(V$4,'[11]SIT Results'!$B$4:$AF$4,0))</f>
        <v>3.788707438155399E-2</v>
      </c>
      <c r="W7" s="18">
        <f>INDEX('[11]SIT Results'!$B$4:$AF$52,MATCH($B7,'[11]SIT Results'!$B$4:$B$52,0),MATCH(W$4,'[11]SIT Results'!$B$4:$AF$4,0))</f>
        <v>3.7836236563681715E-2</v>
      </c>
      <c r="X7" s="18">
        <f>INDEX('[11]SIT Results'!$B$4:$AF$52,MATCH($B7,'[11]SIT Results'!$B$4:$B$52,0),MATCH(X$4,'[11]SIT Results'!$B$4:$AF$4,0))</f>
        <v>3.7461271441331191E-2</v>
      </c>
      <c r="Y7" s="18">
        <f>INDEX('[11]SIT Results'!$B$4:$AF$52,MATCH($B7,'[11]SIT Results'!$B$4:$B$52,0),MATCH(Y$4,'[11]SIT Results'!$B$4:$AF$4,0))</f>
        <v>3.5815296159054197E-2</v>
      </c>
      <c r="Z7" s="18">
        <f>INDEX('[11]SIT Results'!$B$4:$AF$52,MATCH($B7,'[11]SIT Results'!$B$4:$B$52,0),MATCH(Z$4,'[11]SIT Results'!$B$4:$AF$4,0))</f>
        <v>3.4935402787678066E-2</v>
      </c>
      <c r="AA7" s="18">
        <f>INDEX('[11]SIT Results'!$B$4:$AF$52,MATCH($B7,'[11]SIT Results'!$B$4:$B$52,0),MATCH(AA$4,'[11]SIT Results'!$B$4:$AF$4,0))</f>
        <v>3.520957389038102E-2</v>
      </c>
      <c r="AB7" s="18">
        <f>INDEX('[11]SIT Results'!$B$4:$AF$52,MATCH($B7,'[11]SIT Results'!$B$4:$B$52,0),MATCH(AB$4,'[11]SIT Results'!$B$4:$AF$4,0))</f>
        <v>3.1426476068652433E-2</v>
      </c>
      <c r="AC7" s="18">
        <f>INDEX('[11]SIT Results'!$B$4:$AF$52,MATCH($B7,'[11]SIT Results'!$B$4:$B$52,0),MATCH(AC$4,'[11]SIT Results'!$B$4:$AF$4,0))</f>
        <v>3.1715071563086387E-2</v>
      </c>
      <c r="AD7" s="18">
        <f>INDEX('[11]SIT Results'!$B$4:$AF$52,MATCH($B7,'[11]SIT Results'!$B$4:$B$52,0),MATCH(AD$4,'[11]SIT Results'!$B$4:$AF$4,0))</f>
        <v>3.2272579817867887E-2</v>
      </c>
      <c r="AE7" s="18">
        <f>INDEX('[11]SIT Results'!$B$4:$AF$52,MATCH($B7,'[11]SIT Results'!$B$4:$B$52,0),MATCH(AE$4,'[11]SIT Results'!$B$4:$AF$4,0))</f>
        <v>3.1195675679179233E-2</v>
      </c>
      <c r="AF7" s="18">
        <f>INDEX('[11]SIT Results'!$B$4:$AF$52,MATCH($B7,'[11]SIT Results'!$B$4:$B$52,0),MATCH(AF$4,'[11]SIT Results'!$B$4:$AF$4,0))</f>
        <v>3.1781133042613638E-2</v>
      </c>
    </row>
    <row r="8" spans="1:32" ht="15" x14ac:dyDescent="0.25">
      <c r="B8" s="17" t="s">
        <v>236</v>
      </c>
      <c r="C8" s="18">
        <f>INDEX('[11]SIT Results'!$B$4:$AF$52,MATCH($B8,'[11]SIT Results'!$B$4:$B$52,0),MATCH(C$4,'[11]SIT Results'!$B$4:$AF$4,0))</f>
        <v>0.2618378129550718</v>
      </c>
      <c r="D8" s="18">
        <f>INDEX('[11]SIT Results'!$B$4:$AF$52,MATCH($B8,'[11]SIT Results'!$B$4:$B$52,0),MATCH(D$4,'[11]SIT Results'!$B$4:$AF$4,0))</f>
        <v>0.26488060730781687</v>
      </c>
      <c r="E8" s="18">
        <f>INDEX('[11]SIT Results'!$B$4:$AF$52,MATCH($B8,'[11]SIT Results'!$B$4:$B$52,0),MATCH(E$4,'[11]SIT Results'!$B$4:$AF$4,0))</f>
        <v>0.27399951681290857</v>
      </c>
      <c r="F8" s="18">
        <f>INDEX('[11]SIT Results'!$B$4:$AF$52,MATCH($B8,'[11]SIT Results'!$B$4:$B$52,0),MATCH(F$4,'[11]SIT Results'!$B$4:$AF$4,0))</f>
        <v>0.26709364942303226</v>
      </c>
      <c r="G8" s="18">
        <f>INDEX('[11]SIT Results'!$B$4:$AF$52,MATCH($B8,'[11]SIT Results'!$B$4:$B$52,0),MATCH(G$4,'[11]SIT Results'!$B$4:$AF$4,0))</f>
        <v>0.27240624444867384</v>
      </c>
      <c r="H8" s="18">
        <f>INDEX('[11]SIT Results'!$B$4:$AF$52,MATCH($B8,'[11]SIT Results'!$B$4:$B$52,0),MATCH(H$4,'[11]SIT Results'!$B$4:$AF$4,0))</f>
        <v>0.26957109850882283</v>
      </c>
      <c r="I8" s="18">
        <f>INDEX('[11]SIT Results'!$B$4:$AF$52,MATCH($B8,'[11]SIT Results'!$B$4:$B$52,0),MATCH(I$4,'[11]SIT Results'!$B$4:$AF$4,0))</f>
        <v>0.25627980672242395</v>
      </c>
      <c r="J8" s="18">
        <f>INDEX('[11]SIT Results'!$B$4:$AF$52,MATCH($B8,'[11]SIT Results'!$B$4:$B$52,0),MATCH(J$4,'[11]SIT Results'!$B$4:$AF$4,0))</f>
        <v>0.24583256072591081</v>
      </c>
      <c r="K8" s="18">
        <f>INDEX('[11]SIT Results'!$B$4:$AF$52,MATCH($B8,'[11]SIT Results'!$B$4:$B$52,0),MATCH(K$4,'[11]SIT Results'!$B$4:$AF$4,0))</f>
        <v>0.24282166956749535</v>
      </c>
      <c r="L8" s="18">
        <f>INDEX('[11]SIT Results'!$B$4:$AF$52,MATCH($B8,'[11]SIT Results'!$B$4:$B$52,0),MATCH(L$4,'[11]SIT Results'!$B$4:$AF$4,0))</f>
        <v>0.23978648408544251</v>
      </c>
      <c r="M8" s="18">
        <f>INDEX('[11]SIT Results'!$B$4:$AF$52,MATCH($B8,'[11]SIT Results'!$B$4:$B$52,0),MATCH(M$4,'[11]SIT Results'!$B$4:$AF$4,0))</f>
        <v>0.24147385663408261</v>
      </c>
      <c r="N8" s="18">
        <f>INDEX('[11]SIT Results'!$B$4:$AF$52,MATCH($B8,'[11]SIT Results'!$B$4:$B$52,0),MATCH(N$4,'[11]SIT Results'!$B$4:$AF$4,0))</f>
        <v>0.22609687507872192</v>
      </c>
      <c r="O8" s="18">
        <f>INDEX('[11]SIT Results'!$B$4:$AF$52,MATCH($B8,'[11]SIT Results'!$B$4:$B$52,0),MATCH(O$4,'[11]SIT Results'!$B$4:$AF$4,0))</f>
        <v>0.21419081424083636</v>
      </c>
      <c r="P8" s="18">
        <f>INDEX('[11]SIT Results'!$B$4:$AF$52,MATCH($B8,'[11]SIT Results'!$B$4:$B$52,0),MATCH(P$4,'[11]SIT Results'!$B$4:$AF$4,0))</f>
        <v>0.2165257653603169</v>
      </c>
      <c r="Q8" s="18">
        <f>INDEX('[11]SIT Results'!$B$4:$AF$52,MATCH($B8,'[11]SIT Results'!$B$4:$B$52,0),MATCH(Q$4,'[11]SIT Results'!$B$4:$AF$4,0))</f>
        <v>0.21783914497143117</v>
      </c>
      <c r="R8" s="18">
        <f>INDEX('[11]SIT Results'!$B$4:$AF$52,MATCH($B8,'[11]SIT Results'!$B$4:$B$52,0),MATCH(R$4,'[11]SIT Results'!$B$4:$AF$4,0))</f>
        <v>0.21567758880452761</v>
      </c>
      <c r="S8" s="18">
        <f>INDEX('[11]SIT Results'!$B$4:$AF$52,MATCH($B8,'[11]SIT Results'!$B$4:$B$52,0),MATCH(S$4,'[11]SIT Results'!$B$4:$AF$4,0))</f>
        <v>0.21060209730990931</v>
      </c>
      <c r="T8" s="18">
        <f>INDEX('[11]SIT Results'!$B$4:$AF$52,MATCH($B8,'[11]SIT Results'!$B$4:$B$52,0),MATCH(T$4,'[11]SIT Results'!$B$4:$AF$4,0))</f>
        <v>0.22871460304539915</v>
      </c>
      <c r="U8" s="18">
        <f>INDEX('[11]SIT Results'!$B$4:$AF$52,MATCH($B8,'[11]SIT Results'!$B$4:$B$52,0),MATCH(U$4,'[11]SIT Results'!$B$4:$AF$4,0))</f>
        <v>0.18829857609083292</v>
      </c>
      <c r="V8" s="18">
        <f>INDEX('[11]SIT Results'!$B$4:$AF$52,MATCH($B8,'[11]SIT Results'!$B$4:$B$52,0),MATCH(V$4,'[11]SIT Results'!$B$4:$AF$4,0))</f>
        <v>0.17127394446934271</v>
      </c>
      <c r="W8" s="18">
        <f>INDEX('[11]SIT Results'!$B$4:$AF$52,MATCH($B8,'[11]SIT Results'!$B$4:$B$52,0),MATCH(W$4,'[11]SIT Results'!$B$4:$AF$4,0))</f>
        <v>0.1632521704567011</v>
      </c>
      <c r="X8" s="18">
        <f>INDEX('[11]SIT Results'!$B$4:$AF$52,MATCH($B8,'[11]SIT Results'!$B$4:$B$52,0),MATCH(X$4,'[11]SIT Results'!$B$4:$AF$4,0))</f>
        <v>0.16332976646803773</v>
      </c>
      <c r="Y8" s="18">
        <f>INDEX('[11]SIT Results'!$B$4:$AF$52,MATCH($B8,'[11]SIT Results'!$B$4:$B$52,0),MATCH(Y$4,'[11]SIT Results'!$B$4:$AF$4,0))</f>
        <v>0.15459611654158442</v>
      </c>
      <c r="Z8" s="18">
        <f>INDEX('[11]SIT Results'!$B$4:$AF$52,MATCH($B8,'[11]SIT Results'!$B$4:$B$52,0),MATCH(Z$4,'[11]SIT Results'!$B$4:$AF$4,0))</f>
        <v>0.15844774838573081</v>
      </c>
      <c r="AA8" s="18">
        <f>INDEX('[11]SIT Results'!$B$4:$AF$52,MATCH($B8,'[11]SIT Results'!$B$4:$B$52,0),MATCH(AA$4,'[11]SIT Results'!$B$4:$AF$4,0))</f>
        <v>0.15985098180510166</v>
      </c>
      <c r="AB8" s="18">
        <f>INDEX('[11]SIT Results'!$B$4:$AF$52,MATCH($B8,'[11]SIT Results'!$B$4:$B$52,0),MATCH(AB$4,'[11]SIT Results'!$B$4:$AF$4,0))</f>
        <v>0.15666237656822221</v>
      </c>
      <c r="AC8" s="18">
        <f>INDEX('[11]SIT Results'!$B$4:$AF$52,MATCH($B8,'[11]SIT Results'!$B$4:$B$52,0),MATCH(AC$4,'[11]SIT Results'!$B$4:$AF$4,0))</f>
        <v>0.15387949079976021</v>
      </c>
      <c r="AD8" s="18">
        <f>INDEX('[11]SIT Results'!$B$4:$AF$52,MATCH($B8,'[11]SIT Results'!$B$4:$B$52,0),MATCH(AD$4,'[11]SIT Results'!$B$4:$AF$4,0))</f>
        <v>0.15789721429737102</v>
      </c>
      <c r="AE8" s="18">
        <f>INDEX('[11]SIT Results'!$B$4:$AF$52,MATCH($B8,'[11]SIT Results'!$B$4:$B$52,0),MATCH(AE$4,'[11]SIT Results'!$B$4:$AF$4,0))</f>
        <v>0.15536517278916334</v>
      </c>
      <c r="AF8" s="18">
        <f>INDEX('[11]SIT Results'!$B$4:$AF$52,MATCH($B8,'[11]SIT Results'!$B$4:$B$52,0),MATCH(AF$4,'[11]SIT Results'!$B$4:$AF$4,0))</f>
        <v>0.1584963712051799</v>
      </c>
    </row>
    <row r="9" spans="1:32" ht="15" x14ac:dyDescent="0.25">
      <c r="B9" s="17" t="s">
        <v>315</v>
      </c>
      <c r="C9" s="18">
        <f>INDEX('[11]SIT Results'!$B$4:$AF$52,MATCH($B9,'[11]SIT Results'!$B$4:$B$52,0),MATCH(C$4,'[11]SIT Results'!$B$4:$AF$4,0))</f>
        <v>0</v>
      </c>
      <c r="D9" s="18">
        <f>INDEX('[11]SIT Results'!$B$4:$AF$52,MATCH($B9,'[11]SIT Results'!$B$4:$B$52,0),MATCH(D$4,'[11]SIT Results'!$B$4:$AF$4,0))</f>
        <v>0</v>
      </c>
      <c r="E9" s="18">
        <f>INDEX('[11]SIT Results'!$B$4:$AF$52,MATCH($B9,'[11]SIT Results'!$B$4:$B$52,0),MATCH(E$4,'[11]SIT Results'!$B$4:$AF$4,0))</f>
        <v>0</v>
      </c>
      <c r="F9" s="18">
        <f>INDEX('[11]SIT Results'!$B$4:$AF$52,MATCH($B9,'[11]SIT Results'!$B$4:$B$52,0),MATCH(F$4,'[11]SIT Results'!$B$4:$AF$4,0))</f>
        <v>0</v>
      </c>
      <c r="G9" s="18">
        <f>INDEX('[11]SIT Results'!$B$4:$AF$52,MATCH($B9,'[11]SIT Results'!$B$4:$B$52,0),MATCH(G$4,'[11]SIT Results'!$B$4:$AF$4,0))</f>
        <v>0</v>
      </c>
      <c r="H9" s="18">
        <f>INDEX('[11]SIT Results'!$B$4:$AF$52,MATCH($B9,'[11]SIT Results'!$B$4:$B$52,0),MATCH(H$4,'[11]SIT Results'!$B$4:$AF$4,0))</f>
        <v>0</v>
      </c>
      <c r="I9" s="18">
        <f>INDEX('[11]SIT Results'!$B$4:$AF$52,MATCH($B9,'[11]SIT Results'!$B$4:$B$52,0),MATCH(I$4,'[11]SIT Results'!$B$4:$AF$4,0))</f>
        <v>0</v>
      </c>
      <c r="J9" s="18">
        <f>INDEX('[11]SIT Results'!$B$4:$AF$52,MATCH($B9,'[11]SIT Results'!$B$4:$B$52,0),MATCH(J$4,'[11]SIT Results'!$B$4:$AF$4,0))</f>
        <v>0</v>
      </c>
      <c r="K9" s="18">
        <f>INDEX('[11]SIT Results'!$B$4:$AF$52,MATCH($B9,'[11]SIT Results'!$B$4:$B$52,0),MATCH(K$4,'[11]SIT Results'!$B$4:$AF$4,0))</f>
        <v>0</v>
      </c>
      <c r="L9" s="18">
        <f>INDEX('[11]SIT Results'!$B$4:$AF$52,MATCH($B9,'[11]SIT Results'!$B$4:$B$52,0),MATCH(L$4,'[11]SIT Results'!$B$4:$AF$4,0))</f>
        <v>0</v>
      </c>
      <c r="M9" s="18">
        <f>INDEX('[11]SIT Results'!$B$4:$AF$52,MATCH($B9,'[11]SIT Results'!$B$4:$B$52,0),MATCH(M$4,'[11]SIT Results'!$B$4:$AF$4,0))</f>
        <v>0</v>
      </c>
      <c r="N9" s="18">
        <f>INDEX('[11]SIT Results'!$B$4:$AF$52,MATCH($B9,'[11]SIT Results'!$B$4:$B$52,0),MATCH(N$4,'[11]SIT Results'!$B$4:$AF$4,0))</f>
        <v>0</v>
      </c>
      <c r="O9" s="18">
        <f>INDEX('[11]SIT Results'!$B$4:$AF$52,MATCH($B9,'[11]SIT Results'!$B$4:$B$52,0),MATCH(O$4,'[11]SIT Results'!$B$4:$AF$4,0))</f>
        <v>0</v>
      </c>
      <c r="P9" s="18">
        <f>INDEX('[11]SIT Results'!$B$4:$AF$52,MATCH($B9,'[11]SIT Results'!$B$4:$B$52,0),MATCH(P$4,'[11]SIT Results'!$B$4:$AF$4,0))</f>
        <v>0</v>
      </c>
      <c r="Q9" s="18">
        <f>INDEX('[11]SIT Results'!$B$4:$AF$52,MATCH($B9,'[11]SIT Results'!$B$4:$B$52,0),MATCH(Q$4,'[11]SIT Results'!$B$4:$AF$4,0))</f>
        <v>0</v>
      </c>
      <c r="R9" s="18">
        <f>INDEX('[11]SIT Results'!$B$4:$AF$52,MATCH($B9,'[11]SIT Results'!$B$4:$B$52,0),MATCH(R$4,'[11]SIT Results'!$B$4:$AF$4,0))</f>
        <v>0</v>
      </c>
      <c r="S9" s="18">
        <f>INDEX('[11]SIT Results'!$B$4:$AF$52,MATCH($B9,'[11]SIT Results'!$B$4:$B$52,0),MATCH(S$4,'[11]SIT Results'!$B$4:$AF$4,0))</f>
        <v>0</v>
      </c>
      <c r="T9" s="18">
        <f>INDEX('[11]SIT Results'!$B$4:$AF$52,MATCH($B9,'[11]SIT Results'!$B$4:$B$52,0),MATCH(T$4,'[11]SIT Results'!$B$4:$AF$4,0))</f>
        <v>0</v>
      </c>
      <c r="U9" s="18">
        <f>INDEX('[11]SIT Results'!$B$4:$AF$52,MATCH($B9,'[11]SIT Results'!$B$4:$B$52,0),MATCH(U$4,'[11]SIT Results'!$B$4:$AF$4,0))</f>
        <v>0</v>
      </c>
      <c r="V9" s="18">
        <f>INDEX('[11]SIT Results'!$B$4:$AF$52,MATCH($B9,'[11]SIT Results'!$B$4:$B$52,0),MATCH(V$4,'[11]SIT Results'!$B$4:$AF$4,0))</f>
        <v>0</v>
      </c>
      <c r="W9" s="18">
        <f>INDEX('[11]SIT Results'!$B$4:$AF$52,MATCH($B9,'[11]SIT Results'!$B$4:$B$52,0),MATCH(W$4,'[11]SIT Results'!$B$4:$AF$4,0))</f>
        <v>0</v>
      </c>
      <c r="X9" s="18">
        <f>INDEX('[11]SIT Results'!$B$4:$AF$52,MATCH($B9,'[11]SIT Results'!$B$4:$B$52,0),MATCH(X$4,'[11]SIT Results'!$B$4:$AF$4,0))</f>
        <v>0</v>
      </c>
      <c r="Y9" s="18">
        <f>INDEX('[11]SIT Results'!$B$4:$AF$52,MATCH($B9,'[11]SIT Results'!$B$4:$B$52,0),MATCH(Y$4,'[11]SIT Results'!$B$4:$AF$4,0))</f>
        <v>0</v>
      </c>
      <c r="Z9" s="18">
        <f>INDEX('[11]SIT Results'!$B$4:$AF$52,MATCH($B9,'[11]SIT Results'!$B$4:$B$52,0),MATCH(Z$4,'[11]SIT Results'!$B$4:$AF$4,0))</f>
        <v>0</v>
      </c>
      <c r="AA9" s="18">
        <f>INDEX('[11]SIT Results'!$B$4:$AF$52,MATCH($B9,'[11]SIT Results'!$B$4:$B$52,0),MATCH(AA$4,'[11]SIT Results'!$B$4:$AF$4,0))</f>
        <v>0</v>
      </c>
      <c r="AB9" s="18">
        <f>INDEX('[11]SIT Results'!$B$4:$AF$52,MATCH($B9,'[11]SIT Results'!$B$4:$B$52,0),MATCH(AB$4,'[11]SIT Results'!$B$4:$AF$4,0))</f>
        <v>0</v>
      </c>
      <c r="AC9" s="18">
        <f>INDEX('[11]SIT Results'!$B$4:$AF$52,MATCH($B9,'[11]SIT Results'!$B$4:$B$52,0),MATCH(AC$4,'[11]SIT Results'!$B$4:$AF$4,0))</f>
        <v>0</v>
      </c>
      <c r="AD9" s="18">
        <f>INDEX('[11]SIT Results'!$B$4:$AF$52,MATCH($B9,'[11]SIT Results'!$B$4:$B$52,0),MATCH(AD$4,'[11]SIT Results'!$B$4:$AF$4,0))</f>
        <v>0</v>
      </c>
      <c r="AE9" s="18">
        <f>INDEX('[11]SIT Results'!$B$4:$AF$52,MATCH($B9,'[11]SIT Results'!$B$4:$B$52,0),MATCH(AE$4,'[11]SIT Results'!$B$4:$AF$4,0))</f>
        <v>0</v>
      </c>
      <c r="AF9" s="18">
        <f>INDEX('[11]SIT Results'!$B$4:$AF$52,MATCH($B9,'[11]SIT Results'!$B$4:$B$52,0),MATCH(AF$4,'[11]SIT Results'!$B$4:$AF$4,0))</f>
        <v>0</v>
      </c>
    </row>
    <row r="10" spans="1:32" ht="15" x14ac:dyDescent="0.25">
      <c r="B10" s="17" t="s">
        <v>240</v>
      </c>
      <c r="C10" s="18">
        <f>INDEX('[11]SIT Results'!$B$4:$AF$52,MATCH($B10,'[11]SIT Results'!$B$4:$B$52,0),MATCH(C$4,'[11]SIT Results'!$B$4:$AF$4,0))</f>
        <v>0</v>
      </c>
      <c r="D10" s="18">
        <f>INDEX('[11]SIT Results'!$B$4:$AF$52,MATCH($B10,'[11]SIT Results'!$B$4:$B$52,0),MATCH(D$4,'[11]SIT Results'!$B$4:$AF$4,0))</f>
        <v>0</v>
      </c>
      <c r="E10" s="18">
        <f>INDEX('[11]SIT Results'!$B$4:$AF$52,MATCH($B10,'[11]SIT Results'!$B$4:$B$52,0),MATCH(E$4,'[11]SIT Results'!$B$4:$AF$4,0))</f>
        <v>0</v>
      </c>
      <c r="F10" s="18">
        <f>INDEX('[11]SIT Results'!$B$4:$AF$52,MATCH($B10,'[11]SIT Results'!$B$4:$B$52,0),MATCH(F$4,'[11]SIT Results'!$B$4:$AF$4,0))</f>
        <v>0</v>
      </c>
      <c r="G10" s="18">
        <f>INDEX('[11]SIT Results'!$B$4:$AF$52,MATCH($B10,'[11]SIT Results'!$B$4:$B$52,0),MATCH(G$4,'[11]SIT Results'!$B$4:$AF$4,0))</f>
        <v>0</v>
      </c>
      <c r="H10" s="18">
        <f>INDEX('[11]SIT Results'!$B$4:$AF$52,MATCH($B10,'[11]SIT Results'!$B$4:$B$52,0),MATCH(H$4,'[11]SIT Results'!$B$4:$AF$4,0))</f>
        <v>0</v>
      </c>
      <c r="I10" s="18">
        <f>INDEX('[11]SIT Results'!$B$4:$AF$52,MATCH($B10,'[11]SIT Results'!$B$4:$B$52,0),MATCH(I$4,'[11]SIT Results'!$B$4:$AF$4,0))</f>
        <v>0</v>
      </c>
      <c r="J10" s="18">
        <f>INDEX('[11]SIT Results'!$B$4:$AF$52,MATCH($B10,'[11]SIT Results'!$B$4:$B$52,0),MATCH(J$4,'[11]SIT Results'!$B$4:$AF$4,0))</f>
        <v>0</v>
      </c>
      <c r="K10" s="18">
        <f>INDEX('[11]SIT Results'!$B$4:$AF$52,MATCH($B10,'[11]SIT Results'!$B$4:$B$52,0),MATCH(K$4,'[11]SIT Results'!$B$4:$AF$4,0))</f>
        <v>0</v>
      </c>
      <c r="L10" s="18">
        <f>INDEX('[11]SIT Results'!$B$4:$AF$52,MATCH($B10,'[11]SIT Results'!$B$4:$B$52,0),MATCH(L$4,'[11]SIT Results'!$B$4:$AF$4,0))</f>
        <v>0</v>
      </c>
      <c r="M10" s="18">
        <f>INDEX('[11]SIT Results'!$B$4:$AF$52,MATCH($B10,'[11]SIT Results'!$B$4:$B$52,0),MATCH(M$4,'[11]SIT Results'!$B$4:$AF$4,0))</f>
        <v>0</v>
      </c>
      <c r="N10" s="18">
        <f>INDEX('[11]SIT Results'!$B$4:$AF$52,MATCH($B10,'[11]SIT Results'!$B$4:$B$52,0),MATCH(N$4,'[11]SIT Results'!$B$4:$AF$4,0))</f>
        <v>0</v>
      </c>
      <c r="O10" s="18">
        <f>INDEX('[11]SIT Results'!$B$4:$AF$52,MATCH($B10,'[11]SIT Results'!$B$4:$B$52,0),MATCH(O$4,'[11]SIT Results'!$B$4:$AF$4,0))</f>
        <v>0</v>
      </c>
      <c r="P10" s="18">
        <f>INDEX('[11]SIT Results'!$B$4:$AF$52,MATCH($B10,'[11]SIT Results'!$B$4:$B$52,0),MATCH(P$4,'[11]SIT Results'!$B$4:$AF$4,0))</f>
        <v>0</v>
      </c>
      <c r="Q10" s="18">
        <f>INDEX('[11]SIT Results'!$B$4:$AF$52,MATCH($B10,'[11]SIT Results'!$B$4:$B$52,0),MATCH(Q$4,'[11]SIT Results'!$B$4:$AF$4,0))</f>
        <v>0</v>
      </c>
      <c r="R10" s="18">
        <f>INDEX('[11]SIT Results'!$B$4:$AF$52,MATCH($B10,'[11]SIT Results'!$B$4:$B$52,0),MATCH(R$4,'[11]SIT Results'!$B$4:$AF$4,0))</f>
        <v>0</v>
      </c>
      <c r="S10" s="18">
        <f>INDEX('[11]SIT Results'!$B$4:$AF$52,MATCH($B10,'[11]SIT Results'!$B$4:$B$52,0),MATCH(S$4,'[11]SIT Results'!$B$4:$AF$4,0))</f>
        <v>0</v>
      </c>
      <c r="T10" s="18">
        <f>INDEX('[11]SIT Results'!$B$4:$AF$52,MATCH($B10,'[11]SIT Results'!$B$4:$B$52,0),MATCH(T$4,'[11]SIT Results'!$B$4:$AF$4,0))</f>
        <v>0</v>
      </c>
      <c r="U10" s="18">
        <f>INDEX('[11]SIT Results'!$B$4:$AF$52,MATCH($B10,'[11]SIT Results'!$B$4:$B$52,0),MATCH(U$4,'[11]SIT Results'!$B$4:$AF$4,0))</f>
        <v>0</v>
      </c>
      <c r="V10" s="18">
        <f>INDEX('[11]SIT Results'!$B$4:$AF$52,MATCH($B10,'[11]SIT Results'!$B$4:$B$52,0),MATCH(V$4,'[11]SIT Results'!$B$4:$AF$4,0))</f>
        <v>0</v>
      </c>
      <c r="W10" s="18">
        <f>INDEX('[11]SIT Results'!$B$4:$AF$52,MATCH($B10,'[11]SIT Results'!$B$4:$B$52,0),MATCH(W$4,'[11]SIT Results'!$B$4:$AF$4,0))</f>
        <v>0</v>
      </c>
      <c r="X10" s="18">
        <f>INDEX('[11]SIT Results'!$B$4:$AF$52,MATCH($B10,'[11]SIT Results'!$B$4:$B$52,0),MATCH(X$4,'[11]SIT Results'!$B$4:$AF$4,0))</f>
        <v>0</v>
      </c>
      <c r="Y10" s="18">
        <f>INDEX('[11]SIT Results'!$B$4:$AF$52,MATCH($B10,'[11]SIT Results'!$B$4:$B$52,0),MATCH(Y$4,'[11]SIT Results'!$B$4:$AF$4,0))</f>
        <v>0</v>
      </c>
      <c r="Z10" s="18">
        <f>INDEX('[11]SIT Results'!$B$4:$AF$52,MATCH($B10,'[11]SIT Results'!$B$4:$B$52,0),MATCH(Z$4,'[11]SIT Results'!$B$4:$AF$4,0))</f>
        <v>0</v>
      </c>
      <c r="AA10" s="18">
        <f>INDEX('[11]SIT Results'!$B$4:$AF$52,MATCH($B10,'[11]SIT Results'!$B$4:$B$52,0),MATCH(AA$4,'[11]SIT Results'!$B$4:$AF$4,0))</f>
        <v>0</v>
      </c>
      <c r="AB10" s="18">
        <f>INDEX('[11]SIT Results'!$B$4:$AF$52,MATCH($B10,'[11]SIT Results'!$B$4:$B$52,0),MATCH(AB$4,'[11]SIT Results'!$B$4:$AF$4,0))</f>
        <v>0</v>
      </c>
      <c r="AC10" s="18">
        <f>INDEX('[11]SIT Results'!$B$4:$AF$52,MATCH($B10,'[11]SIT Results'!$B$4:$B$52,0),MATCH(AC$4,'[11]SIT Results'!$B$4:$AF$4,0))</f>
        <v>0</v>
      </c>
      <c r="AD10" s="18">
        <f>INDEX('[11]SIT Results'!$B$4:$AF$52,MATCH($B10,'[11]SIT Results'!$B$4:$B$52,0),MATCH(AD$4,'[11]SIT Results'!$B$4:$AF$4,0))</f>
        <v>0</v>
      </c>
      <c r="AE10" s="18">
        <f>INDEX('[11]SIT Results'!$B$4:$AF$52,MATCH($B10,'[11]SIT Results'!$B$4:$B$52,0),MATCH(AE$4,'[11]SIT Results'!$B$4:$AF$4,0))</f>
        <v>0</v>
      </c>
      <c r="AF10" s="18">
        <f>INDEX('[11]SIT Results'!$B$4:$AF$52,MATCH($B10,'[11]SIT Results'!$B$4:$B$52,0),MATCH(AF$4,'[11]SIT Results'!$B$4:$AF$4,0))</f>
        <v>0</v>
      </c>
    </row>
    <row r="11" spans="1:32" ht="15" x14ac:dyDescent="0.25">
      <c r="B11" s="19" t="s">
        <v>243</v>
      </c>
      <c r="C11" s="20">
        <f>INDEX('[11]SIT Results'!$B$4:$AF$52,MATCH($B11,'[11]SIT Results'!$B$4:$B$52,0),MATCH(C$4,'[11]SIT Results'!$B$4:$AF$4,0))</f>
        <v>0.18511361200570495</v>
      </c>
      <c r="D11" s="20">
        <f>INDEX('[11]SIT Results'!$B$4:$AF$52,MATCH($B11,'[11]SIT Results'!$B$4:$B$52,0),MATCH(D$4,'[11]SIT Results'!$B$4:$AF$4,0))</f>
        <v>0.18664241487566738</v>
      </c>
      <c r="E11" s="20">
        <f>INDEX('[11]SIT Results'!$B$4:$AF$52,MATCH($B11,'[11]SIT Results'!$B$4:$B$52,0),MATCH(E$4,'[11]SIT Results'!$B$4:$AF$4,0))</f>
        <v>0.18953158183304225</v>
      </c>
      <c r="F11" s="20">
        <f>INDEX('[11]SIT Results'!$B$4:$AF$52,MATCH($B11,'[11]SIT Results'!$B$4:$B$52,0),MATCH(F$4,'[11]SIT Results'!$B$4:$AF$4,0))</f>
        <v>0.29532642569901885</v>
      </c>
      <c r="G11" s="20">
        <f>INDEX('[11]SIT Results'!$B$4:$AF$52,MATCH($B11,'[11]SIT Results'!$B$4:$B$52,0),MATCH(G$4,'[11]SIT Results'!$B$4:$AF$4,0))</f>
        <v>0.35734516041563197</v>
      </c>
      <c r="H11" s="20">
        <f>INDEX('[11]SIT Results'!$B$4:$AF$52,MATCH($B11,'[11]SIT Results'!$B$4:$B$52,0),MATCH(H$4,'[11]SIT Results'!$B$4:$AF$4,0))</f>
        <v>0.42304876213141307</v>
      </c>
      <c r="I11" s="20">
        <f>INDEX('[11]SIT Results'!$B$4:$AF$52,MATCH($B11,'[11]SIT Results'!$B$4:$B$52,0),MATCH(I$4,'[11]SIT Results'!$B$4:$AF$4,0))</f>
        <v>0.29630500301835433</v>
      </c>
      <c r="J11" s="20">
        <f>INDEX('[11]SIT Results'!$B$4:$AF$52,MATCH($B11,'[11]SIT Results'!$B$4:$B$52,0),MATCH(J$4,'[11]SIT Results'!$B$4:$AF$4,0))</f>
        <v>1.1159878912032064</v>
      </c>
      <c r="K11" s="20">
        <f>INDEX('[11]SIT Results'!$B$4:$AF$52,MATCH($B11,'[11]SIT Results'!$B$4:$B$52,0),MATCH(K$4,'[11]SIT Results'!$B$4:$AF$4,0))</f>
        <v>1.0781198254163298</v>
      </c>
      <c r="L11" s="20">
        <f>INDEX('[11]SIT Results'!$B$4:$AF$52,MATCH($B11,'[11]SIT Results'!$B$4:$B$52,0),MATCH(L$4,'[11]SIT Results'!$B$4:$AF$4,0))</f>
        <v>1.0077982639095948</v>
      </c>
      <c r="M11" s="20">
        <f>INDEX('[11]SIT Results'!$B$4:$AF$52,MATCH($B11,'[11]SIT Results'!$B$4:$B$52,0),MATCH(M$4,'[11]SIT Results'!$B$4:$AF$4,0))</f>
        <v>1.1453476300617182</v>
      </c>
      <c r="N11" s="20">
        <f>INDEX('[11]SIT Results'!$B$4:$AF$52,MATCH($B11,'[11]SIT Results'!$B$4:$B$52,0),MATCH(N$4,'[11]SIT Results'!$B$4:$AF$4,0))</f>
        <v>0.99766109285879045</v>
      </c>
      <c r="O11" s="20">
        <f>INDEX('[11]SIT Results'!$B$4:$AF$52,MATCH($B11,'[11]SIT Results'!$B$4:$B$52,0),MATCH(O$4,'[11]SIT Results'!$B$4:$AF$4,0))</f>
        <v>0.88408404616493852</v>
      </c>
      <c r="P11" s="20">
        <f>INDEX('[11]SIT Results'!$B$4:$AF$52,MATCH($B11,'[11]SIT Results'!$B$4:$B$52,0),MATCH(P$4,'[11]SIT Results'!$B$4:$AF$4,0))</f>
        <v>0.8961689790513222</v>
      </c>
      <c r="Q11" s="20">
        <f>INDEX('[11]SIT Results'!$B$4:$AF$52,MATCH($B11,'[11]SIT Results'!$B$4:$B$52,0),MATCH(Q$4,'[11]SIT Results'!$B$4:$AF$4,0))</f>
        <v>0.91548277363725872</v>
      </c>
      <c r="R11" s="20">
        <f>INDEX('[11]SIT Results'!$B$4:$AF$52,MATCH($B11,'[11]SIT Results'!$B$4:$B$52,0),MATCH(R$4,'[11]SIT Results'!$B$4:$AF$4,0))</f>
        <v>0.84608388825739622</v>
      </c>
      <c r="S11" s="20">
        <f>INDEX('[11]SIT Results'!$B$4:$AF$52,MATCH($B11,'[11]SIT Results'!$B$4:$B$52,0),MATCH(S$4,'[11]SIT Results'!$B$4:$AF$4,0))</f>
        <v>0.89279073012065069</v>
      </c>
      <c r="T11" s="20">
        <f>INDEX('[11]SIT Results'!$B$4:$AF$52,MATCH($B11,'[11]SIT Results'!$B$4:$B$52,0),MATCH(T$4,'[11]SIT Results'!$B$4:$AF$4,0))</f>
        <v>0.92244550649924928</v>
      </c>
      <c r="U11" s="20">
        <f>INDEX('[11]SIT Results'!$B$4:$AF$52,MATCH($B11,'[11]SIT Results'!$B$4:$B$52,0),MATCH(U$4,'[11]SIT Results'!$B$4:$AF$4,0))</f>
        <v>0.95616019668643426</v>
      </c>
      <c r="V11" s="20">
        <f>INDEX('[11]SIT Results'!$B$4:$AF$52,MATCH($B11,'[11]SIT Results'!$B$4:$B$52,0),MATCH(V$4,'[11]SIT Results'!$B$4:$AF$4,0))</f>
        <v>0.8656336729453733</v>
      </c>
      <c r="W11" s="20">
        <f>INDEX('[11]SIT Results'!$B$4:$AF$52,MATCH($B11,'[11]SIT Results'!$B$4:$B$52,0),MATCH(W$4,'[11]SIT Results'!$B$4:$AF$4,0))</f>
        <v>0.97110333340840815</v>
      </c>
      <c r="X11" s="20">
        <f>INDEX('[11]SIT Results'!$B$4:$AF$52,MATCH($B11,'[11]SIT Results'!$B$4:$B$52,0),MATCH(X$4,'[11]SIT Results'!$B$4:$AF$4,0))</f>
        <v>0.98709851565853557</v>
      </c>
      <c r="Y11" s="20">
        <f>INDEX('[11]SIT Results'!$B$4:$AF$52,MATCH($B11,'[11]SIT Results'!$B$4:$B$52,0),MATCH(Y$4,'[11]SIT Results'!$B$4:$AF$4,0))</f>
        <v>0.99652862531771502</v>
      </c>
      <c r="Z11" s="20">
        <f>INDEX('[11]SIT Results'!$B$4:$AF$52,MATCH($B11,'[11]SIT Results'!$B$4:$B$52,0),MATCH(Z$4,'[11]SIT Results'!$B$4:$AF$4,0))</f>
        <v>1.0064397550781747</v>
      </c>
      <c r="AA11" s="20">
        <f>INDEX('[11]SIT Results'!$B$4:$AF$52,MATCH($B11,'[11]SIT Results'!$B$4:$B$52,0),MATCH(AA$4,'[11]SIT Results'!$B$4:$AF$4,0))</f>
        <v>1.0243501607103402</v>
      </c>
      <c r="AB11" s="20">
        <f>INDEX('[11]SIT Results'!$B$4:$AF$52,MATCH($B11,'[11]SIT Results'!$B$4:$B$52,0),MATCH(AB$4,'[11]SIT Results'!$B$4:$AF$4,0))</f>
        <v>1.0408157296063674</v>
      </c>
      <c r="AC11" s="20">
        <f>INDEX('[11]SIT Results'!$B$4:$AF$52,MATCH($B11,'[11]SIT Results'!$B$4:$B$52,0),MATCH(AC$4,'[11]SIT Results'!$B$4:$AF$4,0))</f>
        <v>1.0452036346250493</v>
      </c>
      <c r="AD11" s="20">
        <f>INDEX('[11]SIT Results'!$B$4:$AF$52,MATCH($B11,'[11]SIT Results'!$B$4:$B$52,0),MATCH(AD$4,'[11]SIT Results'!$B$4:$AF$4,0))</f>
        <v>1.0382099639408202</v>
      </c>
      <c r="AE11" s="20">
        <f>INDEX('[11]SIT Results'!$B$4:$AF$52,MATCH($B11,'[11]SIT Results'!$B$4:$B$52,0),MATCH(AE$4,'[11]SIT Results'!$B$4:$AF$4,0))</f>
        <v>1.0376536593711612</v>
      </c>
      <c r="AF11" s="20">
        <f>INDEX('[11]SIT Results'!$B$4:$AF$52,MATCH($B11,'[11]SIT Results'!$B$4:$B$52,0),MATCH(AF$4,'[11]SIT Results'!$B$4:$AF$4,0))</f>
        <v>1.0519128403122118</v>
      </c>
    </row>
    <row r="12" spans="1:32" ht="15" x14ac:dyDescent="0.25">
      <c r="B12" s="17" t="s">
        <v>245</v>
      </c>
      <c r="C12" s="18">
        <f>INDEX('[11]SIT Results'!$B$4:$AF$52,MATCH($B12,'[11]SIT Results'!$B$4:$B$52,0),MATCH(C$4,'[11]SIT Results'!$B$4:$AF$4,0))</f>
        <v>0.10086646103601561</v>
      </c>
      <c r="D12" s="18">
        <f>INDEX('[11]SIT Results'!$B$4:$AF$52,MATCH($B12,'[11]SIT Results'!$B$4:$B$52,0),MATCH(D$4,'[11]SIT Results'!$B$4:$AF$4,0))</f>
        <v>0.1041504853488161</v>
      </c>
      <c r="E12" s="18">
        <f>INDEX('[11]SIT Results'!$B$4:$AF$52,MATCH($B12,'[11]SIT Results'!$B$4:$B$52,0),MATCH(E$4,'[11]SIT Results'!$B$4:$AF$4,0))</f>
        <v>0.10086646103601561</v>
      </c>
      <c r="F12" s="18">
        <f>INDEX('[11]SIT Results'!$B$4:$AF$52,MATCH($B12,'[11]SIT Results'!$B$4:$B$52,0),MATCH(F$4,'[11]SIT Results'!$B$4:$AF$4,0))</f>
        <v>0.19263464999999999</v>
      </c>
      <c r="G12" s="18">
        <f>INDEX('[11]SIT Results'!$B$4:$AF$52,MATCH($B12,'[11]SIT Results'!$B$4:$B$52,0),MATCH(G$4,'[11]SIT Results'!$B$4:$AF$4,0))</f>
        <v>0.21357882</v>
      </c>
      <c r="H12" s="18">
        <f>INDEX('[11]SIT Results'!$B$4:$AF$52,MATCH($B12,'[11]SIT Results'!$B$4:$B$52,0),MATCH(H$4,'[11]SIT Results'!$B$4:$AF$4,0))</f>
        <v>0.20685600000000001</v>
      </c>
      <c r="I12" s="18">
        <f>INDEX('[11]SIT Results'!$B$4:$AF$52,MATCH($B12,'[11]SIT Results'!$B$4:$B$52,0),MATCH(I$4,'[11]SIT Results'!$B$4:$AF$4,0))</f>
        <v>3.2062679999999996E-2</v>
      </c>
      <c r="J12" s="18">
        <f>INDEX('[11]SIT Results'!$B$4:$AF$52,MATCH($B12,'[11]SIT Results'!$B$4:$B$52,0),MATCH(J$4,'[11]SIT Results'!$B$4:$AF$4,0))</f>
        <v>0</v>
      </c>
      <c r="K12" s="18">
        <f>INDEX('[11]SIT Results'!$B$4:$AF$52,MATCH($B12,'[11]SIT Results'!$B$4:$B$52,0),MATCH(K$4,'[11]SIT Results'!$B$4:$AF$4,0))</f>
        <v>0</v>
      </c>
      <c r="L12" s="18">
        <f>INDEX('[11]SIT Results'!$B$4:$AF$52,MATCH($B12,'[11]SIT Results'!$B$4:$B$52,0),MATCH(L$4,'[11]SIT Results'!$B$4:$AF$4,0))</f>
        <v>0</v>
      </c>
      <c r="M12" s="18">
        <f>INDEX('[11]SIT Results'!$B$4:$AF$52,MATCH($B12,'[11]SIT Results'!$B$4:$B$52,0),MATCH(M$4,'[11]SIT Results'!$B$4:$AF$4,0))</f>
        <v>0</v>
      </c>
      <c r="N12" s="18">
        <f>INDEX('[11]SIT Results'!$B$4:$AF$52,MATCH($B12,'[11]SIT Results'!$B$4:$B$52,0),MATCH(N$4,'[11]SIT Results'!$B$4:$AF$4,0))</f>
        <v>0</v>
      </c>
      <c r="O12" s="18">
        <f>INDEX('[11]SIT Results'!$B$4:$AF$52,MATCH($B12,'[11]SIT Results'!$B$4:$B$52,0),MATCH(O$4,'[11]SIT Results'!$B$4:$AF$4,0))</f>
        <v>0</v>
      </c>
      <c r="P12" s="18">
        <f>INDEX('[11]SIT Results'!$B$4:$AF$52,MATCH($B12,'[11]SIT Results'!$B$4:$B$52,0),MATCH(P$4,'[11]SIT Results'!$B$4:$AF$4,0))</f>
        <v>0</v>
      </c>
      <c r="Q12" s="18">
        <f>INDEX('[11]SIT Results'!$B$4:$AF$52,MATCH($B12,'[11]SIT Results'!$B$4:$B$52,0),MATCH(Q$4,'[11]SIT Results'!$B$4:$AF$4,0))</f>
        <v>0</v>
      </c>
      <c r="R12" s="18">
        <f>INDEX('[11]SIT Results'!$B$4:$AF$52,MATCH($B12,'[11]SIT Results'!$B$4:$B$52,0),MATCH(R$4,'[11]SIT Results'!$B$4:$AF$4,0))</f>
        <v>0</v>
      </c>
      <c r="S12" s="18">
        <f>INDEX('[11]SIT Results'!$B$4:$AF$52,MATCH($B12,'[11]SIT Results'!$B$4:$B$52,0),MATCH(S$4,'[11]SIT Results'!$B$4:$AF$4,0))</f>
        <v>0</v>
      </c>
      <c r="T12" s="18">
        <f>INDEX('[11]SIT Results'!$B$4:$AF$52,MATCH($B12,'[11]SIT Results'!$B$4:$B$52,0),MATCH(T$4,'[11]SIT Results'!$B$4:$AF$4,0))</f>
        <v>0</v>
      </c>
      <c r="U12" s="18">
        <f>INDEX('[11]SIT Results'!$B$4:$AF$52,MATCH($B12,'[11]SIT Results'!$B$4:$B$52,0),MATCH(U$4,'[11]SIT Results'!$B$4:$AF$4,0))</f>
        <v>0</v>
      </c>
      <c r="V12" s="18">
        <f>INDEX('[11]SIT Results'!$B$4:$AF$52,MATCH($B12,'[11]SIT Results'!$B$4:$B$52,0),MATCH(V$4,'[11]SIT Results'!$B$4:$AF$4,0))</f>
        <v>0</v>
      </c>
      <c r="W12" s="18">
        <f>INDEX('[11]SIT Results'!$B$4:$AF$52,MATCH($B12,'[11]SIT Results'!$B$4:$B$52,0),MATCH(W$4,'[11]SIT Results'!$B$4:$AF$4,0))</f>
        <v>0</v>
      </c>
      <c r="X12" s="18">
        <f>INDEX('[11]SIT Results'!$B$4:$AF$52,MATCH($B12,'[11]SIT Results'!$B$4:$B$52,0),MATCH(X$4,'[11]SIT Results'!$B$4:$AF$4,0))</f>
        <v>0</v>
      </c>
      <c r="Y12" s="18">
        <f>INDEX('[11]SIT Results'!$B$4:$AF$52,MATCH($B12,'[11]SIT Results'!$B$4:$B$52,0),MATCH(Y$4,'[11]SIT Results'!$B$4:$AF$4,0))</f>
        <v>0</v>
      </c>
      <c r="Z12" s="18">
        <f>INDEX('[11]SIT Results'!$B$4:$AF$52,MATCH($B12,'[11]SIT Results'!$B$4:$B$52,0),MATCH(Z$4,'[11]SIT Results'!$B$4:$AF$4,0))</f>
        <v>0</v>
      </c>
      <c r="AA12" s="18">
        <f>INDEX('[11]SIT Results'!$B$4:$AF$52,MATCH($B12,'[11]SIT Results'!$B$4:$B$52,0),MATCH(AA$4,'[11]SIT Results'!$B$4:$AF$4,0))</f>
        <v>0</v>
      </c>
      <c r="AB12" s="18">
        <f>INDEX('[11]SIT Results'!$B$4:$AF$52,MATCH($B12,'[11]SIT Results'!$B$4:$B$52,0),MATCH(AB$4,'[11]SIT Results'!$B$4:$AF$4,0))</f>
        <v>0</v>
      </c>
      <c r="AC12" s="18">
        <f>INDEX('[11]SIT Results'!$B$4:$AF$52,MATCH($B12,'[11]SIT Results'!$B$4:$B$52,0),MATCH(AC$4,'[11]SIT Results'!$B$4:$AF$4,0))</f>
        <v>0</v>
      </c>
      <c r="AD12" s="18">
        <f>INDEX('[11]SIT Results'!$B$4:$AF$52,MATCH($B12,'[11]SIT Results'!$B$4:$B$52,0),MATCH(AD$4,'[11]SIT Results'!$B$4:$AF$4,0))</f>
        <v>0</v>
      </c>
      <c r="AE12" s="18">
        <f>INDEX('[11]SIT Results'!$B$4:$AF$52,MATCH($B12,'[11]SIT Results'!$B$4:$B$52,0),MATCH(AE$4,'[11]SIT Results'!$B$4:$AF$4,0))</f>
        <v>0</v>
      </c>
      <c r="AF12" s="18">
        <f>INDEX('[11]SIT Results'!$B$4:$AF$52,MATCH($B12,'[11]SIT Results'!$B$4:$B$52,0),MATCH(AF$4,'[11]SIT Results'!$B$4:$AF$4,0))</f>
        <v>0</v>
      </c>
    </row>
    <row r="13" spans="1:32" ht="15" x14ac:dyDescent="0.25">
      <c r="B13" s="17" t="s">
        <v>204</v>
      </c>
      <c r="C13" s="18">
        <f>INDEX('[11]SIT Results'!$B$4:$AF$52,MATCH($B13,'[11]SIT Results'!$B$4:$B$52,0),MATCH(C$4,'[11]SIT Results'!$B$4:$AF$4,0))</f>
        <v>0</v>
      </c>
      <c r="D13" s="18">
        <f>INDEX('[11]SIT Results'!$B$4:$AF$52,MATCH($B13,'[11]SIT Results'!$B$4:$B$52,0),MATCH(D$4,'[11]SIT Results'!$B$4:$AF$4,0))</f>
        <v>0</v>
      </c>
      <c r="E13" s="18">
        <f>INDEX('[11]SIT Results'!$B$4:$AF$52,MATCH($B13,'[11]SIT Results'!$B$4:$B$52,0),MATCH(E$4,'[11]SIT Results'!$B$4:$AF$4,0))</f>
        <v>0</v>
      </c>
      <c r="F13" s="18">
        <f>INDEX('[11]SIT Results'!$B$4:$AF$52,MATCH($B13,'[11]SIT Results'!$B$4:$B$52,0),MATCH(F$4,'[11]SIT Results'!$B$4:$AF$4,0))</f>
        <v>0</v>
      </c>
      <c r="G13" s="18">
        <f>INDEX('[11]SIT Results'!$B$4:$AF$52,MATCH($B13,'[11]SIT Results'!$B$4:$B$52,0),MATCH(G$4,'[11]SIT Results'!$B$4:$AF$4,0))</f>
        <v>6.7599056671910534E-3</v>
      </c>
      <c r="H13" s="18">
        <f>INDEX('[11]SIT Results'!$B$4:$AF$52,MATCH($B13,'[11]SIT Results'!$B$4:$B$52,0),MATCH(H$4,'[11]SIT Results'!$B$4:$AF$4,0))</f>
        <v>8.3924238694162573E-3</v>
      </c>
      <c r="I13" s="18">
        <f>INDEX('[11]SIT Results'!$B$4:$AF$52,MATCH($B13,'[11]SIT Results'!$B$4:$B$52,0),MATCH(I$4,'[11]SIT Results'!$B$4:$AF$4,0))</f>
        <v>7.6694960321278495E-3</v>
      </c>
      <c r="J13" s="18">
        <f>INDEX('[11]SIT Results'!$B$4:$AF$52,MATCH($B13,'[11]SIT Results'!$B$4:$B$52,0),MATCH(J$4,'[11]SIT Results'!$B$4:$AF$4,0))</f>
        <v>2.6423189787144257E-3</v>
      </c>
      <c r="K13" s="18">
        <f>INDEX('[11]SIT Results'!$B$4:$AF$52,MATCH($B13,'[11]SIT Results'!$B$4:$B$52,0),MATCH(K$4,'[11]SIT Results'!$B$4:$AF$4,0))</f>
        <v>2.3686062946007918E-3</v>
      </c>
      <c r="L13" s="18">
        <f>INDEX('[11]SIT Results'!$B$4:$AF$52,MATCH($B13,'[11]SIT Results'!$B$4:$B$52,0),MATCH(L$4,'[11]SIT Results'!$B$4:$AF$4,0))</f>
        <v>1.7636628472222223E-3</v>
      </c>
      <c r="M13" s="18">
        <f>INDEX('[11]SIT Results'!$B$4:$AF$52,MATCH($B13,'[11]SIT Results'!$B$4:$B$52,0),MATCH(M$4,'[11]SIT Results'!$B$4:$AF$4,0))</f>
        <v>1.1282176978904149E-3</v>
      </c>
      <c r="N13" s="18">
        <f>INDEX('[11]SIT Results'!$B$4:$AF$52,MATCH($B13,'[11]SIT Results'!$B$4:$B$52,0),MATCH(N$4,'[11]SIT Results'!$B$4:$AF$4,0))</f>
        <v>1.2497311497624457E-3</v>
      </c>
      <c r="O13" s="18">
        <f>INDEX('[11]SIT Results'!$B$4:$AF$52,MATCH($B13,'[11]SIT Results'!$B$4:$B$52,0),MATCH(O$4,'[11]SIT Results'!$B$4:$AF$4,0))</f>
        <v>8.7747467483667867E-4</v>
      </c>
      <c r="P13" s="18">
        <f>INDEX('[11]SIT Results'!$B$4:$AF$52,MATCH($B13,'[11]SIT Results'!$B$4:$B$52,0),MATCH(P$4,'[11]SIT Results'!$B$4:$AF$4,0))</f>
        <v>4.8364749836277534E-3</v>
      </c>
      <c r="Q13" s="18">
        <f>INDEX('[11]SIT Results'!$B$4:$AF$52,MATCH($B13,'[11]SIT Results'!$B$4:$B$52,0),MATCH(Q$4,'[11]SIT Results'!$B$4:$AF$4,0))</f>
        <v>6.922711221001368E-3</v>
      </c>
      <c r="R13" s="18">
        <f>INDEX('[11]SIT Results'!$B$4:$AF$52,MATCH($B13,'[11]SIT Results'!$B$4:$B$52,0),MATCH(R$4,'[11]SIT Results'!$B$4:$AF$4,0))</f>
        <v>9.2413436236955769E-3</v>
      </c>
      <c r="S13" s="18">
        <f>INDEX('[11]SIT Results'!$B$4:$AF$52,MATCH($B13,'[11]SIT Results'!$B$4:$B$52,0),MATCH(S$4,'[11]SIT Results'!$B$4:$AF$4,0))</f>
        <v>6.039188111803393E-3</v>
      </c>
      <c r="T13" s="18">
        <f>INDEX('[11]SIT Results'!$B$4:$AF$52,MATCH($B13,'[11]SIT Results'!$B$4:$B$52,0),MATCH(T$4,'[11]SIT Results'!$B$4:$AF$4,0))</f>
        <v>9.6563567492560136E-5</v>
      </c>
      <c r="U13" s="18">
        <f>INDEX('[11]SIT Results'!$B$4:$AF$52,MATCH($B13,'[11]SIT Results'!$B$4:$B$52,0),MATCH(U$4,'[11]SIT Results'!$B$4:$AF$4,0))</f>
        <v>6.6010754720881358E-4</v>
      </c>
      <c r="V13" s="18">
        <f>INDEX('[11]SIT Results'!$B$4:$AF$52,MATCH($B13,'[11]SIT Results'!$B$4:$B$52,0),MATCH(V$4,'[11]SIT Results'!$B$4:$AF$4,0))</f>
        <v>0</v>
      </c>
      <c r="W13" s="18">
        <f>INDEX('[11]SIT Results'!$B$4:$AF$52,MATCH($B13,'[11]SIT Results'!$B$4:$B$52,0),MATCH(W$4,'[11]SIT Results'!$B$4:$AF$4,0))</f>
        <v>0</v>
      </c>
      <c r="X13" s="18">
        <f>INDEX('[11]SIT Results'!$B$4:$AF$52,MATCH($B13,'[11]SIT Results'!$B$4:$B$52,0),MATCH(X$4,'[11]SIT Results'!$B$4:$AF$4,0))</f>
        <v>2.741955466903549E-4</v>
      </c>
      <c r="Y13" s="18">
        <f>INDEX('[11]SIT Results'!$B$4:$AF$52,MATCH($B13,'[11]SIT Results'!$B$4:$B$52,0),MATCH(Y$4,'[11]SIT Results'!$B$4:$AF$4,0))</f>
        <v>0</v>
      </c>
      <c r="Z13" s="18">
        <f>INDEX('[11]SIT Results'!$B$4:$AF$52,MATCH($B13,'[11]SIT Results'!$B$4:$B$52,0),MATCH(Z$4,'[11]SIT Results'!$B$4:$AF$4,0))</f>
        <v>0</v>
      </c>
      <c r="AA13" s="18">
        <f>INDEX('[11]SIT Results'!$B$4:$AF$52,MATCH($B13,'[11]SIT Results'!$B$4:$B$52,0),MATCH(AA$4,'[11]SIT Results'!$B$4:$AF$4,0))</f>
        <v>0</v>
      </c>
      <c r="AB13" s="18">
        <f>INDEX('[11]SIT Results'!$B$4:$AF$52,MATCH($B13,'[11]SIT Results'!$B$4:$B$52,0),MATCH(AB$4,'[11]SIT Results'!$B$4:$AF$4,0))</f>
        <v>0</v>
      </c>
      <c r="AC13" s="18">
        <f>INDEX('[11]SIT Results'!$B$4:$AF$52,MATCH($B13,'[11]SIT Results'!$B$4:$B$52,0),MATCH(AC$4,'[11]SIT Results'!$B$4:$AF$4,0))</f>
        <v>0</v>
      </c>
      <c r="AD13" s="18">
        <f>INDEX('[11]SIT Results'!$B$4:$AF$52,MATCH($B13,'[11]SIT Results'!$B$4:$B$52,0),MATCH(AD$4,'[11]SIT Results'!$B$4:$AF$4,0))</f>
        <v>0</v>
      </c>
      <c r="AE13" s="18">
        <f>INDEX('[11]SIT Results'!$B$4:$AF$52,MATCH($B13,'[11]SIT Results'!$B$4:$B$52,0),MATCH(AE$4,'[11]SIT Results'!$B$4:$AF$4,0))</f>
        <v>0</v>
      </c>
      <c r="AF13" s="18">
        <f>INDEX('[11]SIT Results'!$B$4:$AF$52,MATCH($B13,'[11]SIT Results'!$B$4:$B$52,0),MATCH(AF$4,'[11]SIT Results'!$B$4:$AF$4,0))</f>
        <v>0</v>
      </c>
    </row>
    <row r="14" spans="1:32" ht="15" x14ac:dyDescent="0.25">
      <c r="B14" s="17" t="s">
        <v>251</v>
      </c>
      <c r="C14" s="18">
        <f>INDEX('[11]SIT Results'!$B$4:$AF$52,MATCH($B14,'[11]SIT Results'!$B$4:$B$52,0),MATCH(C$4,'[11]SIT Results'!$B$4:$AF$4,0))</f>
        <v>1.2083472144103239E-2</v>
      </c>
      <c r="D14" s="18">
        <f>INDEX('[11]SIT Results'!$B$4:$AF$52,MATCH($B14,'[11]SIT Results'!$B$4:$B$52,0),MATCH(D$4,'[11]SIT Results'!$B$4:$AF$4,0))</f>
        <v>1.1692092070180999E-2</v>
      </c>
      <c r="E14" s="18">
        <f>INDEX('[11]SIT Results'!$B$4:$AF$52,MATCH($B14,'[11]SIT Results'!$B$4:$B$52,0),MATCH(E$4,'[11]SIT Results'!$B$4:$AF$4,0))</f>
        <v>1.170989325318076E-2</v>
      </c>
      <c r="F14" s="18">
        <f>INDEX('[11]SIT Results'!$B$4:$AF$52,MATCH($B14,'[11]SIT Results'!$B$4:$B$52,0),MATCH(F$4,'[11]SIT Results'!$B$4:$AF$4,0))</f>
        <v>1.1765364944403077E-2</v>
      </c>
      <c r="G14" s="18">
        <f>INDEX('[11]SIT Results'!$B$4:$AF$52,MATCH($B14,'[11]SIT Results'!$B$4:$B$52,0),MATCH(G$4,'[11]SIT Results'!$B$4:$AF$4,0))</f>
        <v>1.1712942522224766E-2</v>
      </c>
      <c r="H14" s="18">
        <f>INDEX('[11]SIT Results'!$B$4:$AF$52,MATCH($B14,'[11]SIT Results'!$B$4:$B$52,0),MATCH(H$4,'[11]SIT Results'!$B$4:$AF$4,0))</f>
        <v>1.2107620219505939E-2</v>
      </c>
      <c r="I14" s="18">
        <f>INDEX('[11]SIT Results'!$B$4:$AF$52,MATCH($B14,'[11]SIT Results'!$B$4:$B$52,0),MATCH(I$4,'[11]SIT Results'!$B$4:$AF$4,0))</f>
        <v>1.1852587184705726E-2</v>
      </c>
      <c r="J14" s="18">
        <f>INDEX('[11]SIT Results'!$B$4:$AF$52,MATCH($B14,'[11]SIT Results'!$B$4:$B$52,0),MATCH(J$4,'[11]SIT Results'!$B$4:$AF$4,0))</f>
        <v>1.1953091372068193E-2</v>
      </c>
      <c r="K14" s="18">
        <f>INDEX('[11]SIT Results'!$B$4:$AF$52,MATCH($B14,'[11]SIT Results'!$B$4:$B$52,0),MATCH(K$4,'[11]SIT Results'!$B$4:$AF$4,0))</f>
        <v>1.1983329043878263E-2</v>
      </c>
      <c r="L14" s="18">
        <f>INDEX('[11]SIT Results'!$B$4:$AF$52,MATCH($B14,'[11]SIT Results'!$B$4:$B$52,0),MATCH(L$4,'[11]SIT Results'!$B$4:$AF$4,0))</f>
        <v>1.1597761826748817E-2</v>
      </c>
      <c r="M14" s="18">
        <f>INDEX('[11]SIT Results'!$B$4:$AF$52,MATCH($B14,'[11]SIT Results'!$B$4:$B$52,0),MATCH(M$4,'[11]SIT Results'!$B$4:$AF$4,0))</f>
        <v>1.1390638795229087E-2</v>
      </c>
      <c r="N14" s="18">
        <f>INDEX('[11]SIT Results'!$B$4:$AF$52,MATCH($B14,'[11]SIT Results'!$B$4:$B$52,0),MATCH(N$4,'[11]SIT Results'!$B$4:$AF$4,0))</f>
        <v>1.1309889064335341E-2</v>
      </c>
      <c r="O14" s="18">
        <f>INDEX('[11]SIT Results'!$B$4:$AF$52,MATCH($B14,'[11]SIT Results'!$B$4:$B$52,0),MATCH(O$4,'[11]SIT Results'!$B$4:$AF$4,0))</f>
        <v>1.1379064133884337E-2</v>
      </c>
      <c r="P14" s="18">
        <f>INDEX('[11]SIT Results'!$B$4:$AF$52,MATCH($B14,'[11]SIT Results'!$B$4:$B$52,0),MATCH(P$4,'[11]SIT Results'!$B$4:$AF$4,0))</f>
        <v>1.1101203707504259E-2</v>
      </c>
      <c r="Q14" s="18">
        <f>INDEX('[11]SIT Results'!$B$4:$AF$52,MATCH($B14,'[11]SIT Results'!$B$4:$B$52,0),MATCH(Q$4,'[11]SIT Results'!$B$4:$AF$4,0))</f>
        <v>1.1095541757119338E-2</v>
      </c>
      <c r="R14" s="18">
        <f>INDEX('[11]SIT Results'!$B$4:$AF$52,MATCH($B14,'[11]SIT Results'!$B$4:$B$52,0),MATCH(R$4,'[11]SIT Results'!$B$4:$AF$4,0))</f>
        <v>1.0997163355113403E-2</v>
      </c>
      <c r="S14" s="18">
        <f>INDEX('[11]SIT Results'!$B$4:$AF$52,MATCH($B14,'[11]SIT Results'!$B$4:$B$52,0),MATCH(S$4,'[11]SIT Results'!$B$4:$AF$4,0))</f>
        <v>1.0823507054222652E-2</v>
      </c>
      <c r="T14" s="18">
        <f>INDEX('[11]SIT Results'!$B$4:$AF$52,MATCH($B14,'[11]SIT Results'!$B$4:$B$52,0),MATCH(T$4,'[11]SIT Results'!$B$4:$AF$4,0))</f>
        <v>1.0438522264489811E-2</v>
      </c>
      <c r="U14" s="18">
        <f>INDEX('[11]SIT Results'!$B$4:$AF$52,MATCH($B14,'[11]SIT Results'!$B$4:$B$52,0),MATCH(U$4,'[11]SIT Results'!$B$4:$AF$4,0))</f>
        <v>1.0000607578640054E-2</v>
      </c>
      <c r="V14" s="18">
        <f>INDEX('[11]SIT Results'!$B$4:$AF$52,MATCH($B14,'[11]SIT Results'!$B$4:$B$52,0),MATCH(V$4,'[11]SIT Results'!$B$4:$AF$4,0))</f>
        <v>8.7836296352309089E-3</v>
      </c>
      <c r="W14" s="18">
        <f>INDEX('[11]SIT Results'!$B$4:$AF$52,MATCH($B14,'[11]SIT Results'!$B$4:$B$52,0),MATCH(W$4,'[11]SIT Results'!$B$4:$AF$4,0))</f>
        <v>9.6585010514911671E-3</v>
      </c>
      <c r="X14" s="18">
        <f>INDEX('[11]SIT Results'!$B$4:$AF$52,MATCH($B14,'[11]SIT Results'!$B$4:$B$52,0),MATCH(X$4,'[11]SIT Results'!$B$4:$AF$4,0))</f>
        <v>9.4492023774285262E-3</v>
      </c>
      <c r="Y14" s="18">
        <f>INDEX('[11]SIT Results'!$B$4:$AF$52,MATCH($B14,'[11]SIT Results'!$B$4:$B$52,0),MATCH(Y$4,'[11]SIT Results'!$B$4:$AF$4,0))</f>
        <v>9.3421084319939215E-3</v>
      </c>
      <c r="Z14" s="18">
        <f>INDEX('[11]SIT Results'!$B$4:$AF$52,MATCH($B14,'[11]SIT Results'!$B$4:$B$52,0),MATCH(Z$4,'[11]SIT Results'!$B$4:$AF$4,0))</f>
        <v>9.4581887533111229E-3</v>
      </c>
      <c r="AA14" s="18">
        <f>INDEX('[11]SIT Results'!$B$4:$AF$52,MATCH($B14,'[11]SIT Results'!$B$4:$B$52,0),MATCH(AA$4,'[11]SIT Results'!$B$4:$AF$4,0))</f>
        <v>9.523814659990016E-3</v>
      </c>
      <c r="AB14" s="18">
        <f>INDEX('[11]SIT Results'!$B$4:$AF$52,MATCH($B14,'[11]SIT Results'!$B$4:$B$52,0),MATCH(AB$4,'[11]SIT Results'!$B$4:$AF$4,0))</f>
        <v>9.1697215740495688E-3</v>
      </c>
      <c r="AC14" s="18">
        <f>INDEX('[11]SIT Results'!$B$4:$AF$52,MATCH($B14,'[11]SIT Results'!$B$4:$B$52,0),MATCH(AC$4,'[11]SIT Results'!$B$4:$AF$4,0))</f>
        <v>9.3889892248254347E-3</v>
      </c>
      <c r="AD14" s="18">
        <f>INDEX('[11]SIT Results'!$B$4:$AF$52,MATCH($B14,'[11]SIT Results'!$B$4:$B$52,0),MATCH(AD$4,'[11]SIT Results'!$B$4:$AF$4,0))</f>
        <v>8.930903219204471E-3</v>
      </c>
      <c r="AE14" s="18">
        <f>INDEX('[11]SIT Results'!$B$4:$AF$52,MATCH($B14,'[11]SIT Results'!$B$4:$B$52,0),MATCH(AE$4,'[11]SIT Results'!$B$4:$AF$4,0))</f>
        <v>8.763224269544366E-3</v>
      </c>
      <c r="AF14" s="18">
        <f>INDEX('[11]SIT Results'!$B$4:$AF$52,MATCH($B14,'[11]SIT Results'!$B$4:$B$52,0),MATCH(AF$4,'[11]SIT Results'!$B$4:$AF$4,0))</f>
        <v>8.443978006146444E-3</v>
      </c>
    </row>
    <row r="15" spans="1:32" ht="15" x14ac:dyDescent="0.25">
      <c r="B15" s="17" t="s">
        <v>202</v>
      </c>
      <c r="C15" s="18">
        <f>INDEX('[11]SIT Results'!$B$4:$AF$52,MATCH($B15,'[11]SIT Results'!$B$4:$B$52,0),MATCH(C$4,'[11]SIT Results'!$B$4:$AF$4,0))</f>
        <v>2.2632018543046353E-4</v>
      </c>
      <c r="D15" s="18">
        <f>INDEX('[11]SIT Results'!$B$4:$AF$52,MATCH($B15,'[11]SIT Results'!$B$4:$B$52,0),MATCH(D$4,'[11]SIT Results'!$B$4:$AF$4,0))</f>
        <v>2.2408177483443703E-4</v>
      </c>
      <c r="E15" s="18">
        <f>INDEX('[11]SIT Results'!$B$4:$AF$52,MATCH($B15,'[11]SIT Results'!$B$4:$B$52,0),MATCH(E$4,'[11]SIT Results'!$B$4:$AF$4,0))</f>
        <v>2.2181288741721854E-4</v>
      </c>
      <c r="F15" s="18">
        <f>INDEX('[11]SIT Results'!$B$4:$AF$52,MATCH($B15,'[11]SIT Results'!$B$4:$B$52,0),MATCH(F$4,'[11]SIT Results'!$B$4:$AF$4,0))</f>
        <v>2.218655761589404E-4</v>
      </c>
      <c r="G15" s="18">
        <f>INDEX('[11]SIT Results'!$B$4:$AF$52,MATCH($B15,'[11]SIT Results'!$B$4:$B$52,0),MATCH(G$4,'[11]SIT Results'!$B$4:$AF$4,0))</f>
        <v>2.2073999999999995E-4</v>
      </c>
      <c r="H15" s="18">
        <f>INDEX('[11]SIT Results'!$B$4:$AF$52,MATCH($B15,'[11]SIT Results'!$B$4:$B$52,0),MATCH(H$4,'[11]SIT Results'!$B$4:$AF$4,0))</f>
        <v>2.1350993377483441E-4</v>
      </c>
      <c r="I15" s="18">
        <f>INDEX('[11]SIT Results'!$B$4:$AF$52,MATCH($B15,'[11]SIT Results'!$B$4:$B$52,0),MATCH(I$4,'[11]SIT Results'!$B$4:$AF$4,0))</f>
        <v>2.1350993377483441E-4</v>
      </c>
      <c r="J15" s="18">
        <f>INDEX('[11]SIT Results'!$B$4:$AF$52,MATCH($B15,'[11]SIT Results'!$B$4:$B$52,0),MATCH(J$4,'[11]SIT Results'!$B$4:$AF$4,0))</f>
        <v>2.1576521854304632E-4</v>
      </c>
      <c r="K15" s="18">
        <f>INDEX('[11]SIT Results'!$B$4:$AF$52,MATCH($B15,'[11]SIT Results'!$B$4:$B$52,0),MATCH(K$4,'[11]SIT Results'!$B$4:$AF$4,0))</f>
        <v>2.0976249006622518E-4</v>
      </c>
      <c r="L15" s="18">
        <f>INDEX('[11]SIT Results'!$B$4:$AF$52,MATCH($B15,'[11]SIT Results'!$B$4:$B$52,0),MATCH(L$4,'[11]SIT Results'!$B$4:$AF$4,0))</f>
        <v>1.8569027814569535E-4</v>
      </c>
      <c r="M15" s="18">
        <f>INDEX('[11]SIT Results'!$B$4:$AF$52,MATCH($B15,'[11]SIT Results'!$B$4:$B$52,0),MATCH(M$4,'[11]SIT Results'!$B$4:$AF$4,0))</f>
        <v>1.7545695364238408E-4</v>
      </c>
      <c r="N15" s="18">
        <f>INDEX('[11]SIT Results'!$B$4:$AF$52,MATCH($B15,'[11]SIT Results'!$B$4:$B$52,0),MATCH(N$4,'[11]SIT Results'!$B$4:$AF$4,0))</f>
        <v>1.7545695364238408E-4</v>
      </c>
      <c r="O15" s="18">
        <f>INDEX('[11]SIT Results'!$B$4:$AF$52,MATCH($B15,'[11]SIT Results'!$B$4:$B$52,0),MATCH(O$4,'[11]SIT Results'!$B$4:$AF$4,0))</f>
        <v>1.7545695364238408E-4</v>
      </c>
      <c r="P15" s="18">
        <f>INDEX('[11]SIT Results'!$B$4:$AF$52,MATCH($B15,'[11]SIT Results'!$B$4:$B$52,0),MATCH(P$4,'[11]SIT Results'!$B$4:$AF$4,0))</f>
        <v>1.7545695364238408E-4</v>
      </c>
      <c r="Q15" s="18">
        <f>INDEX('[11]SIT Results'!$B$4:$AF$52,MATCH($B15,'[11]SIT Results'!$B$4:$B$52,0),MATCH(Q$4,'[11]SIT Results'!$B$4:$AF$4,0))</f>
        <v>1.7545695364238408E-4</v>
      </c>
      <c r="R15" s="18">
        <f>INDEX('[11]SIT Results'!$B$4:$AF$52,MATCH($B15,'[11]SIT Results'!$B$4:$B$52,0),MATCH(R$4,'[11]SIT Results'!$B$4:$AF$4,0))</f>
        <v>1.7545695364238408E-4</v>
      </c>
      <c r="S15" s="18">
        <f>INDEX('[11]SIT Results'!$B$4:$AF$52,MATCH($B15,'[11]SIT Results'!$B$4:$B$52,0),MATCH(S$4,'[11]SIT Results'!$B$4:$AF$4,0))</f>
        <v>1.7545695364238408E-4</v>
      </c>
      <c r="T15" s="18">
        <f>INDEX('[11]SIT Results'!$B$4:$AF$52,MATCH($B15,'[11]SIT Results'!$B$4:$B$52,0),MATCH(T$4,'[11]SIT Results'!$B$4:$AF$4,0))</f>
        <v>1.7545695364238408E-4</v>
      </c>
      <c r="U15" s="18">
        <f>INDEX('[11]SIT Results'!$B$4:$AF$52,MATCH($B15,'[11]SIT Results'!$B$4:$B$52,0),MATCH(U$4,'[11]SIT Results'!$B$4:$AF$4,0))</f>
        <v>1.7112924503311257E-4</v>
      </c>
      <c r="V15" s="18">
        <f>INDEX('[11]SIT Results'!$B$4:$AF$52,MATCH($B15,'[11]SIT Results'!$B$4:$B$52,0),MATCH(V$4,'[11]SIT Results'!$B$4:$AF$4,0))</f>
        <v>1.664623311258278E-4</v>
      </c>
      <c r="W15" s="18">
        <f>INDEX('[11]SIT Results'!$B$4:$AF$52,MATCH($B15,'[11]SIT Results'!$B$4:$B$52,0),MATCH(W$4,'[11]SIT Results'!$B$4:$AF$4,0))</f>
        <v>1.7516148344370858E-4</v>
      </c>
      <c r="X15" s="18">
        <f>INDEX('[11]SIT Results'!$B$4:$AF$52,MATCH($B15,'[11]SIT Results'!$B$4:$B$52,0),MATCH(X$4,'[11]SIT Results'!$B$4:$AF$4,0))</f>
        <v>1.836610728476821E-4</v>
      </c>
      <c r="Y15" s="18">
        <f>INDEX('[11]SIT Results'!$B$4:$AF$52,MATCH($B15,'[11]SIT Results'!$B$4:$B$52,0),MATCH(Y$4,'[11]SIT Results'!$B$4:$AF$4,0))</f>
        <v>1.8965157615894037E-4</v>
      </c>
      <c r="Z15" s="18">
        <f>INDEX('[11]SIT Results'!$B$4:$AF$52,MATCH($B15,'[11]SIT Results'!$B$4:$B$52,0),MATCH(Z$4,'[11]SIT Results'!$B$4:$AF$4,0))</f>
        <v>1.8828166887417216E-4</v>
      </c>
      <c r="AA15" s="18">
        <f>INDEX('[11]SIT Results'!$B$4:$AF$52,MATCH($B15,'[11]SIT Results'!$B$4:$B$52,0),MATCH(AA$4,'[11]SIT Results'!$B$4:$AF$4,0))</f>
        <v>1.8504974834437086E-4</v>
      </c>
      <c r="AB15" s="18">
        <f>INDEX('[11]SIT Results'!$B$4:$AF$52,MATCH($B15,'[11]SIT Results'!$B$4:$B$52,0),MATCH(AB$4,'[11]SIT Results'!$B$4:$AF$4,0))</f>
        <v>1.8382172185430463E-4</v>
      </c>
      <c r="AC15" s="18">
        <f>INDEX('[11]SIT Results'!$B$4:$AF$52,MATCH($B15,'[11]SIT Results'!$B$4:$B$52,0),MATCH(AC$4,'[11]SIT Results'!$B$4:$AF$4,0))</f>
        <v>1.8728842099347118E-4</v>
      </c>
      <c r="AD15" s="18">
        <f>INDEX('[11]SIT Results'!$B$4:$AF$52,MATCH($B15,'[11]SIT Results'!$B$4:$B$52,0),MATCH(AD$4,'[11]SIT Results'!$B$4:$AF$4,0))</f>
        <v>1.8740975546334196E-4</v>
      </c>
      <c r="AE15" s="18">
        <f>INDEX('[11]SIT Results'!$B$4:$AF$52,MATCH($B15,'[11]SIT Results'!$B$4:$B$52,0),MATCH(AE$4,'[11]SIT Results'!$B$4:$AF$4,0))</f>
        <v>1.8753108993321282E-4</v>
      </c>
      <c r="AF15" s="18">
        <f>INDEX('[11]SIT Results'!$B$4:$AF$52,MATCH($B15,'[11]SIT Results'!$B$4:$B$52,0),MATCH(AF$4,'[11]SIT Results'!$B$4:$AF$4,0))</f>
        <v>1.8089236108170868E-4</v>
      </c>
    </row>
    <row r="16" spans="1:32" ht="15" x14ac:dyDescent="0.25">
      <c r="B16" s="17" t="s">
        <v>254</v>
      </c>
      <c r="C16" s="18">
        <f>INDEX('[11]SIT Results'!$B$4:$AF$52,MATCH($B16,'[11]SIT Results'!$B$4:$B$52,0),MATCH(C$4,'[11]SIT Results'!$B$4:$AF$4,0))</f>
        <v>0</v>
      </c>
      <c r="D16" s="18">
        <f>INDEX('[11]SIT Results'!$B$4:$AF$52,MATCH($B16,'[11]SIT Results'!$B$4:$B$52,0),MATCH(D$4,'[11]SIT Results'!$B$4:$AF$4,0))</f>
        <v>0</v>
      </c>
      <c r="E16" s="18">
        <f>INDEX('[11]SIT Results'!$B$4:$AF$52,MATCH($B16,'[11]SIT Results'!$B$4:$B$52,0),MATCH(E$4,'[11]SIT Results'!$B$4:$AF$4,0))</f>
        <v>0</v>
      </c>
      <c r="F16" s="18">
        <f>INDEX('[11]SIT Results'!$B$4:$AF$52,MATCH($B16,'[11]SIT Results'!$B$4:$B$52,0),MATCH(F$4,'[11]SIT Results'!$B$4:$AF$4,0))</f>
        <v>0</v>
      </c>
      <c r="G16" s="18">
        <f>INDEX('[11]SIT Results'!$B$4:$AF$52,MATCH($B16,'[11]SIT Results'!$B$4:$B$52,0),MATCH(G$4,'[11]SIT Results'!$B$4:$AF$4,0))</f>
        <v>0</v>
      </c>
      <c r="H16" s="18">
        <f>INDEX('[11]SIT Results'!$B$4:$AF$52,MATCH($B16,'[11]SIT Results'!$B$4:$B$52,0),MATCH(H$4,'[11]SIT Results'!$B$4:$AF$4,0))</f>
        <v>0</v>
      </c>
      <c r="I16" s="18">
        <f>INDEX('[11]SIT Results'!$B$4:$AF$52,MATCH($B16,'[11]SIT Results'!$B$4:$B$52,0),MATCH(I$4,'[11]SIT Results'!$B$4:$AF$4,0))</f>
        <v>0</v>
      </c>
      <c r="J16" s="18">
        <f>INDEX('[11]SIT Results'!$B$4:$AF$52,MATCH($B16,'[11]SIT Results'!$B$4:$B$52,0),MATCH(J$4,'[11]SIT Results'!$B$4:$AF$4,0))</f>
        <v>0.81104434820078974</v>
      </c>
      <c r="K16" s="18">
        <f>INDEX('[11]SIT Results'!$B$4:$AF$52,MATCH($B16,'[11]SIT Results'!$B$4:$B$52,0),MATCH(K$4,'[11]SIT Results'!$B$4:$AF$4,0))</f>
        <v>0.74700378007449364</v>
      </c>
      <c r="L16" s="18">
        <f>INDEX('[11]SIT Results'!$B$4:$AF$52,MATCH($B16,'[11]SIT Results'!$B$4:$B$52,0),MATCH(L$4,'[11]SIT Results'!$B$4:$AF$4,0))</f>
        <v>0.64012786997208215</v>
      </c>
      <c r="M16" s="18">
        <f>INDEX('[11]SIT Results'!$B$4:$AF$52,MATCH($B16,'[11]SIT Results'!$B$4:$B$52,0),MATCH(M$4,'[11]SIT Results'!$B$4:$AF$4,0))</f>
        <v>0.75030545006646177</v>
      </c>
      <c r="N16" s="18">
        <f>INDEX('[11]SIT Results'!$B$4:$AF$52,MATCH($B16,'[11]SIT Results'!$B$4:$B$52,0),MATCH(N$4,'[11]SIT Results'!$B$4:$AF$4,0))</f>
        <v>0.57258733216602098</v>
      </c>
      <c r="O16" s="18">
        <f>INDEX('[11]SIT Results'!$B$4:$AF$52,MATCH($B16,'[11]SIT Results'!$B$4:$B$52,0),MATCH(O$4,'[11]SIT Results'!$B$4:$AF$4,0))</f>
        <v>0.44002875664611762</v>
      </c>
      <c r="P16" s="18">
        <f>INDEX('[11]SIT Results'!$B$4:$AF$52,MATCH($B16,'[11]SIT Results'!$B$4:$B$52,0),MATCH(P$4,'[11]SIT Results'!$B$4:$AF$4,0))</f>
        <v>0.42861798331942336</v>
      </c>
      <c r="Q16" s="18">
        <f>INDEX('[11]SIT Results'!$B$4:$AF$52,MATCH($B16,'[11]SIT Results'!$B$4:$B$52,0),MATCH(Q$4,'[11]SIT Results'!$B$4:$AF$4,0))</f>
        <v>0.42936402676582702</v>
      </c>
      <c r="R16" s="18">
        <f>INDEX('[11]SIT Results'!$B$4:$AF$52,MATCH($B16,'[11]SIT Results'!$B$4:$B$52,0),MATCH(R$4,'[11]SIT Results'!$B$4:$AF$4,0))</f>
        <v>0.34027285977213789</v>
      </c>
      <c r="S16" s="18">
        <f>INDEX('[11]SIT Results'!$B$4:$AF$52,MATCH($B16,'[11]SIT Results'!$B$4:$B$52,0),MATCH(S$4,'[11]SIT Results'!$B$4:$AF$4,0))</f>
        <v>0.3640375846510967</v>
      </c>
      <c r="T16" s="18">
        <f>INDEX('[11]SIT Results'!$B$4:$AF$52,MATCH($B16,'[11]SIT Results'!$B$4:$B$52,0),MATCH(T$4,'[11]SIT Results'!$B$4:$AF$4,0))</f>
        <v>0.36866407736391466</v>
      </c>
      <c r="U16" s="18">
        <f>INDEX('[11]SIT Results'!$B$4:$AF$52,MATCH($B16,'[11]SIT Results'!$B$4:$B$52,0),MATCH(U$4,'[11]SIT Results'!$B$4:$AF$4,0))</f>
        <v>0.36510988851177451</v>
      </c>
      <c r="V16" s="18">
        <f>INDEX('[11]SIT Results'!$B$4:$AF$52,MATCH($B16,'[11]SIT Results'!$B$4:$B$52,0),MATCH(V$4,'[11]SIT Results'!$B$4:$AF$4,0))</f>
        <v>0.23359861305229904</v>
      </c>
      <c r="W16" s="18">
        <f>INDEX('[11]SIT Results'!$B$4:$AF$52,MATCH($B16,'[11]SIT Results'!$B$4:$B$52,0),MATCH(W$4,'[11]SIT Results'!$B$4:$AF$4,0))</f>
        <v>0.30484483369669857</v>
      </c>
      <c r="X16" s="18">
        <f>INDEX('[11]SIT Results'!$B$4:$AF$52,MATCH($B16,'[11]SIT Results'!$B$4:$B$52,0),MATCH(X$4,'[11]SIT Results'!$B$4:$AF$4,0))</f>
        <v>0.30484483369669857</v>
      </c>
      <c r="Y16" s="18">
        <f>INDEX('[11]SIT Results'!$B$4:$AF$52,MATCH($B16,'[11]SIT Results'!$B$4:$B$52,0),MATCH(Y$4,'[11]SIT Results'!$B$4:$AF$4,0))</f>
        <v>0.30484483369669857</v>
      </c>
      <c r="Z16" s="18">
        <f>INDEX('[11]SIT Results'!$B$4:$AF$52,MATCH($B16,'[11]SIT Results'!$B$4:$B$52,0),MATCH(Z$4,'[11]SIT Results'!$B$4:$AF$4,0))</f>
        <v>0.30484483369669857</v>
      </c>
      <c r="AA16" s="18">
        <f>INDEX('[11]SIT Results'!$B$4:$AF$52,MATCH($B16,'[11]SIT Results'!$B$4:$B$52,0),MATCH(AA$4,'[11]SIT Results'!$B$4:$AF$4,0))</f>
        <v>0.30484483369669857</v>
      </c>
      <c r="AB16" s="18">
        <f>INDEX('[11]SIT Results'!$B$4:$AF$52,MATCH($B16,'[11]SIT Results'!$B$4:$B$52,0),MATCH(AB$4,'[11]SIT Results'!$B$4:$AF$4,0))</f>
        <v>0.30484483369669857</v>
      </c>
      <c r="AC16" s="18">
        <f>INDEX('[11]SIT Results'!$B$4:$AF$52,MATCH($B16,'[11]SIT Results'!$B$4:$B$52,0),MATCH(AC$4,'[11]SIT Results'!$B$4:$AF$4,0))</f>
        <v>0.30484483369669857</v>
      </c>
      <c r="AD16" s="18">
        <f>INDEX('[11]SIT Results'!$B$4:$AF$52,MATCH($B16,'[11]SIT Results'!$B$4:$B$52,0),MATCH(AD$4,'[11]SIT Results'!$B$4:$AF$4,0))</f>
        <v>0.30484483369669857</v>
      </c>
      <c r="AE16" s="18">
        <f>INDEX('[11]SIT Results'!$B$4:$AF$52,MATCH($B16,'[11]SIT Results'!$B$4:$B$52,0),MATCH(AE$4,'[11]SIT Results'!$B$4:$AF$4,0))</f>
        <v>0.30484483369669857</v>
      </c>
      <c r="AF16" s="18">
        <f>INDEX('[11]SIT Results'!$B$4:$AF$52,MATCH($B16,'[11]SIT Results'!$B$4:$B$52,0),MATCH(AF$4,'[11]SIT Results'!$B$4:$AF$4,0))</f>
        <v>0.30484483369669857</v>
      </c>
    </row>
    <row r="17" spans="2:32" ht="15" x14ac:dyDescent="0.25">
      <c r="B17" s="17" t="s">
        <v>248</v>
      </c>
      <c r="C17" s="18">
        <f>INDEX('[11]SIT Results'!$B$4:$AF$52,MATCH($B17,'[11]SIT Results'!$B$4:$B$52,0),MATCH(C$4,'[11]SIT Results'!$B$4:$AF$4,0))</f>
        <v>9.9685107759999998E-4</v>
      </c>
      <c r="D17" s="18">
        <f>INDEX('[11]SIT Results'!$B$4:$AF$52,MATCH($B17,'[11]SIT Results'!$B$4:$B$52,0),MATCH(D$4,'[11]SIT Results'!$B$4:$AF$4,0))</f>
        <v>2.08979016E-3</v>
      </c>
      <c r="E17" s="18">
        <f>INDEX('[11]SIT Results'!$B$4:$AF$52,MATCH($B17,'[11]SIT Results'!$B$4:$B$52,0),MATCH(E$4,'[11]SIT Results'!$B$4:$AF$4,0))</f>
        <v>7.3378485838000006E-3</v>
      </c>
      <c r="F17" s="18">
        <f>INDEX('[11]SIT Results'!$B$4:$AF$52,MATCH($B17,'[11]SIT Results'!$B$4:$B$52,0),MATCH(F$4,'[11]SIT Results'!$B$4:$AF$4,0))</f>
        <v>2.58040588624E-2</v>
      </c>
      <c r="G17" s="18">
        <f>INDEX('[11]SIT Results'!$B$4:$AF$52,MATCH($B17,'[11]SIT Results'!$B$4:$B$52,0),MATCH(G$4,'[11]SIT Results'!$B$4:$AF$4,0))</f>
        <v>6.3460344240000008E-2</v>
      </c>
      <c r="H17" s="18">
        <f>INDEX('[11]SIT Results'!$B$4:$AF$52,MATCH($B17,'[11]SIT Results'!$B$4:$B$52,0),MATCH(H$4,'[11]SIT Results'!$B$4:$AF$4,0))</f>
        <v>0.13867254288899999</v>
      </c>
      <c r="I17" s="18">
        <f>INDEX('[11]SIT Results'!$B$4:$AF$52,MATCH($B17,'[11]SIT Results'!$B$4:$B$52,0),MATCH(I$4,'[11]SIT Results'!$B$4:$AF$4,0))</f>
        <v>0.19298444962940001</v>
      </c>
      <c r="J17" s="18">
        <f>INDEX('[11]SIT Results'!$B$4:$AF$52,MATCH($B17,'[11]SIT Results'!$B$4:$B$52,0),MATCH(J$4,'[11]SIT Results'!$B$4:$AF$4,0))</f>
        <v>0.24365534280929999</v>
      </c>
      <c r="K17" s="18">
        <f>INDEX('[11]SIT Results'!$B$4:$AF$52,MATCH($B17,'[11]SIT Results'!$B$4:$B$52,0),MATCH(K$4,'[11]SIT Results'!$B$4:$AF$4,0))</f>
        <v>0.27886845692419998</v>
      </c>
      <c r="L17" s="18">
        <f>INDEX('[11]SIT Results'!$B$4:$AF$52,MATCH($B17,'[11]SIT Results'!$B$4:$B$52,0),MATCH(L$4,'[11]SIT Results'!$B$4:$AF$4,0))</f>
        <v>0.31560716703589997</v>
      </c>
      <c r="M17" s="18">
        <f>INDEX('[11]SIT Results'!$B$4:$AF$52,MATCH($B17,'[11]SIT Results'!$B$4:$B$52,0),MATCH(M$4,'[11]SIT Results'!$B$4:$AF$4,0))</f>
        <v>0.34637429318220003</v>
      </c>
      <c r="N17" s="18">
        <f>INDEX('[11]SIT Results'!$B$4:$AF$52,MATCH($B17,'[11]SIT Results'!$B$4:$B$52,0),MATCH(N$4,'[11]SIT Results'!$B$4:$AF$4,0))</f>
        <v>0.37778238026920014</v>
      </c>
      <c r="O17" s="18">
        <f>INDEX('[11]SIT Results'!$B$4:$AF$52,MATCH($B17,'[11]SIT Results'!$B$4:$B$52,0),MATCH(O$4,'[11]SIT Results'!$B$4:$AF$4,0))</f>
        <v>0.40075971775540004</v>
      </c>
      <c r="P17" s="18">
        <f>INDEX('[11]SIT Results'!$B$4:$AF$52,MATCH($B17,'[11]SIT Results'!$B$4:$B$52,0),MATCH(P$4,'[11]SIT Results'!$B$4:$AF$4,0))</f>
        <v>0.4219854473557999</v>
      </c>
      <c r="Q17" s="18">
        <f>INDEX('[11]SIT Results'!$B$4:$AF$52,MATCH($B17,'[11]SIT Results'!$B$4:$B$52,0),MATCH(Q$4,'[11]SIT Results'!$B$4:$AF$4,0))</f>
        <v>0.44034237490169997</v>
      </c>
      <c r="R17" s="18">
        <f>INDEX('[11]SIT Results'!$B$4:$AF$52,MATCH($B17,'[11]SIT Results'!$B$4:$B$52,0),MATCH(R$4,'[11]SIT Results'!$B$4:$AF$4,0))</f>
        <v>0.46135873810869993</v>
      </c>
      <c r="S17" s="18">
        <f>INDEX('[11]SIT Results'!$B$4:$AF$52,MATCH($B17,'[11]SIT Results'!$B$4:$B$52,0),MATCH(S$4,'[11]SIT Results'!$B$4:$AF$4,0))</f>
        <v>0.49142276747630009</v>
      </c>
      <c r="T17" s="18">
        <f>INDEX('[11]SIT Results'!$B$4:$AF$52,MATCH($B17,'[11]SIT Results'!$B$4:$B$52,0),MATCH(T$4,'[11]SIT Results'!$B$4:$AF$4,0))</f>
        <v>0.52548999167450006</v>
      </c>
      <c r="U17" s="18">
        <f>INDEX('[11]SIT Results'!$B$4:$AF$52,MATCH($B17,'[11]SIT Results'!$B$4:$B$52,0),MATCH(U$4,'[11]SIT Results'!$B$4:$AF$4,0))</f>
        <v>0.56314343703789993</v>
      </c>
      <c r="V17" s="18">
        <f>INDEX('[11]SIT Results'!$B$4:$AF$52,MATCH($B17,'[11]SIT Results'!$B$4:$B$52,0),MATCH(V$4,'[11]SIT Results'!$B$4:$AF$4,0))</f>
        <v>0.6064788048487002</v>
      </c>
      <c r="W17" s="18">
        <f>INDEX('[11]SIT Results'!$B$4:$AF$52,MATCH($B17,'[11]SIT Results'!$B$4:$B$52,0),MATCH(W$4,'[11]SIT Results'!$B$4:$AF$4,0))</f>
        <v>0.64131630453159993</v>
      </c>
      <c r="X17" s="18">
        <f>INDEX('[11]SIT Results'!$B$4:$AF$52,MATCH($B17,'[11]SIT Results'!$B$4:$B$52,0),MATCH(X$4,'[11]SIT Results'!$B$4:$AF$4,0))</f>
        <v>0.65686403083209999</v>
      </c>
      <c r="Y17" s="18">
        <f>INDEX('[11]SIT Results'!$B$4:$AF$52,MATCH($B17,'[11]SIT Results'!$B$4:$B$52,0),MATCH(Y$4,'[11]SIT Results'!$B$4:$AF$4,0))</f>
        <v>0.66956125997169991</v>
      </c>
      <c r="Z17" s="18">
        <f>INDEX('[11]SIT Results'!$B$4:$AF$52,MATCH($B17,'[11]SIT Results'!$B$4:$B$52,0),MATCH(Z$4,'[11]SIT Results'!$B$4:$AF$4,0))</f>
        <v>0.68031299056789996</v>
      </c>
      <c r="AA17" s="18">
        <f>INDEX('[11]SIT Results'!$B$4:$AF$52,MATCH($B17,'[11]SIT Results'!$B$4:$B$52,0),MATCH(AA$4,'[11]SIT Results'!$B$4:$AF$4,0))</f>
        <v>0.69753700614520009</v>
      </c>
      <c r="AB17" s="18">
        <f>INDEX('[11]SIT Results'!$B$4:$AF$52,MATCH($B17,'[11]SIT Results'!$B$4:$B$52,0),MATCH(AB$4,'[11]SIT Results'!$B$4:$AF$4,0))</f>
        <v>0.71709293759330006</v>
      </c>
      <c r="AC17" s="18">
        <f>INDEX('[11]SIT Results'!$B$4:$AF$52,MATCH($B17,'[11]SIT Results'!$B$4:$B$52,0),MATCH(AC$4,'[11]SIT Results'!$B$4:$AF$4,0))</f>
        <v>0.72060997852613995</v>
      </c>
      <c r="AD17" s="18">
        <f>INDEX('[11]SIT Results'!$B$4:$AF$52,MATCH($B17,'[11]SIT Results'!$B$4:$B$52,0),MATCH(AD$4,'[11]SIT Results'!$B$4:$AF$4,0))</f>
        <v>0.71384596203470985</v>
      </c>
      <c r="AE17" s="18">
        <f>INDEX('[11]SIT Results'!$B$4:$AF$52,MATCH($B17,'[11]SIT Results'!$B$4:$B$52,0),MATCH(AE$4,'[11]SIT Results'!$B$4:$AF$4,0))</f>
        <v>0.71441037994588996</v>
      </c>
      <c r="AF17" s="18">
        <f>INDEX('[11]SIT Results'!$B$4:$AF$52,MATCH($B17,'[11]SIT Results'!$B$4:$B$52,0),MATCH(AF$4,'[11]SIT Results'!$B$4:$AF$4,0))</f>
        <v>0.72793480483926998</v>
      </c>
    </row>
    <row r="18" spans="2:32" ht="15" x14ac:dyDescent="0.25">
      <c r="B18" s="31" t="s">
        <v>246</v>
      </c>
      <c r="C18" s="18">
        <f>INDEX('[11]SIT Results'!$B$4:$AF$52,MATCH($B18,'[11]SIT Results'!$B$4:$B$52,0),MATCH(C$4,'[11]SIT Results'!$B$4:$AF$4,0))</f>
        <v>7.0940507562555627E-2</v>
      </c>
      <c r="D18" s="18">
        <f>INDEX('[11]SIT Results'!$B$4:$AF$52,MATCH($B18,'[11]SIT Results'!$B$4:$B$52,0),MATCH(D$4,'[11]SIT Results'!$B$4:$AF$4,0))</f>
        <v>6.848596552183582E-2</v>
      </c>
      <c r="E18" s="18">
        <f>INDEX('[11]SIT Results'!$B$4:$AF$52,MATCH($B18,'[11]SIT Results'!$B$4:$B$52,0),MATCH(E$4,'[11]SIT Results'!$B$4:$AF$4,0))</f>
        <v>6.9395566072628659E-2</v>
      </c>
      <c r="F18" s="18">
        <f>INDEX('[11]SIT Results'!$B$4:$AF$52,MATCH($B18,'[11]SIT Results'!$B$4:$B$52,0),MATCH(F$4,'[11]SIT Results'!$B$4:$AF$4,0))</f>
        <v>6.4900486316056882E-2</v>
      </c>
      <c r="G18" s="18">
        <f>INDEX('[11]SIT Results'!$B$4:$AF$52,MATCH($B18,'[11]SIT Results'!$B$4:$B$52,0),MATCH(G$4,'[11]SIT Results'!$B$4:$AF$4,0))</f>
        <v>6.1612407986216131E-2</v>
      </c>
      <c r="H18" s="18">
        <f>INDEX('[11]SIT Results'!$B$4:$AF$52,MATCH($B18,'[11]SIT Results'!$B$4:$B$52,0),MATCH(H$4,'[11]SIT Results'!$B$4:$AF$4,0))</f>
        <v>5.6806665219716029E-2</v>
      </c>
      <c r="I18" s="18">
        <f>INDEX('[11]SIT Results'!$B$4:$AF$52,MATCH($B18,'[11]SIT Results'!$B$4:$B$52,0),MATCH(I$4,'[11]SIT Results'!$B$4:$AF$4,0))</f>
        <v>5.1522280238345944E-2</v>
      </c>
      <c r="J18" s="18">
        <f>INDEX('[11]SIT Results'!$B$4:$AF$52,MATCH($B18,'[11]SIT Results'!$B$4:$B$52,0),MATCH(J$4,'[11]SIT Results'!$B$4:$AF$4,0))</f>
        <v>4.6477024623791219E-2</v>
      </c>
      <c r="K18" s="18">
        <f>INDEX('[11]SIT Results'!$B$4:$AF$52,MATCH($B18,'[11]SIT Results'!$B$4:$B$52,0),MATCH(K$4,'[11]SIT Results'!$B$4:$AF$4,0))</f>
        <v>3.7685890589090998E-2</v>
      </c>
      <c r="L18" s="18">
        <f>INDEX('[11]SIT Results'!$B$4:$AF$52,MATCH($B18,'[11]SIT Results'!$B$4:$B$52,0),MATCH(L$4,'[11]SIT Results'!$B$4:$AF$4,0))</f>
        <v>3.8516111949495911E-2</v>
      </c>
      <c r="M18" s="18">
        <f>INDEX('[11]SIT Results'!$B$4:$AF$52,MATCH($B18,'[11]SIT Results'!$B$4:$B$52,0),MATCH(M$4,'[11]SIT Results'!$B$4:$AF$4,0))</f>
        <v>3.5973573366294254E-2</v>
      </c>
      <c r="N18" s="18">
        <f>INDEX('[11]SIT Results'!$B$4:$AF$52,MATCH($B18,'[11]SIT Results'!$B$4:$B$52,0),MATCH(N$4,'[11]SIT Results'!$B$4:$AF$4,0))</f>
        <v>3.455630325582916E-2</v>
      </c>
      <c r="O18" s="18">
        <f>INDEX('[11]SIT Results'!$B$4:$AF$52,MATCH($B18,'[11]SIT Results'!$B$4:$B$52,0),MATCH(O$4,'[11]SIT Results'!$B$4:$AF$4,0))</f>
        <v>3.0863576001057425E-2</v>
      </c>
      <c r="P18" s="18">
        <f>INDEX('[11]SIT Results'!$B$4:$AF$52,MATCH($B18,'[11]SIT Results'!$B$4:$B$52,0),MATCH(P$4,'[11]SIT Results'!$B$4:$AF$4,0))</f>
        <v>2.9452412731324616E-2</v>
      </c>
      <c r="Q18" s="18">
        <f>INDEX('[11]SIT Results'!$B$4:$AF$52,MATCH($B18,'[11]SIT Results'!$B$4:$B$52,0),MATCH(Q$4,'[11]SIT Results'!$B$4:$AF$4,0))</f>
        <v>2.7582662037968646E-2</v>
      </c>
      <c r="R18" s="18">
        <f>INDEX('[11]SIT Results'!$B$4:$AF$52,MATCH($B18,'[11]SIT Results'!$B$4:$B$52,0),MATCH(R$4,'[11]SIT Results'!$B$4:$AF$4,0))</f>
        <v>2.4038326444107021E-2</v>
      </c>
      <c r="S18" s="18">
        <f>INDEX('[11]SIT Results'!$B$4:$AF$52,MATCH($B18,'[11]SIT Results'!$B$4:$B$52,0),MATCH(S$4,'[11]SIT Results'!$B$4:$AF$4,0))</f>
        <v>2.0292225873585482E-2</v>
      </c>
      <c r="T18" s="18">
        <f>INDEX('[11]SIT Results'!$B$4:$AF$52,MATCH($B18,'[11]SIT Results'!$B$4:$B$52,0),MATCH(T$4,'[11]SIT Results'!$B$4:$AF$4,0))</f>
        <v>1.7580894675209735E-2</v>
      </c>
      <c r="U18" s="18">
        <f>INDEX('[11]SIT Results'!$B$4:$AF$52,MATCH($B18,'[11]SIT Results'!$B$4:$B$52,0),MATCH(U$4,'[11]SIT Results'!$B$4:$AF$4,0))</f>
        <v>1.7075026765877747E-2</v>
      </c>
      <c r="V18" s="18">
        <f>INDEX('[11]SIT Results'!$B$4:$AF$52,MATCH($B18,'[11]SIT Results'!$B$4:$B$52,0),MATCH(V$4,'[11]SIT Results'!$B$4:$AF$4,0))</f>
        <v>1.6606163078017371E-2</v>
      </c>
      <c r="W18" s="18">
        <f>INDEX('[11]SIT Results'!$B$4:$AF$52,MATCH($B18,'[11]SIT Results'!$B$4:$B$52,0),MATCH(W$4,'[11]SIT Results'!$B$4:$AF$4,0))</f>
        <v>1.5108532645174597E-2</v>
      </c>
      <c r="X18" s="18">
        <f>INDEX('[11]SIT Results'!$B$4:$AF$52,MATCH($B18,'[11]SIT Results'!$B$4:$B$52,0),MATCH(X$4,'[11]SIT Results'!$B$4:$AF$4,0))</f>
        <v>1.5482592132770487E-2</v>
      </c>
      <c r="Y18" s="18">
        <f>INDEX('[11]SIT Results'!$B$4:$AF$52,MATCH($B18,'[11]SIT Results'!$B$4:$B$52,0),MATCH(Y$4,'[11]SIT Results'!$B$4:$AF$4,0))</f>
        <v>1.2590771641163599E-2</v>
      </c>
      <c r="Z18" s="18">
        <f>INDEX('[11]SIT Results'!$B$4:$AF$52,MATCH($B18,'[11]SIT Results'!$B$4:$B$52,0),MATCH(Z$4,'[11]SIT Results'!$B$4:$AF$4,0))</f>
        <v>1.1635460391390681E-2</v>
      </c>
      <c r="AA18" s="18">
        <f>INDEX('[11]SIT Results'!$B$4:$AF$52,MATCH($B18,'[11]SIT Results'!$B$4:$B$52,0),MATCH(AA$4,'[11]SIT Results'!$B$4:$AF$4,0))</f>
        <v>1.225945646010697E-2</v>
      </c>
      <c r="AB18" s="18">
        <f>INDEX('[11]SIT Results'!$B$4:$AF$52,MATCH($B18,'[11]SIT Results'!$B$4:$B$52,0),MATCH(AB$4,'[11]SIT Results'!$B$4:$AF$4,0))</f>
        <v>9.5244150204649766E-3</v>
      </c>
      <c r="AC18" s="18">
        <f>INDEX('[11]SIT Results'!$B$4:$AF$52,MATCH($B18,'[11]SIT Results'!$B$4:$B$52,0),MATCH(AC$4,'[11]SIT Results'!$B$4:$AF$4,0))</f>
        <v>1.0172544756391826E-2</v>
      </c>
      <c r="AD18" s="18">
        <f>INDEX('[11]SIT Results'!$B$4:$AF$52,MATCH($B18,'[11]SIT Results'!$B$4:$B$52,0),MATCH(AD$4,'[11]SIT Results'!$B$4:$AF$4,0))</f>
        <v>1.0400855234743985E-2</v>
      </c>
      <c r="AE18" s="18">
        <f>INDEX('[11]SIT Results'!$B$4:$AF$52,MATCH($B18,'[11]SIT Results'!$B$4:$B$52,0),MATCH(AE$4,'[11]SIT Results'!$B$4:$AF$4,0))</f>
        <v>9.4476903690949299E-3</v>
      </c>
      <c r="AF18" s="18">
        <f>INDEX('[11]SIT Results'!$B$4:$AF$52,MATCH($B18,'[11]SIT Results'!$B$4:$B$52,0),MATCH(AF$4,'[11]SIT Results'!$B$4:$AF$4,0))</f>
        <v>1.0508331409015019E-2</v>
      </c>
    </row>
    <row r="19" spans="2:32" ht="15" x14ac:dyDescent="0.25">
      <c r="B19" s="21" t="s">
        <v>349</v>
      </c>
      <c r="C19" s="22">
        <f>SUM(C20:C26)</f>
        <v>0.80882489364995758</v>
      </c>
      <c r="D19" s="22">
        <f t="shared" ref="D19:AD19" si="0">SUM(D20:D26)</f>
        <v>0.82939703545734744</v>
      </c>
      <c r="E19" s="22">
        <f t="shared" si="0"/>
        <v>0.74547150030268006</v>
      </c>
      <c r="F19" s="22">
        <f t="shared" si="0"/>
        <v>0.7363085157328263</v>
      </c>
      <c r="G19" s="22">
        <f t="shared" si="0"/>
        <v>0.66687562312322324</v>
      </c>
      <c r="H19" s="22">
        <f t="shared" si="0"/>
        <v>0.6997728304720523</v>
      </c>
      <c r="I19" s="22">
        <f t="shared" si="0"/>
        <v>0.67196320389474484</v>
      </c>
      <c r="J19" s="22">
        <f t="shared" si="0"/>
        <v>0.67082483411136151</v>
      </c>
      <c r="K19" s="22">
        <f t="shared" si="0"/>
        <v>0.69336726099427803</v>
      </c>
      <c r="L19" s="22">
        <f t="shared" si="0"/>
        <v>0.64366291494855821</v>
      </c>
      <c r="M19" s="22">
        <f t="shared" si="0"/>
        <v>0.6117600764433182</v>
      </c>
      <c r="N19" s="22">
        <f t="shared" si="0"/>
        <v>0.58772313252996866</v>
      </c>
      <c r="O19" s="22">
        <f t="shared" si="0"/>
        <v>0.63922479462840764</v>
      </c>
      <c r="P19" s="22">
        <f t="shared" si="0"/>
        <v>0.59221765031179696</v>
      </c>
      <c r="Q19" s="22">
        <f t="shared" si="0"/>
        <v>0.6891609646240423</v>
      </c>
      <c r="R19" s="22">
        <f t="shared" si="0"/>
        <v>0.58504815084286566</v>
      </c>
      <c r="S19" s="22">
        <f t="shared" si="0"/>
        <v>0.60949104212891969</v>
      </c>
      <c r="T19" s="22">
        <f t="shared" si="0"/>
        <v>0.61310857564898635</v>
      </c>
      <c r="U19" s="22">
        <f t="shared" si="0"/>
        <v>0.58867555163588448</v>
      </c>
      <c r="V19" s="22">
        <f t="shared" si="0"/>
        <v>0.589899951528572</v>
      </c>
      <c r="W19" s="22">
        <f t="shared" si="0"/>
        <v>0.58805831402492459</v>
      </c>
      <c r="X19" s="22">
        <f t="shared" si="0"/>
        <v>0.57076892060828843</v>
      </c>
      <c r="Y19" s="22">
        <f t="shared" si="0"/>
        <v>0.55007642305719306</v>
      </c>
      <c r="Z19" s="22">
        <f t="shared" si="0"/>
        <v>0.56711340412611944</v>
      </c>
      <c r="AA19" s="22">
        <f t="shared" si="0"/>
        <v>0.56090609977152528</v>
      </c>
      <c r="AB19" s="22">
        <f t="shared" si="0"/>
        <v>0.56574313076926985</v>
      </c>
      <c r="AC19" s="22">
        <f t="shared" si="0"/>
        <v>0.56334434956211132</v>
      </c>
      <c r="AD19" s="22">
        <f t="shared" si="0"/>
        <v>0.56470630804372002</v>
      </c>
      <c r="AE19" s="22">
        <f t="shared" ref="AE19:AF19" si="1">SUM(AE20:AE26)</f>
        <v>0.6045549572092197</v>
      </c>
      <c r="AF19" s="22">
        <f t="shared" si="1"/>
        <v>0.56385578483676413</v>
      </c>
    </row>
    <row r="20" spans="2:32" ht="15" x14ac:dyDescent="0.25">
      <c r="B20" s="17" t="s">
        <v>208</v>
      </c>
      <c r="C20" s="18">
        <f>INDEX('[11]SIT Results'!$B$4:$AF$52,MATCH($B20,'[11]SIT Results'!$B$4:$B$52,0),MATCH(C$4,'[11]SIT Results'!$B$4:$AF$4,0))</f>
        <v>0.33686594588252033</v>
      </c>
      <c r="D20" s="18">
        <f>INDEX('[11]SIT Results'!$B$4:$AF$52,MATCH($B20,'[11]SIT Results'!$B$4:$B$52,0),MATCH(D$4,'[11]SIT Results'!$B$4:$AF$4,0))</f>
        <v>0.36565177841005891</v>
      </c>
      <c r="E20" s="18">
        <f>INDEX('[11]SIT Results'!$B$4:$AF$52,MATCH($B20,'[11]SIT Results'!$B$4:$B$52,0),MATCH(E$4,'[11]SIT Results'!$B$4:$AF$4,0))</f>
        <v>0.32317431975068128</v>
      </c>
      <c r="F20" s="18">
        <f>INDEX('[11]SIT Results'!$B$4:$AF$52,MATCH($B20,'[11]SIT Results'!$B$4:$B$52,0),MATCH(F$4,'[11]SIT Results'!$B$4:$AF$4,0))</f>
        <v>0.30336313131682263</v>
      </c>
      <c r="G20" s="18">
        <f>INDEX('[11]SIT Results'!$B$4:$AF$52,MATCH($B20,'[11]SIT Results'!$B$4:$B$52,0),MATCH(G$4,'[11]SIT Results'!$B$4:$AF$4,0))</f>
        <v>0.29073139047868324</v>
      </c>
      <c r="H20" s="18">
        <f>INDEX('[11]SIT Results'!$B$4:$AF$52,MATCH($B20,'[11]SIT Results'!$B$4:$B$52,0),MATCH(H$4,'[11]SIT Results'!$B$4:$AF$4,0))</f>
        <v>0.3063849731551358</v>
      </c>
      <c r="I20" s="18">
        <f>INDEX('[11]SIT Results'!$B$4:$AF$52,MATCH($B20,'[11]SIT Results'!$B$4:$B$52,0),MATCH(I$4,'[11]SIT Results'!$B$4:$AF$4,0))</f>
        <v>0.2998678269346346</v>
      </c>
      <c r="J20" s="18">
        <f>INDEX('[11]SIT Results'!$B$4:$AF$52,MATCH($B20,'[11]SIT Results'!$B$4:$B$52,0),MATCH(J$4,'[11]SIT Results'!$B$4:$AF$4,0))</f>
        <v>0.30581672281581807</v>
      </c>
      <c r="K20" s="18">
        <f>INDEX('[11]SIT Results'!$B$4:$AF$52,MATCH($B20,'[11]SIT Results'!$B$4:$B$52,0),MATCH(K$4,'[11]SIT Results'!$B$4:$AF$4,0))</f>
        <v>0.32215934181259442</v>
      </c>
      <c r="L20" s="18">
        <f>INDEX('[11]SIT Results'!$B$4:$AF$52,MATCH($B20,'[11]SIT Results'!$B$4:$B$52,0),MATCH(L$4,'[11]SIT Results'!$B$4:$AF$4,0))</f>
        <v>0.30904786402319556</v>
      </c>
      <c r="M20" s="18">
        <f>INDEX('[11]SIT Results'!$B$4:$AF$52,MATCH($B20,'[11]SIT Results'!$B$4:$B$52,0),MATCH(M$4,'[11]SIT Results'!$B$4:$AF$4,0))</f>
        <v>0.2982286450274923</v>
      </c>
      <c r="N20" s="18">
        <f>INDEX('[11]SIT Results'!$B$4:$AF$52,MATCH($B20,'[11]SIT Results'!$B$4:$B$52,0),MATCH(N$4,'[11]SIT Results'!$B$4:$AF$4,0))</f>
        <v>0.27161405507900671</v>
      </c>
      <c r="O20" s="18">
        <f>INDEX('[11]SIT Results'!$B$4:$AF$52,MATCH($B20,'[11]SIT Results'!$B$4:$B$52,0),MATCH(O$4,'[11]SIT Results'!$B$4:$AF$4,0))</f>
        <v>0.27142139720199826</v>
      </c>
      <c r="P20" s="18">
        <f>INDEX('[11]SIT Results'!$B$4:$AF$52,MATCH($B20,'[11]SIT Results'!$B$4:$B$52,0),MATCH(P$4,'[11]SIT Results'!$B$4:$AF$4,0))</f>
        <v>0.27885898385817376</v>
      </c>
      <c r="Q20" s="18">
        <f>INDEX('[11]SIT Results'!$B$4:$AF$52,MATCH($B20,'[11]SIT Results'!$B$4:$B$52,0),MATCH(Q$4,'[11]SIT Results'!$B$4:$AF$4,0))</f>
        <v>0.28363107706839213</v>
      </c>
      <c r="R20" s="18">
        <f>INDEX('[11]SIT Results'!$B$4:$AF$52,MATCH($B20,'[11]SIT Results'!$B$4:$B$52,0),MATCH(R$4,'[11]SIT Results'!$B$4:$AF$4,0))</f>
        <v>0.28521554313940334</v>
      </c>
      <c r="S20" s="18">
        <f>INDEX('[11]SIT Results'!$B$4:$AF$52,MATCH($B20,'[11]SIT Results'!$B$4:$B$52,0),MATCH(S$4,'[11]SIT Results'!$B$4:$AF$4,0))</f>
        <v>0.29974369263110329</v>
      </c>
      <c r="T20" s="18">
        <f>INDEX('[11]SIT Results'!$B$4:$AF$52,MATCH($B20,'[11]SIT Results'!$B$4:$B$52,0),MATCH(T$4,'[11]SIT Results'!$B$4:$AF$4,0))</f>
        <v>0.29353692633872419</v>
      </c>
      <c r="U20" s="18">
        <f>INDEX('[11]SIT Results'!$B$4:$AF$52,MATCH($B20,'[11]SIT Results'!$B$4:$B$52,0),MATCH(U$4,'[11]SIT Results'!$B$4:$AF$4,0))</f>
        <v>0.28081907053469435</v>
      </c>
      <c r="V20" s="18">
        <f>INDEX('[11]SIT Results'!$B$4:$AF$52,MATCH($B20,'[11]SIT Results'!$B$4:$B$52,0),MATCH(V$4,'[11]SIT Results'!$B$4:$AF$4,0))</f>
        <v>0.28202382008086158</v>
      </c>
      <c r="W20" s="18">
        <f>INDEX('[11]SIT Results'!$B$4:$AF$52,MATCH($B20,'[11]SIT Results'!$B$4:$B$52,0),MATCH(W$4,'[11]SIT Results'!$B$4:$AF$4,0))</f>
        <v>0.27426977497940375</v>
      </c>
      <c r="X20" s="18">
        <f>INDEX('[11]SIT Results'!$B$4:$AF$52,MATCH($B20,'[11]SIT Results'!$B$4:$B$52,0),MATCH(X$4,'[11]SIT Results'!$B$4:$AF$4,0))</f>
        <v>0.26592071205797307</v>
      </c>
      <c r="Y20" s="18">
        <f>INDEX('[11]SIT Results'!$B$4:$AF$52,MATCH($B20,'[11]SIT Results'!$B$4:$B$52,0),MATCH(Y$4,'[11]SIT Results'!$B$4:$AF$4,0))</f>
        <v>0.26013230793944786</v>
      </c>
      <c r="Z20" s="18">
        <f>INDEX('[11]SIT Results'!$B$4:$AF$52,MATCH($B20,'[11]SIT Results'!$B$4:$B$52,0),MATCH(Z$4,'[11]SIT Results'!$B$4:$AF$4,0))</f>
        <v>0.24438006986759911</v>
      </c>
      <c r="AA20" s="18">
        <f>INDEX('[11]SIT Results'!$B$4:$AF$52,MATCH($B20,'[11]SIT Results'!$B$4:$B$52,0),MATCH(AA$4,'[11]SIT Results'!$B$4:$AF$4,0))</f>
        <v>0.23897339126629458</v>
      </c>
      <c r="AB20" s="18">
        <f>INDEX('[11]SIT Results'!$B$4:$AF$52,MATCH($B20,'[11]SIT Results'!$B$4:$B$52,0),MATCH(AB$4,'[11]SIT Results'!$B$4:$AF$4,0))</f>
        <v>0.24028275462573256</v>
      </c>
      <c r="AC20" s="18">
        <f>INDEX('[11]SIT Results'!$B$4:$AF$52,MATCH($B20,'[11]SIT Results'!$B$4:$B$52,0),MATCH(AC$4,'[11]SIT Results'!$B$4:$AF$4,0))</f>
        <v>0.25198218054986582</v>
      </c>
      <c r="AD20" s="18">
        <f>INDEX('[11]SIT Results'!$B$4:$AF$52,MATCH($B20,'[11]SIT Results'!$B$4:$B$52,0),MATCH(AD$4,'[11]SIT Results'!$B$4:$AF$4,0))</f>
        <v>0.25701673180272466</v>
      </c>
      <c r="AE20" s="18">
        <f>INDEX('[11]SIT Results'!$B$4:$AF$52,MATCH($B20,'[11]SIT Results'!$B$4:$B$52,0),MATCH(AE$4,'[11]SIT Results'!$B$4:$AF$4,0))</f>
        <v>0.26067119211196843</v>
      </c>
      <c r="AF20" s="18">
        <f>INDEX('[11]SIT Results'!$B$4:$AF$52,MATCH($B20,'[11]SIT Results'!$B$4:$B$52,0),MATCH(AF$4,'[11]SIT Results'!$B$4:$AF$4,0))</f>
        <v>0.25794649359924082</v>
      </c>
    </row>
    <row r="21" spans="2:32" ht="15" x14ac:dyDescent="0.25">
      <c r="B21" s="17" t="s">
        <v>212</v>
      </c>
      <c r="C21" s="18">
        <f>INDEX('[11]SIT Results'!$B$4:$AF$52,MATCH($B21,'[11]SIT Results'!$B$4:$B$52,0),MATCH(C$4,'[11]SIT Results'!$B$4:$AF$4,0))</f>
        <v>0.12461389466123188</v>
      </c>
      <c r="D21" s="18">
        <f>INDEX('[11]SIT Results'!$B$4:$AF$52,MATCH($B21,'[11]SIT Results'!$B$4:$B$52,0),MATCH(D$4,'[11]SIT Results'!$B$4:$AF$4,0))</f>
        <v>0.12350116611418528</v>
      </c>
      <c r="E21" s="18">
        <f>INDEX('[11]SIT Results'!$B$4:$AF$52,MATCH($B21,'[11]SIT Results'!$B$4:$B$52,0),MATCH(E$4,'[11]SIT Results'!$B$4:$AF$4,0))</f>
        <v>0.10688983719600481</v>
      </c>
      <c r="F21" s="18">
        <f>INDEX('[11]SIT Results'!$B$4:$AF$52,MATCH($B21,'[11]SIT Results'!$B$4:$B$52,0),MATCH(F$4,'[11]SIT Results'!$B$4:$AF$4,0))</f>
        <v>0.10091822864050481</v>
      </c>
      <c r="G21" s="18">
        <f>INDEX('[11]SIT Results'!$B$4:$AF$52,MATCH($B21,'[11]SIT Results'!$B$4:$B$52,0),MATCH(G$4,'[11]SIT Results'!$B$4:$AF$4,0))</f>
        <v>9.7615214287726293E-2</v>
      </c>
      <c r="H21" s="18">
        <f>INDEX('[11]SIT Results'!$B$4:$AF$52,MATCH($B21,'[11]SIT Results'!$B$4:$B$52,0),MATCH(H$4,'[11]SIT Results'!$B$4:$AF$4,0))</f>
        <v>9.5530383059016344E-2</v>
      </c>
      <c r="I21" s="18">
        <f>INDEX('[11]SIT Results'!$B$4:$AF$52,MATCH($B21,'[11]SIT Results'!$B$4:$B$52,0),MATCH(I$4,'[11]SIT Results'!$B$4:$AF$4,0))</f>
        <v>7.8694162387352246E-2</v>
      </c>
      <c r="J21" s="18">
        <f>INDEX('[11]SIT Results'!$B$4:$AF$52,MATCH($B21,'[11]SIT Results'!$B$4:$B$52,0),MATCH(J$4,'[11]SIT Results'!$B$4:$AF$4,0))</f>
        <v>7.841845677488829E-2</v>
      </c>
      <c r="K21" s="18">
        <f>INDEX('[11]SIT Results'!$B$4:$AF$52,MATCH($B21,'[11]SIT Results'!$B$4:$B$52,0),MATCH(K$4,'[11]SIT Results'!$B$4:$AF$4,0))</f>
        <v>7.6250703011306764E-2</v>
      </c>
      <c r="L21" s="18">
        <f>INDEX('[11]SIT Results'!$B$4:$AF$52,MATCH($B21,'[11]SIT Results'!$B$4:$B$52,0),MATCH(L$4,'[11]SIT Results'!$B$4:$AF$4,0))</f>
        <v>7.3113517231541789E-2</v>
      </c>
      <c r="M21" s="18">
        <f>INDEX('[11]SIT Results'!$B$4:$AF$52,MATCH($B21,'[11]SIT Results'!$B$4:$B$52,0),MATCH(M$4,'[11]SIT Results'!$B$4:$AF$4,0))</f>
        <v>7.6829028846400194E-2</v>
      </c>
      <c r="N21" s="18">
        <f>INDEX('[11]SIT Results'!$B$4:$AF$52,MATCH($B21,'[11]SIT Results'!$B$4:$B$52,0),MATCH(N$4,'[11]SIT Results'!$B$4:$AF$4,0))</f>
        <v>6.5432596685887634E-2</v>
      </c>
      <c r="O21" s="18">
        <f>INDEX('[11]SIT Results'!$B$4:$AF$52,MATCH($B21,'[11]SIT Results'!$B$4:$B$52,0),MATCH(O$4,'[11]SIT Results'!$B$4:$AF$4,0))</f>
        <v>6.4366586180682889E-2</v>
      </c>
      <c r="P21" s="18">
        <f>INDEX('[11]SIT Results'!$B$4:$AF$52,MATCH($B21,'[11]SIT Results'!$B$4:$B$52,0),MATCH(P$4,'[11]SIT Results'!$B$4:$AF$4,0))</f>
        <v>6.3036520850534516E-2</v>
      </c>
      <c r="Q21" s="18">
        <f>INDEX('[11]SIT Results'!$B$4:$AF$52,MATCH($B21,'[11]SIT Results'!$B$4:$B$52,0),MATCH(Q$4,'[11]SIT Results'!$B$4:$AF$4,0))</f>
        <v>0.115676957884839</v>
      </c>
      <c r="R21" s="18">
        <f>INDEX('[11]SIT Results'!$B$4:$AF$52,MATCH($B21,'[11]SIT Results'!$B$4:$B$52,0),MATCH(R$4,'[11]SIT Results'!$B$4:$AF$4,0))</f>
        <v>5.1580043702732455E-2</v>
      </c>
      <c r="S21" s="18">
        <f>INDEX('[11]SIT Results'!$B$4:$AF$52,MATCH($B21,'[11]SIT Results'!$B$4:$B$52,0),MATCH(S$4,'[11]SIT Results'!$B$4:$AF$4,0))</f>
        <v>4.4947292100907574E-2</v>
      </c>
      <c r="T21" s="18">
        <f>INDEX('[11]SIT Results'!$B$4:$AF$52,MATCH($B21,'[11]SIT Results'!$B$4:$B$52,0),MATCH(T$4,'[11]SIT Results'!$B$4:$AF$4,0))</f>
        <v>3.9502732456680713E-2</v>
      </c>
      <c r="U21" s="18">
        <f>INDEX('[11]SIT Results'!$B$4:$AF$52,MATCH($B21,'[11]SIT Results'!$B$4:$B$52,0),MATCH(U$4,'[11]SIT Results'!$B$4:$AF$4,0))</f>
        <v>3.5252176009175358E-2</v>
      </c>
      <c r="V21" s="18">
        <f>INDEX('[11]SIT Results'!$B$4:$AF$52,MATCH($B21,'[11]SIT Results'!$B$4:$B$52,0),MATCH(V$4,'[11]SIT Results'!$B$4:$AF$4,0))</f>
        <v>3.3271616395503419E-2</v>
      </c>
      <c r="W21" s="18">
        <f>INDEX('[11]SIT Results'!$B$4:$AF$52,MATCH($B21,'[11]SIT Results'!$B$4:$B$52,0),MATCH(W$4,'[11]SIT Results'!$B$4:$AF$4,0))</f>
        <v>3.3478617249485781E-2</v>
      </c>
      <c r="X21" s="18">
        <f>INDEX('[11]SIT Results'!$B$4:$AF$52,MATCH($B21,'[11]SIT Results'!$B$4:$B$52,0),MATCH(X$4,'[11]SIT Results'!$B$4:$AF$4,0))</f>
        <v>3.8616785755893203E-2</v>
      </c>
      <c r="Y21" s="18">
        <f>INDEX('[11]SIT Results'!$B$4:$AF$52,MATCH($B21,'[11]SIT Results'!$B$4:$B$52,0),MATCH(Y$4,'[11]SIT Results'!$B$4:$AF$4,0))</f>
        <v>3.8843252485485008E-2</v>
      </c>
      <c r="Z21" s="18">
        <f>INDEX('[11]SIT Results'!$B$4:$AF$52,MATCH($B21,'[11]SIT Results'!$B$4:$B$52,0),MATCH(Z$4,'[11]SIT Results'!$B$4:$AF$4,0))</f>
        <v>3.859130114728377E-2</v>
      </c>
      <c r="AA21" s="18">
        <f>INDEX('[11]SIT Results'!$B$4:$AF$52,MATCH($B21,'[11]SIT Results'!$B$4:$B$52,0),MATCH(AA$4,'[11]SIT Results'!$B$4:$AF$4,0))</f>
        <v>4.0112760187551666E-2</v>
      </c>
      <c r="AB21" s="18">
        <f>INDEX('[11]SIT Results'!$B$4:$AF$52,MATCH($B21,'[11]SIT Results'!$B$4:$B$52,0),MATCH(AB$4,'[11]SIT Results'!$B$4:$AF$4,0))</f>
        <v>4.2631349635015151E-2</v>
      </c>
      <c r="AC21" s="18">
        <f>INDEX('[11]SIT Results'!$B$4:$AF$52,MATCH($B21,'[11]SIT Results'!$B$4:$B$52,0),MATCH(AC$4,'[11]SIT Results'!$B$4:$AF$4,0))</f>
        <v>4.4957898750312912E-2</v>
      </c>
      <c r="AD21" s="18">
        <f>INDEX('[11]SIT Results'!$B$4:$AF$52,MATCH($B21,'[11]SIT Results'!$B$4:$B$52,0),MATCH(AD$4,'[11]SIT Results'!$B$4:$AF$4,0))</f>
        <v>4.4967348588200735E-2</v>
      </c>
      <c r="AE21" s="18">
        <f>INDEX('[11]SIT Results'!$B$4:$AF$52,MATCH($B21,'[11]SIT Results'!$B$4:$B$52,0),MATCH(AE$4,'[11]SIT Results'!$B$4:$AF$4,0))</f>
        <v>4.5273740825391595E-2</v>
      </c>
      <c r="AF21" s="18">
        <f>INDEX('[11]SIT Results'!$B$4:$AF$52,MATCH($B21,'[11]SIT Results'!$B$4:$B$52,0),MATCH(AF$4,'[11]SIT Results'!$B$4:$AF$4,0))</f>
        <v>4.6826864742594912E-2</v>
      </c>
    </row>
    <row r="22" spans="2:32" ht="15" x14ac:dyDescent="0.25">
      <c r="B22" s="17" t="s">
        <v>209</v>
      </c>
      <c r="C22" s="18">
        <f>INDEX('[11]SIT Results'!$B$4:$AF$52,MATCH($B22,'[11]SIT Results'!$B$4:$B$52,0),MATCH(C$4,'[11]SIT Results'!$B$4:$AF$4,0))</f>
        <v>0.34559617917593832</v>
      </c>
      <c r="D22" s="18">
        <f>INDEX('[11]SIT Results'!$B$4:$AF$52,MATCH($B22,'[11]SIT Results'!$B$4:$B$52,0),MATCH(D$4,'[11]SIT Results'!$B$4:$AF$4,0))</f>
        <v>0.33851251416936684</v>
      </c>
      <c r="E22" s="18">
        <f>INDEX('[11]SIT Results'!$B$4:$AF$52,MATCH($B22,'[11]SIT Results'!$B$4:$B$52,0),MATCH(E$4,'[11]SIT Results'!$B$4:$AF$4,0))</f>
        <v>0.3136932992663633</v>
      </c>
      <c r="F22" s="18">
        <f>INDEX('[11]SIT Results'!$B$4:$AF$52,MATCH($B22,'[11]SIT Results'!$B$4:$B$52,0),MATCH(F$4,'[11]SIT Results'!$B$4:$AF$4,0))</f>
        <v>0.33031270453717887</v>
      </c>
      <c r="G22" s="18">
        <f>INDEX('[11]SIT Results'!$B$4:$AF$52,MATCH($B22,'[11]SIT Results'!$B$4:$B$52,0),MATCH(G$4,'[11]SIT Results'!$B$4:$AF$4,0))</f>
        <v>0.27682326493215625</v>
      </c>
      <c r="H22" s="18">
        <f>INDEX('[11]SIT Results'!$B$4:$AF$52,MATCH($B22,'[11]SIT Results'!$B$4:$B$52,0),MATCH(H$4,'[11]SIT Results'!$B$4:$AF$4,0))</f>
        <v>0.29620759068113645</v>
      </c>
      <c r="I22" s="18">
        <f>INDEX('[11]SIT Results'!$B$4:$AF$52,MATCH($B22,'[11]SIT Results'!$B$4:$B$52,0),MATCH(I$4,'[11]SIT Results'!$B$4:$AF$4,0))</f>
        <v>0.29175133099599426</v>
      </c>
      <c r="J22" s="18">
        <f>INDEX('[11]SIT Results'!$B$4:$AF$52,MATCH($B22,'[11]SIT Results'!$B$4:$B$52,0),MATCH(J$4,'[11]SIT Results'!$B$4:$AF$4,0))</f>
        <v>0.28492234338333622</v>
      </c>
      <c r="K22" s="18">
        <f>INDEX('[11]SIT Results'!$B$4:$AF$52,MATCH($B22,'[11]SIT Results'!$B$4:$B$52,0),MATCH(K$4,'[11]SIT Results'!$B$4:$AF$4,0))</f>
        <v>0.29333629071148787</v>
      </c>
      <c r="L22" s="18">
        <f>INDEX('[11]SIT Results'!$B$4:$AF$52,MATCH($B22,'[11]SIT Results'!$B$4:$B$52,0),MATCH(L$4,'[11]SIT Results'!$B$4:$AF$4,0))</f>
        <v>0.26006662462490432</v>
      </c>
      <c r="M22" s="18">
        <f>INDEX('[11]SIT Results'!$B$4:$AF$52,MATCH($B22,'[11]SIT Results'!$B$4:$B$52,0),MATCH(M$4,'[11]SIT Results'!$B$4:$AF$4,0))</f>
        <v>0.23534657082368199</v>
      </c>
      <c r="N22" s="18">
        <f>INDEX('[11]SIT Results'!$B$4:$AF$52,MATCH($B22,'[11]SIT Results'!$B$4:$B$52,0),MATCH(N$4,'[11]SIT Results'!$B$4:$AF$4,0))</f>
        <v>0.24932064901933063</v>
      </c>
      <c r="O22" s="18">
        <f>INDEX('[11]SIT Results'!$B$4:$AF$52,MATCH($B22,'[11]SIT Results'!$B$4:$B$52,0),MATCH(O$4,'[11]SIT Results'!$B$4:$AF$4,0))</f>
        <v>0.24574970167804636</v>
      </c>
      <c r="P22" s="18">
        <f>INDEX('[11]SIT Results'!$B$4:$AF$52,MATCH($B22,'[11]SIT Results'!$B$4:$B$52,0),MATCH(P$4,'[11]SIT Results'!$B$4:$AF$4,0))</f>
        <v>0.24896631385734497</v>
      </c>
      <c r="Q22" s="18">
        <f>INDEX('[11]SIT Results'!$B$4:$AF$52,MATCH($B22,'[11]SIT Results'!$B$4:$B$52,0),MATCH(Q$4,'[11]SIT Results'!$B$4:$AF$4,0))</f>
        <v>0.28849709792506745</v>
      </c>
      <c r="R22" s="18">
        <f>INDEX('[11]SIT Results'!$B$4:$AF$52,MATCH($B22,'[11]SIT Results'!$B$4:$B$52,0),MATCH(R$4,'[11]SIT Results'!$B$4:$AF$4,0))</f>
        <v>0.24689673225498621</v>
      </c>
      <c r="S22" s="18">
        <f>INDEX('[11]SIT Results'!$B$4:$AF$52,MATCH($B22,'[11]SIT Results'!$B$4:$B$52,0),MATCH(S$4,'[11]SIT Results'!$B$4:$AF$4,0))</f>
        <v>0.2634442256511651</v>
      </c>
      <c r="T22" s="18">
        <f>INDEX('[11]SIT Results'!$B$4:$AF$52,MATCH($B22,'[11]SIT Results'!$B$4:$B$52,0),MATCH(T$4,'[11]SIT Results'!$B$4:$AF$4,0))</f>
        <v>0.27871308510783771</v>
      </c>
      <c r="U22" s="18">
        <f>INDEX('[11]SIT Results'!$B$4:$AF$52,MATCH($B22,'[11]SIT Results'!$B$4:$B$52,0),MATCH(U$4,'[11]SIT Results'!$B$4:$AF$4,0))</f>
        <v>0.27128191542193097</v>
      </c>
      <c r="V22" s="18">
        <f>INDEX('[11]SIT Results'!$B$4:$AF$52,MATCH($B22,'[11]SIT Results'!$B$4:$B$52,0),MATCH(V$4,'[11]SIT Results'!$B$4:$AF$4,0))</f>
        <v>0.27331818864378821</v>
      </c>
      <c r="W22" s="18">
        <f>INDEX('[11]SIT Results'!$B$4:$AF$52,MATCH($B22,'[11]SIT Results'!$B$4:$B$52,0),MATCH(W$4,'[11]SIT Results'!$B$4:$AF$4,0))</f>
        <v>0.27895637327627343</v>
      </c>
      <c r="X22" s="18">
        <f>INDEX('[11]SIT Results'!$B$4:$AF$52,MATCH($B22,'[11]SIT Results'!$B$4:$B$52,0),MATCH(X$4,'[11]SIT Results'!$B$4:$AF$4,0))</f>
        <v>0.26481219427224123</v>
      </c>
      <c r="Y22" s="18">
        <f>INDEX('[11]SIT Results'!$B$4:$AF$52,MATCH($B22,'[11]SIT Results'!$B$4:$B$52,0),MATCH(Y$4,'[11]SIT Results'!$B$4:$AF$4,0))</f>
        <v>0.24963534290078962</v>
      </c>
      <c r="Z22" s="18">
        <f>INDEX('[11]SIT Results'!$B$4:$AF$52,MATCH($B22,'[11]SIT Results'!$B$4:$B$52,0),MATCH(Z$4,'[11]SIT Results'!$B$4:$AF$4,0))</f>
        <v>0.28268709924568264</v>
      </c>
      <c r="AA22" s="18">
        <f>INDEX('[11]SIT Results'!$B$4:$AF$52,MATCH($B22,'[11]SIT Results'!$B$4:$B$52,0),MATCH(AA$4,'[11]SIT Results'!$B$4:$AF$4,0))</f>
        <v>0.2803796265661897</v>
      </c>
      <c r="AB22" s="18">
        <f>INDEX('[11]SIT Results'!$B$4:$AF$52,MATCH($B22,'[11]SIT Results'!$B$4:$B$52,0),MATCH(AB$4,'[11]SIT Results'!$B$4:$AF$4,0))</f>
        <v>0.28138870475703281</v>
      </c>
      <c r="AC22" s="18">
        <f>INDEX('[11]SIT Results'!$B$4:$AF$52,MATCH($B22,'[11]SIT Results'!$B$4:$B$52,0),MATCH(AC$4,'[11]SIT Results'!$B$4:$AF$4,0))</f>
        <v>0.2649639485104433</v>
      </c>
      <c r="AD22" s="18">
        <f>INDEX('[11]SIT Results'!$B$4:$AF$52,MATCH($B22,'[11]SIT Results'!$B$4:$B$52,0),MATCH(AD$4,'[11]SIT Results'!$B$4:$AF$4,0))</f>
        <v>0.26128190590130523</v>
      </c>
      <c r="AE22" s="18">
        <f>INDEX('[11]SIT Results'!$B$4:$AF$52,MATCH($B22,'[11]SIT Results'!$B$4:$B$52,0),MATCH(AE$4,'[11]SIT Results'!$B$4:$AF$4,0))</f>
        <v>0.26994245727009164</v>
      </c>
      <c r="AF22" s="18">
        <f>INDEX('[11]SIT Results'!$B$4:$AF$52,MATCH($B22,'[11]SIT Results'!$B$4:$B$52,0),MATCH(AF$4,'[11]SIT Results'!$B$4:$AF$4,0))</f>
        <v>0.23041485949316046</v>
      </c>
    </row>
    <row r="23" spans="2:32" ht="15" x14ac:dyDescent="0.25">
      <c r="B23" s="17" t="s">
        <v>316</v>
      </c>
      <c r="C23" s="18">
        <f>INDEX('[11]SIT Results'!$B$4:$AF$52,MATCH($B23,'[11]SIT Results'!$B$4:$B$52,0),MATCH(C$4,'[11]SIT Results'!$B$4:$AF$4,0))</f>
        <v>0</v>
      </c>
      <c r="D23" s="18">
        <f>INDEX('[11]SIT Results'!$B$4:$AF$52,MATCH($B23,'[11]SIT Results'!$B$4:$B$52,0),MATCH(D$4,'[11]SIT Results'!$B$4:$AF$4,0))</f>
        <v>0</v>
      </c>
      <c r="E23" s="18">
        <f>INDEX('[11]SIT Results'!$B$4:$AF$52,MATCH($B23,'[11]SIT Results'!$B$4:$B$52,0),MATCH(E$4,'[11]SIT Results'!$B$4:$AF$4,0))</f>
        <v>0</v>
      </c>
      <c r="F23" s="18">
        <f>INDEX('[11]SIT Results'!$B$4:$AF$52,MATCH($B23,'[11]SIT Results'!$B$4:$B$52,0),MATCH(F$4,'[11]SIT Results'!$B$4:$AF$4,0))</f>
        <v>0</v>
      </c>
      <c r="G23" s="18">
        <f>INDEX('[11]SIT Results'!$B$4:$AF$52,MATCH($B23,'[11]SIT Results'!$B$4:$B$52,0),MATCH(G$4,'[11]SIT Results'!$B$4:$AF$4,0))</f>
        <v>0</v>
      </c>
      <c r="H23" s="18">
        <f>INDEX('[11]SIT Results'!$B$4:$AF$52,MATCH($B23,'[11]SIT Results'!$B$4:$B$52,0),MATCH(H$4,'[11]SIT Results'!$B$4:$AF$4,0))</f>
        <v>0</v>
      </c>
      <c r="I23" s="18">
        <f>INDEX('[11]SIT Results'!$B$4:$AF$52,MATCH($B23,'[11]SIT Results'!$B$4:$B$52,0),MATCH(I$4,'[11]SIT Results'!$B$4:$AF$4,0))</f>
        <v>0</v>
      </c>
      <c r="J23" s="18">
        <f>INDEX('[11]SIT Results'!$B$4:$AF$52,MATCH($B23,'[11]SIT Results'!$B$4:$B$52,0),MATCH(J$4,'[11]SIT Results'!$B$4:$AF$4,0))</f>
        <v>0</v>
      </c>
      <c r="K23" s="18">
        <f>INDEX('[11]SIT Results'!$B$4:$AF$52,MATCH($B23,'[11]SIT Results'!$B$4:$B$52,0),MATCH(K$4,'[11]SIT Results'!$B$4:$AF$4,0))</f>
        <v>0</v>
      </c>
      <c r="L23" s="18">
        <f>INDEX('[11]SIT Results'!$B$4:$AF$52,MATCH($B23,'[11]SIT Results'!$B$4:$B$52,0),MATCH(L$4,'[11]SIT Results'!$B$4:$AF$4,0))</f>
        <v>0</v>
      </c>
      <c r="M23" s="18">
        <f>INDEX('[11]SIT Results'!$B$4:$AF$52,MATCH($B23,'[11]SIT Results'!$B$4:$B$52,0),MATCH(M$4,'[11]SIT Results'!$B$4:$AF$4,0))</f>
        <v>0</v>
      </c>
      <c r="N23" s="18">
        <f>INDEX('[11]SIT Results'!$B$4:$AF$52,MATCH($B23,'[11]SIT Results'!$B$4:$B$52,0),MATCH(N$4,'[11]SIT Results'!$B$4:$AF$4,0))</f>
        <v>0</v>
      </c>
      <c r="O23" s="18">
        <f>INDEX('[11]SIT Results'!$B$4:$AF$52,MATCH($B23,'[11]SIT Results'!$B$4:$B$52,0),MATCH(O$4,'[11]SIT Results'!$B$4:$AF$4,0))</f>
        <v>0</v>
      </c>
      <c r="P23" s="18">
        <f>INDEX('[11]SIT Results'!$B$4:$AF$52,MATCH($B23,'[11]SIT Results'!$B$4:$B$52,0),MATCH(P$4,'[11]SIT Results'!$B$4:$AF$4,0))</f>
        <v>0</v>
      </c>
      <c r="Q23" s="18">
        <f>INDEX('[11]SIT Results'!$B$4:$AF$52,MATCH($B23,'[11]SIT Results'!$B$4:$B$52,0),MATCH(Q$4,'[11]SIT Results'!$B$4:$AF$4,0))</f>
        <v>0</v>
      </c>
      <c r="R23" s="18">
        <f>INDEX('[11]SIT Results'!$B$4:$AF$52,MATCH($B23,'[11]SIT Results'!$B$4:$B$52,0),MATCH(R$4,'[11]SIT Results'!$B$4:$AF$4,0))</f>
        <v>0</v>
      </c>
      <c r="S23" s="18">
        <f>INDEX('[11]SIT Results'!$B$4:$AF$52,MATCH($B23,'[11]SIT Results'!$B$4:$B$52,0),MATCH(S$4,'[11]SIT Results'!$B$4:$AF$4,0))</f>
        <v>0</v>
      </c>
      <c r="T23" s="18">
        <f>INDEX('[11]SIT Results'!$B$4:$AF$52,MATCH($B23,'[11]SIT Results'!$B$4:$B$52,0),MATCH(T$4,'[11]SIT Results'!$B$4:$AF$4,0))</f>
        <v>0</v>
      </c>
      <c r="U23" s="18">
        <f>INDEX('[11]SIT Results'!$B$4:$AF$52,MATCH($B23,'[11]SIT Results'!$B$4:$B$52,0),MATCH(U$4,'[11]SIT Results'!$B$4:$AF$4,0))</f>
        <v>0</v>
      </c>
      <c r="V23" s="18">
        <f>INDEX('[11]SIT Results'!$B$4:$AF$52,MATCH($B23,'[11]SIT Results'!$B$4:$B$52,0),MATCH(V$4,'[11]SIT Results'!$B$4:$AF$4,0))</f>
        <v>0</v>
      </c>
      <c r="W23" s="18">
        <f>INDEX('[11]SIT Results'!$B$4:$AF$52,MATCH($B23,'[11]SIT Results'!$B$4:$B$52,0),MATCH(W$4,'[11]SIT Results'!$B$4:$AF$4,0))</f>
        <v>0</v>
      </c>
      <c r="X23" s="18">
        <f>INDEX('[11]SIT Results'!$B$4:$AF$52,MATCH($B23,'[11]SIT Results'!$B$4:$B$52,0),MATCH(X$4,'[11]SIT Results'!$B$4:$AF$4,0))</f>
        <v>0</v>
      </c>
      <c r="Y23" s="18">
        <f>INDEX('[11]SIT Results'!$B$4:$AF$52,MATCH($B23,'[11]SIT Results'!$B$4:$B$52,0),MATCH(Y$4,'[11]SIT Results'!$B$4:$AF$4,0))</f>
        <v>0</v>
      </c>
      <c r="Z23" s="18">
        <f>INDEX('[11]SIT Results'!$B$4:$AF$52,MATCH($B23,'[11]SIT Results'!$B$4:$B$52,0),MATCH(Z$4,'[11]SIT Results'!$B$4:$AF$4,0))</f>
        <v>0</v>
      </c>
      <c r="AA23" s="18">
        <f>INDEX('[11]SIT Results'!$B$4:$AF$52,MATCH($B23,'[11]SIT Results'!$B$4:$B$52,0),MATCH(AA$4,'[11]SIT Results'!$B$4:$AF$4,0))</f>
        <v>0</v>
      </c>
      <c r="AB23" s="18">
        <f>INDEX('[11]SIT Results'!$B$4:$AF$52,MATCH($B23,'[11]SIT Results'!$B$4:$B$52,0),MATCH(AB$4,'[11]SIT Results'!$B$4:$AF$4,0))</f>
        <v>0</v>
      </c>
      <c r="AC23" s="18">
        <f>INDEX('[11]SIT Results'!$B$4:$AF$52,MATCH($B23,'[11]SIT Results'!$B$4:$B$52,0),MATCH(AC$4,'[11]SIT Results'!$B$4:$AF$4,0))</f>
        <v>0</v>
      </c>
      <c r="AD23" s="18">
        <f>INDEX('[11]SIT Results'!$B$4:$AF$52,MATCH($B23,'[11]SIT Results'!$B$4:$B$52,0),MATCH(AD$4,'[11]SIT Results'!$B$4:$AF$4,0))</f>
        <v>0</v>
      </c>
      <c r="AE23" s="18">
        <f>INDEX('[11]SIT Results'!$B$4:$AF$52,MATCH($B23,'[11]SIT Results'!$B$4:$B$52,0),MATCH(AE$4,'[11]SIT Results'!$B$4:$AF$4,0))</f>
        <v>0</v>
      </c>
      <c r="AF23" s="18">
        <f>INDEX('[11]SIT Results'!$B$4:$AF$52,MATCH($B23,'[11]SIT Results'!$B$4:$B$52,0),MATCH(AF$4,'[11]SIT Results'!$B$4:$AF$4,0))</f>
        <v>0</v>
      </c>
    </row>
    <row r="24" spans="2:32" ht="15" x14ac:dyDescent="0.25">
      <c r="B24" s="17" t="s">
        <v>218</v>
      </c>
      <c r="C24" s="18">
        <f>INDEX('[11]SIT Results'!$B$4:$AF$52,MATCH($B24,'[11]SIT Results'!$B$4:$B$52,0),MATCH(C$4,'[11]SIT Results'!$B$4:$AF$4,0))</f>
        <v>0</v>
      </c>
      <c r="D24" s="18">
        <f>INDEX('[11]SIT Results'!$B$4:$AF$52,MATCH($B24,'[11]SIT Results'!$B$4:$B$52,0),MATCH(D$4,'[11]SIT Results'!$B$4:$AF$4,0))</f>
        <v>0</v>
      </c>
      <c r="E24" s="18">
        <f>INDEX('[11]SIT Results'!$B$4:$AF$52,MATCH($B24,'[11]SIT Results'!$B$4:$B$52,0),MATCH(E$4,'[11]SIT Results'!$B$4:$AF$4,0))</f>
        <v>0</v>
      </c>
      <c r="F24" s="18">
        <f>INDEX('[11]SIT Results'!$B$4:$AF$52,MATCH($B24,'[11]SIT Results'!$B$4:$B$52,0),MATCH(F$4,'[11]SIT Results'!$B$4:$AF$4,0))</f>
        <v>0</v>
      </c>
      <c r="G24" s="18">
        <f>INDEX('[11]SIT Results'!$B$4:$AF$52,MATCH($B24,'[11]SIT Results'!$B$4:$B$52,0),MATCH(G$4,'[11]SIT Results'!$B$4:$AF$4,0))</f>
        <v>0</v>
      </c>
      <c r="H24" s="18">
        <f>INDEX('[11]SIT Results'!$B$4:$AF$52,MATCH($B24,'[11]SIT Results'!$B$4:$B$52,0),MATCH(H$4,'[11]SIT Results'!$B$4:$AF$4,0))</f>
        <v>0</v>
      </c>
      <c r="I24" s="18">
        <f>INDEX('[11]SIT Results'!$B$4:$AF$52,MATCH($B24,'[11]SIT Results'!$B$4:$B$52,0),MATCH(I$4,'[11]SIT Results'!$B$4:$AF$4,0))</f>
        <v>0</v>
      </c>
      <c r="J24" s="18">
        <f>INDEX('[11]SIT Results'!$B$4:$AF$52,MATCH($B24,'[11]SIT Results'!$B$4:$B$52,0),MATCH(J$4,'[11]SIT Results'!$B$4:$AF$4,0))</f>
        <v>0</v>
      </c>
      <c r="K24" s="18">
        <f>INDEX('[11]SIT Results'!$B$4:$AF$52,MATCH($B24,'[11]SIT Results'!$B$4:$B$52,0),MATCH(K$4,'[11]SIT Results'!$B$4:$AF$4,0))</f>
        <v>0</v>
      </c>
      <c r="L24" s="18">
        <f>INDEX('[11]SIT Results'!$B$4:$AF$52,MATCH($B24,'[11]SIT Results'!$B$4:$B$52,0),MATCH(L$4,'[11]SIT Results'!$B$4:$AF$4,0))</f>
        <v>0</v>
      </c>
      <c r="M24" s="18">
        <f>INDEX('[11]SIT Results'!$B$4:$AF$52,MATCH($B24,'[11]SIT Results'!$B$4:$B$52,0),MATCH(M$4,'[11]SIT Results'!$B$4:$AF$4,0))</f>
        <v>0</v>
      </c>
      <c r="N24" s="18">
        <f>INDEX('[11]SIT Results'!$B$4:$AF$52,MATCH($B24,'[11]SIT Results'!$B$4:$B$52,0),MATCH(N$4,'[11]SIT Results'!$B$4:$AF$4,0))</f>
        <v>0</v>
      </c>
      <c r="O24" s="18">
        <f>INDEX('[11]SIT Results'!$B$4:$AF$52,MATCH($B24,'[11]SIT Results'!$B$4:$B$52,0),MATCH(O$4,'[11]SIT Results'!$B$4:$AF$4,0))</f>
        <v>5.6331277821936483E-2</v>
      </c>
      <c r="P24" s="18">
        <f>INDEX('[11]SIT Results'!$B$4:$AF$52,MATCH($B24,'[11]SIT Results'!$B$4:$B$52,0),MATCH(P$4,'[11]SIT Results'!$B$4:$AF$4,0))</f>
        <v>0</v>
      </c>
      <c r="Q24" s="18">
        <f>INDEX('[11]SIT Results'!$B$4:$AF$52,MATCH($B24,'[11]SIT Results'!$B$4:$B$52,0),MATCH(Q$4,'[11]SIT Results'!$B$4:$AF$4,0))</f>
        <v>0</v>
      </c>
      <c r="R24" s="18">
        <f>INDEX('[11]SIT Results'!$B$4:$AF$52,MATCH($B24,'[11]SIT Results'!$B$4:$B$52,0),MATCH(R$4,'[11]SIT Results'!$B$4:$AF$4,0))</f>
        <v>0</v>
      </c>
      <c r="S24" s="18">
        <f>INDEX('[11]SIT Results'!$B$4:$AF$52,MATCH($B24,'[11]SIT Results'!$B$4:$B$52,0),MATCH(S$4,'[11]SIT Results'!$B$4:$AF$4,0))</f>
        <v>0</v>
      </c>
      <c r="T24" s="18">
        <f>INDEX('[11]SIT Results'!$B$4:$AF$52,MATCH($B24,'[11]SIT Results'!$B$4:$B$52,0),MATCH(T$4,'[11]SIT Results'!$B$4:$AF$4,0))</f>
        <v>0</v>
      </c>
      <c r="U24" s="18">
        <f>INDEX('[11]SIT Results'!$B$4:$AF$52,MATCH($B24,'[11]SIT Results'!$B$4:$B$52,0),MATCH(U$4,'[11]SIT Results'!$B$4:$AF$4,0))</f>
        <v>0</v>
      </c>
      <c r="V24" s="18">
        <f>INDEX('[11]SIT Results'!$B$4:$AF$52,MATCH($B24,'[11]SIT Results'!$B$4:$B$52,0),MATCH(V$4,'[11]SIT Results'!$B$4:$AF$4,0))</f>
        <v>0</v>
      </c>
      <c r="W24" s="18">
        <f>INDEX('[11]SIT Results'!$B$4:$AF$52,MATCH($B24,'[11]SIT Results'!$B$4:$B$52,0),MATCH(W$4,'[11]SIT Results'!$B$4:$AF$4,0))</f>
        <v>0</v>
      </c>
      <c r="X24" s="18">
        <f>INDEX('[11]SIT Results'!$B$4:$AF$52,MATCH($B24,'[11]SIT Results'!$B$4:$B$52,0),MATCH(X$4,'[11]SIT Results'!$B$4:$AF$4,0))</f>
        <v>0</v>
      </c>
      <c r="Y24" s="18">
        <f>INDEX('[11]SIT Results'!$B$4:$AF$52,MATCH($B24,'[11]SIT Results'!$B$4:$B$52,0),MATCH(Y$4,'[11]SIT Results'!$B$4:$AF$4,0))</f>
        <v>0</v>
      </c>
      <c r="Z24" s="18">
        <f>INDEX('[11]SIT Results'!$B$4:$AF$52,MATCH($B24,'[11]SIT Results'!$B$4:$B$52,0),MATCH(Z$4,'[11]SIT Results'!$B$4:$AF$4,0))</f>
        <v>0</v>
      </c>
      <c r="AA24" s="18">
        <f>INDEX('[11]SIT Results'!$B$4:$AF$52,MATCH($B24,'[11]SIT Results'!$B$4:$B$52,0),MATCH(AA$4,'[11]SIT Results'!$B$4:$AF$4,0))</f>
        <v>0</v>
      </c>
      <c r="AB24" s="18">
        <f>INDEX('[11]SIT Results'!$B$4:$AF$52,MATCH($B24,'[11]SIT Results'!$B$4:$B$52,0),MATCH(AB$4,'[11]SIT Results'!$B$4:$AF$4,0))</f>
        <v>0</v>
      </c>
      <c r="AC24" s="18">
        <f>INDEX('[11]SIT Results'!$B$4:$AF$52,MATCH($B24,'[11]SIT Results'!$B$4:$B$52,0),MATCH(AC$4,'[11]SIT Results'!$B$4:$AF$4,0))</f>
        <v>0</v>
      </c>
      <c r="AD24" s="18">
        <f>INDEX('[11]SIT Results'!$B$4:$AF$52,MATCH($B24,'[11]SIT Results'!$B$4:$B$52,0),MATCH(AD$4,'[11]SIT Results'!$B$4:$AF$4,0))</f>
        <v>0</v>
      </c>
      <c r="AE24" s="18">
        <f>INDEX('[11]SIT Results'!$B$4:$AF$52,MATCH($B24,'[11]SIT Results'!$B$4:$B$52,0),MATCH(AE$4,'[11]SIT Results'!$B$4:$AF$4,0))</f>
        <v>2.7227245250278653E-2</v>
      </c>
      <c r="AF24" s="18">
        <f>INDEX('[11]SIT Results'!$B$4:$AF$52,MATCH($B24,'[11]SIT Results'!$B$4:$B$52,0),MATCH(AF$4,'[11]SIT Results'!$B$4:$AF$4,0))</f>
        <v>2.7227245250278653E-2</v>
      </c>
    </row>
    <row r="25" spans="2:32" ht="15" x14ac:dyDescent="0.25">
      <c r="B25" s="17" t="s">
        <v>260</v>
      </c>
      <c r="C25" s="18">
        <f>INDEX('[11]SIT Results'!$B$4:$AF$52,MATCH($B25,'[11]SIT Results'!$B$4:$B$52,0),MATCH(C$4,'[11]SIT Results'!$B$4:$AF$4,0))</f>
        <v>1.7488739302670172E-3</v>
      </c>
      <c r="D25" s="18">
        <f>INDEX('[11]SIT Results'!$B$4:$AF$52,MATCH($B25,'[11]SIT Results'!$B$4:$B$52,0),MATCH(D$4,'[11]SIT Results'!$B$4:$AF$4,0))</f>
        <v>1.7315767637364296E-3</v>
      </c>
      <c r="E25" s="18">
        <f>INDEX('[11]SIT Results'!$B$4:$AF$52,MATCH($B25,'[11]SIT Results'!$B$4:$B$52,0),MATCH(E$4,'[11]SIT Results'!$B$4:$AF$4,0))</f>
        <v>1.7140440896307723E-3</v>
      </c>
      <c r="F25" s="18">
        <f>INDEX('[11]SIT Results'!$B$4:$AF$52,MATCH($B25,'[11]SIT Results'!$B$4:$B$52,0),MATCH(F$4,'[11]SIT Results'!$B$4:$AF$4,0))</f>
        <v>1.7144512383198767E-3</v>
      </c>
      <c r="G25" s="18">
        <f>INDEX('[11]SIT Results'!$B$4:$AF$52,MATCH($B25,'[11]SIT Results'!$B$4:$B$52,0),MATCH(G$4,'[11]SIT Results'!$B$4:$AF$4,0))</f>
        <v>1.7057534246575341E-3</v>
      </c>
      <c r="H25" s="18">
        <f>INDEX('[11]SIT Results'!$B$4:$AF$52,MATCH($B25,'[11]SIT Results'!$B$4:$B$52,0),MATCH(H$4,'[11]SIT Results'!$B$4:$AF$4,0))</f>
        <v>1.6498835767637362E-3</v>
      </c>
      <c r="I25" s="18">
        <f>INDEX('[11]SIT Results'!$B$4:$AF$52,MATCH($B25,'[11]SIT Results'!$B$4:$B$52,0),MATCH(I$4,'[11]SIT Results'!$B$4:$AF$4,0))</f>
        <v>1.6498835767637362E-3</v>
      </c>
      <c r="J25" s="18">
        <f>INDEX('[11]SIT Results'!$B$4:$AF$52,MATCH($B25,'[11]SIT Results'!$B$4:$B$52,0),MATCH(J$4,'[11]SIT Results'!$B$4:$AF$4,0))</f>
        <v>1.6673111373189391E-3</v>
      </c>
      <c r="K25" s="18">
        <f>INDEX('[11]SIT Results'!$B$4:$AF$52,MATCH($B25,'[11]SIT Results'!$B$4:$B$52,0),MATCH(K$4,'[11]SIT Results'!$B$4:$AF$4,0))</f>
        <v>1.6209254588889902E-3</v>
      </c>
      <c r="L25" s="18">
        <f>INDEX('[11]SIT Results'!$B$4:$AF$52,MATCH($B25,'[11]SIT Results'!$B$4:$B$52,0),MATCH(L$4,'[11]SIT Results'!$B$4:$AF$4,0))</f>
        <v>1.4349090689165082E-3</v>
      </c>
      <c r="M25" s="18">
        <f>INDEX('[11]SIT Results'!$B$4:$AF$52,MATCH($B25,'[11]SIT Results'!$B$4:$B$52,0),MATCH(M$4,'[11]SIT Results'!$B$4:$AF$4,0))</f>
        <v>1.3558317457437478E-3</v>
      </c>
      <c r="N25" s="18">
        <f>INDEX('[11]SIT Results'!$B$4:$AF$52,MATCH($B25,'[11]SIT Results'!$B$4:$B$52,0),MATCH(N$4,'[11]SIT Results'!$B$4:$AF$4,0))</f>
        <v>1.3558317457437478E-3</v>
      </c>
      <c r="O25" s="18">
        <f>INDEX('[11]SIT Results'!$B$4:$AF$52,MATCH($B25,'[11]SIT Results'!$B$4:$B$52,0),MATCH(O$4,'[11]SIT Results'!$B$4:$AF$4,0))</f>
        <v>1.3558317457437478E-3</v>
      </c>
      <c r="P25" s="18">
        <f>INDEX('[11]SIT Results'!$B$4:$AF$52,MATCH($B25,'[11]SIT Results'!$B$4:$B$52,0),MATCH(P$4,'[11]SIT Results'!$B$4:$AF$4,0))</f>
        <v>1.3558317457437478E-3</v>
      </c>
      <c r="Q25" s="18">
        <f>INDEX('[11]SIT Results'!$B$4:$AF$52,MATCH($B25,'[11]SIT Results'!$B$4:$B$52,0),MATCH(Q$4,'[11]SIT Results'!$B$4:$AF$4,0))</f>
        <v>1.3558317457437478E-3</v>
      </c>
      <c r="R25" s="18">
        <f>INDEX('[11]SIT Results'!$B$4:$AF$52,MATCH($B25,'[11]SIT Results'!$B$4:$B$52,0),MATCH(R$4,'[11]SIT Results'!$B$4:$AF$4,0))</f>
        <v>1.3558317457437478E-3</v>
      </c>
      <c r="S25" s="18">
        <f>INDEX('[11]SIT Results'!$B$4:$AF$52,MATCH($B25,'[11]SIT Results'!$B$4:$B$52,0),MATCH(S$4,'[11]SIT Results'!$B$4:$AF$4,0))</f>
        <v>1.3558317457437478E-3</v>
      </c>
      <c r="T25" s="18">
        <f>INDEX('[11]SIT Results'!$B$4:$AF$52,MATCH($B25,'[11]SIT Results'!$B$4:$B$52,0),MATCH(T$4,'[11]SIT Results'!$B$4:$AF$4,0))</f>
        <v>1.3558317457437478E-3</v>
      </c>
      <c r="U25" s="18">
        <f>INDEX('[11]SIT Results'!$B$4:$AF$52,MATCH($B25,'[11]SIT Results'!$B$4:$B$52,0),MATCH(U$4,'[11]SIT Results'!$B$4:$AF$4,0))</f>
        <v>1.3223896700837643E-3</v>
      </c>
      <c r="V25" s="18">
        <f>INDEX('[11]SIT Results'!$B$4:$AF$52,MATCH($B25,'[11]SIT Results'!$B$4:$B$52,0),MATCH(V$4,'[11]SIT Results'!$B$4:$AF$4,0))</f>
        <v>1.286326408418761E-3</v>
      </c>
      <c r="W25" s="18">
        <f>INDEX('[11]SIT Results'!$B$4:$AF$52,MATCH($B25,'[11]SIT Results'!$B$4:$B$52,0),MATCH(W$4,'[11]SIT Results'!$B$4:$AF$4,0))</f>
        <v>1.3535485197617104E-3</v>
      </c>
      <c r="X25" s="18">
        <f>INDEX('[11]SIT Results'!$B$4:$AF$52,MATCH($B25,'[11]SIT Results'!$B$4:$B$52,0),MATCH(X$4,'[11]SIT Results'!$B$4:$AF$4,0))</f>
        <v>1.4192285221808947E-3</v>
      </c>
      <c r="Y25" s="18">
        <f>INDEX('[11]SIT Results'!$B$4:$AF$52,MATCH($B25,'[11]SIT Results'!$B$4:$B$52,0),MATCH(Y$4,'[11]SIT Results'!$B$4:$AF$4,0))</f>
        <v>1.4655197314705616E-3</v>
      </c>
      <c r="Z25" s="18">
        <f>INDEX('[11]SIT Results'!$B$4:$AF$52,MATCH($B25,'[11]SIT Results'!$B$4:$B$52,0),MATCH(Z$4,'[11]SIT Results'!$B$4:$AF$4,0))</f>
        <v>1.4549338655538422E-3</v>
      </c>
      <c r="AA25" s="18">
        <f>INDEX('[11]SIT Results'!$B$4:$AF$52,MATCH($B25,'[11]SIT Results'!$B$4:$B$52,0),MATCH(AA$4,'[11]SIT Results'!$B$4:$AF$4,0))</f>
        <v>1.4403217514893103E-3</v>
      </c>
      <c r="AB25" s="18">
        <f>INDEX('[11]SIT Results'!$B$4:$AF$52,MATCH($B25,'[11]SIT Results'!$B$4:$B$52,0),MATCH(AB$4,'[11]SIT Results'!$B$4:$AF$4,0))</f>
        <v>1.4403217514893103E-3</v>
      </c>
      <c r="AC25" s="18">
        <f>INDEX('[11]SIT Results'!$B$4:$AF$52,MATCH($B25,'[11]SIT Results'!$B$4:$B$52,0),MATCH(AC$4,'[11]SIT Results'!$B$4:$AF$4,0))</f>
        <v>1.4403217514893103E-3</v>
      </c>
      <c r="AD25" s="18">
        <f>INDEX('[11]SIT Results'!$B$4:$AF$52,MATCH($B25,'[11]SIT Results'!$B$4:$B$52,0),MATCH(AD$4,'[11]SIT Results'!$B$4:$AF$4,0))</f>
        <v>1.4403217514893103E-3</v>
      </c>
      <c r="AE25" s="18">
        <f>INDEX('[11]SIT Results'!$B$4:$AF$52,MATCH($B25,'[11]SIT Results'!$B$4:$B$52,0),MATCH(AE$4,'[11]SIT Results'!$B$4:$AF$4,0))</f>
        <v>1.4403217514893103E-3</v>
      </c>
      <c r="AF25" s="18">
        <f>INDEX('[11]SIT Results'!$B$4:$AF$52,MATCH($B25,'[11]SIT Results'!$B$4:$B$52,0),MATCH(AF$4,'[11]SIT Results'!$B$4:$AF$4,0))</f>
        <v>1.4403217514893103E-3</v>
      </c>
    </row>
    <row r="26" spans="2:32" ht="15" x14ac:dyDescent="0.25">
      <c r="B26" s="10" t="s">
        <v>258</v>
      </c>
      <c r="C26" s="18">
        <f>INDEX('[11]SIT Results'!$B$4:$AF$52,MATCH($B26,'[11]SIT Results'!$B$4:$B$52,0),MATCH(C$4,'[11]SIT Results'!$B$4:$AF$4,0))</f>
        <v>0</v>
      </c>
      <c r="D26" s="18">
        <f>INDEX('[11]SIT Results'!$B$4:$AF$52,MATCH($B26,'[11]SIT Results'!$B$4:$B$52,0),MATCH(D$4,'[11]SIT Results'!$B$4:$AF$4,0))</f>
        <v>0</v>
      </c>
      <c r="E26" s="18">
        <f>INDEX('[11]SIT Results'!$B$4:$AF$52,MATCH($B26,'[11]SIT Results'!$B$4:$B$52,0),MATCH(E$4,'[11]SIT Results'!$B$4:$AF$4,0))</f>
        <v>0</v>
      </c>
      <c r="F26" s="18">
        <f>INDEX('[11]SIT Results'!$B$4:$AF$52,MATCH($B26,'[11]SIT Results'!$B$4:$B$52,0),MATCH(F$4,'[11]SIT Results'!$B$4:$AF$4,0))</f>
        <v>0</v>
      </c>
      <c r="G26" s="18">
        <f>INDEX('[11]SIT Results'!$B$4:$AF$52,MATCH($B26,'[11]SIT Results'!$B$4:$B$52,0),MATCH(G$4,'[11]SIT Results'!$B$4:$AF$4,0))</f>
        <v>0</v>
      </c>
      <c r="H26" s="18">
        <f>INDEX('[11]SIT Results'!$B$4:$AF$52,MATCH($B26,'[11]SIT Results'!$B$4:$B$52,0),MATCH(H$4,'[11]SIT Results'!$B$4:$AF$4,0))</f>
        <v>0</v>
      </c>
      <c r="I26" s="18">
        <f>INDEX('[11]SIT Results'!$B$4:$AF$52,MATCH($B26,'[11]SIT Results'!$B$4:$B$52,0),MATCH(I$4,'[11]SIT Results'!$B$4:$AF$4,0))</f>
        <v>0</v>
      </c>
      <c r="J26" s="18">
        <f>INDEX('[11]SIT Results'!$B$4:$AF$52,MATCH($B26,'[11]SIT Results'!$B$4:$B$52,0),MATCH(J$4,'[11]SIT Results'!$B$4:$AF$4,0))</f>
        <v>0</v>
      </c>
      <c r="K26" s="18">
        <f>INDEX('[11]SIT Results'!$B$4:$AF$52,MATCH($B26,'[11]SIT Results'!$B$4:$B$52,0),MATCH(K$4,'[11]SIT Results'!$B$4:$AF$4,0))</f>
        <v>0</v>
      </c>
      <c r="L26" s="18">
        <f>INDEX('[11]SIT Results'!$B$4:$AF$52,MATCH($B26,'[11]SIT Results'!$B$4:$B$52,0),MATCH(L$4,'[11]SIT Results'!$B$4:$AF$4,0))</f>
        <v>0</v>
      </c>
      <c r="M26" s="18">
        <f>INDEX('[11]SIT Results'!$B$4:$AF$52,MATCH($B26,'[11]SIT Results'!$B$4:$B$52,0),MATCH(M$4,'[11]SIT Results'!$B$4:$AF$4,0))</f>
        <v>0</v>
      </c>
      <c r="N26" s="18">
        <f>INDEX('[11]SIT Results'!$B$4:$AF$52,MATCH($B26,'[11]SIT Results'!$B$4:$B$52,0),MATCH(N$4,'[11]SIT Results'!$B$4:$AF$4,0))</f>
        <v>0</v>
      </c>
      <c r="O26" s="18">
        <f>INDEX('[11]SIT Results'!$B$4:$AF$52,MATCH($B26,'[11]SIT Results'!$B$4:$B$52,0),MATCH(O$4,'[11]SIT Results'!$B$4:$AF$4,0))</f>
        <v>0</v>
      </c>
      <c r="P26" s="18">
        <f>INDEX('[11]SIT Results'!$B$4:$AF$52,MATCH($B26,'[11]SIT Results'!$B$4:$B$52,0),MATCH(P$4,'[11]SIT Results'!$B$4:$AF$4,0))</f>
        <v>0</v>
      </c>
      <c r="Q26" s="18">
        <f>INDEX('[11]SIT Results'!$B$4:$AF$52,MATCH($B26,'[11]SIT Results'!$B$4:$B$52,0),MATCH(Q$4,'[11]SIT Results'!$B$4:$AF$4,0))</f>
        <v>0</v>
      </c>
      <c r="R26" s="18">
        <f>INDEX('[11]SIT Results'!$B$4:$AF$52,MATCH($B26,'[11]SIT Results'!$B$4:$B$52,0),MATCH(R$4,'[11]SIT Results'!$B$4:$AF$4,0))</f>
        <v>0</v>
      </c>
      <c r="S26" s="18">
        <f>INDEX('[11]SIT Results'!$B$4:$AF$52,MATCH($B26,'[11]SIT Results'!$B$4:$B$52,0),MATCH(S$4,'[11]SIT Results'!$B$4:$AF$4,0))</f>
        <v>0</v>
      </c>
      <c r="T26" s="18">
        <f>INDEX('[11]SIT Results'!$B$4:$AF$52,MATCH($B26,'[11]SIT Results'!$B$4:$B$52,0),MATCH(T$4,'[11]SIT Results'!$B$4:$AF$4,0))</f>
        <v>0</v>
      </c>
      <c r="U26" s="18">
        <f>INDEX('[11]SIT Results'!$B$4:$AF$52,MATCH($B26,'[11]SIT Results'!$B$4:$B$52,0),MATCH(U$4,'[11]SIT Results'!$B$4:$AF$4,0))</f>
        <v>0</v>
      </c>
      <c r="V26" s="18">
        <f>INDEX('[11]SIT Results'!$B$4:$AF$52,MATCH($B26,'[11]SIT Results'!$B$4:$B$52,0),MATCH(V$4,'[11]SIT Results'!$B$4:$AF$4,0))</f>
        <v>0</v>
      </c>
      <c r="W26" s="18">
        <f>INDEX('[11]SIT Results'!$B$4:$AF$52,MATCH($B26,'[11]SIT Results'!$B$4:$B$52,0),MATCH(W$4,'[11]SIT Results'!$B$4:$AF$4,0))</f>
        <v>0</v>
      </c>
      <c r="X26" s="18">
        <f>INDEX('[11]SIT Results'!$B$4:$AF$52,MATCH($B26,'[11]SIT Results'!$B$4:$B$52,0),MATCH(X$4,'[11]SIT Results'!$B$4:$AF$4,0))</f>
        <v>0</v>
      </c>
      <c r="Y26" s="18">
        <f>INDEX('[11]SIT Results'!$B$4:$AF$52,MATCH($B26,'[11]SIT Results'!$B$4:$B$52,0),MATCH(Y$4,'[11]SIT Results'!$B$4:$AF$4,0))</f>
        <v>0</v>
      </c>
      <c r="Z26" s="18">
        <f>INDEX('[11]SIT Results'!$B$4:$AF$52,MATCH($B26,'[11]SIT Results'!$B$4:$B$52,0),MATCH(Z$4,'[11]SIT Results'!$B$4:$AF$4,0))</f>
        <v>0</v>
      </c>
      <c r="AA26" s="18">
        <f>INDEX('[11]SIT Results'!$B$4:$AF$52,MATCH($B26,'[11]SIT Results'!$B$4:$B$52,0),MATCH(AA$4,'[11]SIT Results'!$B$4:$AF$4,0))</f>
        <v>0</v>
      </c>
      <c r="AB26" s="18">
        <f>INDEX('[11]SIT Results'!$B$4:$AF$52,MATCH($B26,'[11]SIT Results'!$B$4:$B$52,0),MATCH(AB$4,'[11]SIT Results'!$B$4:$AF$4,0))</f>
        <v>0</v>
      </c>
      <c r="AC26" s="18">
        <f>INDEX('[11]SIT Results'!$B$4:$AF$52,MATCH($B26,'[11]SIT Results'!$B$4:$B$52,0),MATCH(AC$4,'[11]SIT Results'!$B$4:$AF$4,0))</f>
        <v>0</v>
      </c>
      <c r="AD26" s="18">
        <f>INDEX('[11]SIT Results'!$B$4:$AF$52,MATCH($B26,'[11]SIT Results'!$B$4:$B$52,0),MATCH(AD$4,'[11]SIT Results'!$B$4:$AF$4,0))</f>
        <v>0</v>
      </c>
      <c r="AE26" s="18">
        <f>INDEX('[11]SIT Results'!$B$4:$AF$52,MATCH($B26,'[11]SIT Results'!$B$4:$B$52,0),MATCH(AE$4,'[11]SIT Results'!$B$4:$AF$4,0))</f>
        <v>0</v>
      </c>
      <c r="AF26" s="18">
        <f>INDEX('[11]SIT Results'!$B$4:$AF$52,MATCH($B26,'[11]SIT Results'!$B$4:$B$52,0),MATCH(AF$4,'[11]SIT Results'!$B$4:$AF$4,0))</f>
        <v>0</v>
      </c>
    </row>
    <row r="27" spans="2:32" ht="15" x14ac:dyDescent="0.25">
      <c r="B27" s="23" t="s">
        <v>317</v>
      </c>
      <c r="C27" s="24" t="e">
        <f>SUM(C50,C51,C59,C60)</f>
        <v>#N/A</v>
      </c>
      <c r="D27" s="24" t="e">
        <f t="shared" ref="D27:AD27" si="2">SUM(D50,D51,D59,D60)</f>
        <v>#N/A</v>
      </c>
      <c r="E27" s="24" t="e">
        <f t="shared" si="2"/>
        <v>#N/A</v>
      </c>
      <c r="F27" s="24" t="e">
        <f t="shared" si="2"/>
        <v>#N/A</v>
      </c>
      <c r="G27" s="24" t="e">
        <f t="shared" si="2"/>
        <v>#N/A</v>
      </c>
      <c r="H27" s="24" t="e">
        <f t="shared" si="2"/>
        <v>#N/A</v>
      </c>
      <c r="I27" s="24" t="e">
        <f t="shared" si="2"/>
        <v>#N/A</v>
      </c>
      <c r="J27" s="24" t="e">
        <f t="shared" si="2"/>
        <v>#N/A</v>
      </c>
      <c r="K27" s="24" t="e">
        <f t="shared" si="2"/>
        <v>#N/A</v>
      </c>
      <c r="L27" s="24" t="e">
        <f t="shared" si="2"/>
        <v>#N/A</v>
      </c>
      <c r="M27" s="24" t="e">
        <f t="shared" si="2"/>
        <v>#N/A</v>
      </c>
      <c r="N27" s="24" t="e">
        <f t="shared" si="2"/>
        <v>#N/A</v>
      </c>
      <c r="O27" s="24" t="e">
        <f t="shared" si="2"/>
        <v>#N/A</v>
      </c>
      <c r="P27" s="24" t="e">
        <f t="shared" si="2"/>
        <v>#N/A</v>
      </c>
      <c r="Q27" s="24" t="e">
        <f t="shared" si="2"/>
        <v>#N/A</v>
      </c>
      <c r="R27" s="24" t="e">
        <f t="shared" si="2"/>
        <v>#N/A</v>
      </c>
      <c r="S27" s="24" t="e">
        <f t="shared" si="2"/>
        <v>#N/A</v>
      </c>
      <c r="T27" s="24" t="e">
        <f t="shared" si="2"/>
        <v>#N/A</v>
      </c>
      <c r="U27" s="24" t="e">
        <f t="shared" si="2"/>
        <v>#N/A</v>
      </c>
      <c r="V27" s="24" t="e">
        <f t="shared" si="2"/>
        <v>#N/A</v>
      </c>
      <c r="W27" s="24" t="e">
        <f t="shared" si="2"/>
        <v>#N/A</v>
      </c>
      <c r="X27" s="24" t="e">
        <f t="shared" si="2"/>
        <v>#N/A</v>
      </c>
      <c r="Y27" s="24" t="e">
        <f t="shared" si="2"/>
        <v>#N/A</v>
      </c>
      <c r="Z27" s="24" t="e">
        <f t="shared" si="2"/>
        <v>#N/A</v>
      </c>
      <c r="AA27" s="24" t="e">
        <f t="shared" si="2"/>
        <v>#N/A</v>
      </c>
      <c r="AB27" s="24" t="e">
        <f t="shared" si="2"/>
        <v>#N/A</v>
      </c>
      <c r="AC27" s="24" t="e">
        <f t="shared" si="2"/>
        <v>#N/A</v>
      </c>
      <c r="AD27" s="24" t="e">
        <f t="shared" si="2"/>
        <v>#N/A</v>
      </c>
      <c r="AE27" s="24">
        <f t="shared" ref="AE27:AF27" si="3">SUM(AE50,AE51,AE59,AE60)</f>
        <v>0</v>
      </c>
      <c r="AF27" s="24">
        <f t="shared" si="3"/>
        <v>0</v>
      </c>
    </row>
    <row r="28" spans="2:32" ht="15" x14ac:dyDescent="0.25">
      <c r="B28" s="11" t="s">
        <v>265</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row>
    <row r="29" spans="2:32" ht="15" x14ac:dyDescent="0.25">
      <c r="B29" s="17" t="s">
        <v>318</v>
      </c>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row>
    <row r="30" spans="2:32" ht="15.75" x14ac:dyDescent="0.3">
      <c r="B30" s="188" t="s">
        <v>319</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row>
    <row r="31" spans="2:32" ht="15.75" x14ac:dyDescent="0.3">
      <c r="B31" s="188" t="s">
        <v>320</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row>
    <row r="32" spans="2:32" ht="15.75" x14ac:dyDescent="0.3">
      <c r="B32" s="188" t="s">
        <v>321</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row>
    <row r="33" spans="2:32" ht="15.75" x14ac:dyDescent="0.3">
      <c r="B33" s="188" t="s">
        <v>322</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row>
    <row r="34" spans="2:32" ht="15.75" x14ac:dyDescent="0.3">
      <c r="B34" s="188" t="s">
        <v>323</v>
      </c>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row>
    <row r="35" spans="2:32" ht="15.75" x14ac:dyDescent="0.3">
      <c r="B35" s="188" t="s">
        <v>324</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row>
    <row r="36" spans="2:32" ht="15.75" x14ac:dyDescent="0.3">
      <c r="B36" s="188" t="s">
        <v>325</v>
      </c>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row>
    <row r="37" spans="2:32" ht="15.75" x14ac:dyDescent="0.3">
      <c r="B37" s="189" t="s">
        <v>326</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row>
    <row r="38" spans="2:32" ht="15" x14ac:dyDescent="0.25">
      <c r="B38" s="17" t="s">
        <v>327</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row>
    <row r="39" spans="2:32" ht="15.75" x14ac:dyDescent="0.3">
      <c r="B39" s="189" t="s">
        <v>319</v>
      </c>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row>
    <row r="40" spans="2:32" ht="15.75" x14ac:dyDescent="0.3">
      <c r="B40" s="189" t="s">
        <v>320</v>
      </c>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row>
    <row r="41" spans="2:32" ht="15.75" x14ac:dyDescent="0.3">
      <c r="B41" s="189" t="s">
        <v>321</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row>
    <row r="42" spans="2:32" ht="15.75" x14ac:dyDescent="0.3">
      <c r="B42" s="189" t="s">
        <v>322</v>
      </c>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row>
    <row r="43" spans="2:32" ht="15.75" x14ac:dyDescent="0.3">
      <c r="B43" s="189" t="s">
        <v>323</v>
      </c>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row>
    <row r="44" spans="2:32" ht="15" x14ac:dyDescent="0.25">
      <c r="B44" s="17" t="s">
        <v>328</v>
      </c>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row>
    <row r="45" spans="2:32" ht="15.75" x14ac:dyDescent="0.3">
      <c r="B45" s="189" t="s">
        <v>319</v>
      </c>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row>
    <row r="46" spans="2:32" ht="15.75" x14ac:dyDescent="0.3">
      <c r="B46" s="189" t="s">
        <v>320</v>
      </c>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row>
    <row r="47" spans="2:32" ht="15.75" x14ac:dyDescent="0.3">
      <c r="B47" s="189" t="s">
        <v>321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row>
    <row r="48" spans="2:32" ht="15.75" x14ac:dyDescent="0.3">
      <c r="B48" s="189" t="s">
        <v>322</v>
      </c>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row>
    <row r="49" spans="2:32" ht="15.75" x14ac:dyDescent="0.3">
      <c r="B49" s="189" t="s">
        <v>323</v>
      </c>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row>
    <row r="50" spans="2:32" ht="15" x14ac:dyDescent="0.25">
      <c r="B50" s="11" t="s">
        <v>215</v>
      </c>
      <c r="C50" s="32">
        <f>INDEX('[11]SIT Results'!$B$4:$AF$52,MATCH($B50,'[11]SIT Results'!$B$4:$B$52,0),MATCH(C$4,'[11]SIT Results'!$B$4:$AF$4,0))</f>
        <v>-0.47615468053999993</v>
      </c>
      <c r="D50" s="32">
        <f>INDEX('[11]SIT Results'!$B$4:$AF$52,MATCH($B50,'[11]SIT Results'!$B$4:$B$52,0),MATCH(D$4,'[11]SIT Results'!$B$4:$AF$4,0))</f>
        <v>-0.48571551428399995</v>
      </c>
      <c r="E50" s="32">
        <f>INDEX('[11]SIT Results'!$B$4:$AF$52,MATCH($B50,'[11]SIT Results'!$B$4:$B$52,0),MATCH(E$4,'[11]SIT Results'!$B$4:$AF$4,0))</f>
        <v>-0.49527634802800002</v>
      </c>
      <c r="F50" s="32">
        <f>INDEX('[11]SIT Results'!$B$4:$AF$52,MATCH($B50,'[11]SIT Results'!$B$4:$B$52,0),MATCH(F$4,'[11]SIT Results'!$B$4:$AF$4,0))</f>
        <v>-0.50483718177199999</v>
      </c>
      <c r="G50" s="32">
        <f>INDEX('[11]SIT Results'!$B$4:$AF$52,MATCH($B50,'[11]SIT Results'!$B$4:$B$52,0),MATCH(G$4,'[11]SIT Results'!$B$4:$AF$4,0))</f>
        <v>-0.51439801551600006</v>
      </c>
      <c r="H50" s="32">
        <f>INDEX('[11]SIT Results'!$B$4:$AF$52,MATCH($B50,'[11]SIT Results'!$B$4:$B$52,0),MATCH(H$4,'[11]SIT Results'!$B$4:$AF$4,0))</f>
        <v>-0.52395884926000003</v>
      </c>
      <c r="I50" s="32">
        <f>INDEX('[11]SIT Results'!$B$4:$AF$52,MATCH($B50,'[11]SIT Results'!$B$4:$B$52,0),MATCH(I$4,'[11]SIT Results'!$B$4:$AF$4,0))</f>
        <v>-0.5335196830040001</v>
      </c>
      <c r="J50" s="32">
        <f>INDEX('[11]SIT Results'!$B$4:$AF$52,MATCH($B50,'[11]SIT Results'!$B$4:$B$52,0),MATCH(J$4,'[11]SIT Results'!$B$4:$AF$4,0))</f>
        <v>-0.54308051674800017</v>
      </c>
      <c r="K50" s="32">
        <f>INDEX('[11]SIT Results'!$B$4:$AF$52,MATCH($B50,'[11]SIT Results'!$B$4:$B$52,0),MATCH(K$4,'[11]SIT Results'!$B$4:$AF$4,0))</f>
        <v>-0.55264135049200025</v>
      </c>
      <c r="L50" s="32">
        <f>INDEX('[11]SIT Results'!$B$4:$AF$52,MATCH($B50,'[11]SIT Results'!$B$4:$B$52,0),MATCH(L$4,'[11]SIT Results'!$B$4:$AF$4,0))</f>
        <v>-0.56220218423600021</v>
      </c>
      <c r="M50" s="32">
        <f>INDEX('[11]SIT Results'!$B$4:$AF$52,MATCH($B50,'[11]SIT Results'!$B$4:$B$52,0),MATCH(M$4,'[11]SIT Results'!$B$4:$AF$4,0))</f>
        <v>-0.57176301797999995</v>
      </c>
      <c r="N50" s="32">
        <f>INDEX('[11]SIT Results'!$B$4:$AF$52,MATCH($B50,'[11]SIT Results'!$B$4:$B$52,0),MATCH(N$4,'[11]SIT Results'!$B$4:$AF$4,0))</f>
        <v>-0.57863253457876707</v>
      </c>
      <c r="O50" s="32">
        <f>INDEX('[11]SIT Results'!$B$4:$AF$52,MATCH($B50,'[11]SIT Results'!$B$4:$B$52,0),MATCH(O$4,'[11]SIT Results'!$B$4:$AF$4,0))</f>
        <v>-0.58550205117753429</v>
      </c>
      <c r="P50" s="32">
        <f>INDEX('[11]SIT Results'!$B$4:$AF$52,MATCH($B50,'[11]SIT Results'!$B$4:$B$52,0),MATCH(P$4,'[11]SIT Results'!$B$4:$AF$4,0))</f>
        <v>-0.59237156777630151</v>
      </c>
      <c r="Q50" s="32">
        <f>INDEX('[11]SIT Results'!$B$4:$AF$52,MATCH($B50,'[11]SIT Results'!$B$4:$B$52,0),MATCH(Q$4,'[11]SIT Results'!$B$4:$AF$4,0))</f>
        <v>-0.59924108437506862</v>
      </c>
      <c r="R50" s="32">
        <f>INDEX('[11]SIT Results'!$B$4:$AF$52,MATCH($B50,'[11]SIT Results'!$B$4:$B$52,0),MATCH(R$4,'[11]SIT Results'!$B$4:$AF$4,0))</f>
        <v>-0.60611060097383562</v>
      </c>
      <c r="S50" s="32">
        <f>INDEX('[11]SIT Results'!$B$4:$AF$52,MATCH($B50,'[11]SIT Results'!$B$4:$B$52,0),MATCH(S$4,'[11]SIT Results'!$B$4:$AF$4,0))</f>
        <v>-0.61298011757260307</v>
      </c>
      <c r="T50" s="32">
        <f>INDEX('[11]SIT Results'!$B$4:$AF$52,MATCH($B50,'[11]SIT Results'!$B$4:$B$52,0),MATCH(T$4,'[11]SIT Results'!$B$4:$AF$4,0))</f>
        <v>-0.61984963417137007</v>
      </c>
      <c r="U50" s="32">
        <f>INDEX('[11]SIT Results'!$B$4:$AF$52,MATCH($B50,'[11]SIT Results'!$B$4:$B$52,0),MATCH(U$4,'[11]SIT Results'!$B$4:$AF$4,0))</f>
        <v>-0.62671915077013718</v>
      </c>
      <c r="V50" s="32">
        <f>INDEX('[11]SIT Results'!$B$4:$AF$52,MATCH($B50,'[11]SIT Results'!$B$4:$B$52,0),MATCH(V$4,'[11]SIT Results'!$B$4:$AF$4,0))</f>
        <v>-0.63358866736890429</v>
      </c>
      <c r="W50" s="32">
        <f>INDEX('[11]SIT Results'!$B$4:$AF$52,MATCH($B50,'[11]SIT Results'!$B$4:$B$52,0),MATCH(W$4,'[11]SIT Results'!$B$4:$AF$4,0))</f>
        <v>-0.64045818396767118</v>
      </c>
      <c r="X50" s="32">
        <f>INDEX('[11]SIT Results'!$B$4:$AF$52,MATCH($B50,'[11]SIT Results'!$B$4:$B$52,0),MATCH(X$4,'[11]SIT Results'!$B$4:$AF$4,0))</f>
        <v>-0.64732770056643996</v>
      </c>
      <c r="Y50" s="32">
        <f>INDEX('[11]SIT Results'!$B$4:$AF$52,MATCH($B50,'[11]SIT Results'!$B$4:$B$52,0),MATCH(Y$4,'[11]SIT Results'!$B$4:$AF$4,0))</f>
        <v>-0.65419721716520651</v>
      </c>
      <c r="Z50" s="32">
        <f>INDEX('[11]SIT Results'!$B$4:$AF$52,MATCH($B50,'[11]SIT Results'!$B$4:$B$52,0),MATCH(Z$4,'[11]SIT Results'!$B$4:$AF$4,0))</f>
        <v>-0.66106673376397296</v>
      </c>
      <c r="AA50" s="32">
        <f>INDEX('[11]SIT Results'!$B$4:$AF$52,MATCH($B50,'[11]SIT Results'!$B$4:$B$52,0),MATCH(AA$4,'[11]SIT Results'!$B$4:$AF$4,0))</f>
        <v>-0.66793625036274173</v>
      </c>
      <c r="AB50" s="32">
        <f>INDEX('[11]SIT Results'!$B$4:$AF$52,MATCH($B50,'[11]SIT Results'!$B$4:$B$52,0),MATCH(AB$4,'[11]SIT Results'!$B$4:$AF$4,0))</f>
        <v>-0.67480576696150807</v>
      </c>
      <c r="AC50" s="32">
        <f>INDEX('[11]SIT Results'!$B$4:$AF$52,MATCH($B50,'[11]SIT Results'!$B$4:$B$52,0),MATCH(AC$4,'[11]SIT Results'!$B$4:$AF$4,0))</f>
        <v>-0.68167528356027451</v>
      </c>
      <c r="AD50" s="32">
        <f>INDEX('[11]SIT Results'!$B$4:$AF$52,MATCH($B50,'[11]SIT Results'!$B$4:$B$52,0),MATCH(AD$4,'[11]SIT Results'!$B$4:$AF$4,0))</f>
        <v>-0.68854480015904329</v>
      </c>
      <c r="AE50" s="32"/>
      <c r="AF50" s="32"/>
    </row>
    <row r="51" spans="2:32" ht="15" x14ac:dyDescent="0.25">
      <c r="B51" s="11" t="s">
        <v>214</v>
      </c>
      <c r="C51" s="32">
        <f>INDEX('[11]SIT Results'!$B$4:$AF$52,MATCH($B51,'[11]SIT Results'!$B$4:$B$52,0),MATCH(C$4,'[11]SIT Results'!$B$4:$AF$4,0))</f>
        <v>-0.10715558561751216</v>
      </c>
      <c r="D51" s="32">
        <f>INDEX('[11]SIT Results'!$B$4:$AF$52,MATCH($B51,'[11]SIT Results'!$B$4:$B$52,0),MATCH(D$4,'[11]SIT Results'!$B$4:$AF$4,0))</f>
        <v>-0.10225620353595365</v>
      </c>
      <c r="E51" s="32">
        <f>INDEX('[11]SIT Results'!$B$4:$AF$52,MATCH($B51,'[11]SIT Results'!$B$4:$B$52,0),MATCH(E$4,'[11]SIT Results'!$B$4:$AF$4,0))</f>
        <v>-0.10158357888545738</v>
      </c>
      <c r="F51" s="32">
        <f>INDEX('[11]SIT Results'!$B$4:$AF$52,MATCH($B51,'[11]SIT Results'!$B$4:$B$52,0),MATCH(F$4,'[11]SIT Results'!$B$4:$AF$4,0))</f>
        <v>-8.8840342234972919E-2</v>
      </c>
      <c r="G51" s="32">
        <f>INDEX('[11]SIT Results'!$B$4:$AF$52,MATCH($B51,'[11]SIT Results'!$B$4:$B$52,0),MATCH(G$4,'[11]SIT Results'!$B$4:$AF$4,0))</f>
        <v>-7.8446217860723408E-2</v>
      </c>
      <c r="H51" s="32">
        <f>INDEX('[11]SIT Results'!$B$4:$AF$52,MATCH($B51,'[11]SIT Results'!$B$4:$B$52,0),MATCH(H$4,'[11]SIT Results'!$B$4:$AF$4,0))</f>
        <v>-6.4420716431237562E-2</v>
      </c>
      <c r="I51" s="32">
        <f>INDEX('[11]SIT Results'!$B$4:$AF$52,MATCH($B51,'[11]SIT Results'!$B$4:$B$52,0),MATCH(I$4,'[11]SIT Results'!$B$4:$AF$4,0))</f>
        <v>-5.2435015490227672E-2</v>
      </c>
      <c r="J51" s="32">
        <f>INDEX('[11]SIT Results'!$B$4:$AF$52,MATCH($B51,'[11]SIT Results'!$B$4:$B$52,0),MATCH(J$4,'[11]SIT Results'!$B$4:$AF$4,0))</f>
        <v>-5.5002593411367387E-2</v>
      </c>
      <c r="K51" s="32">
        <f>INDEX('[11]SIT Results'!$B$4:$AF$52,MATCH($B51,'[11]SIT Results'!$B$4:$B$52,0),MATCH(K$4,'[11]SIT Results'!$B$4:$AF$4,0))</f>
        <v>-5.3608451650459306E-2</v>
      </c>
      <c r="L51" s="32">
        <f>INDEX('[11]SIT Results'!$B$4:$AF$52,MATCH($B51,'[11]SIT Results'!$B$4:$B$52,0),MATCH(L$4,'[11]SIT Results'!$B$4:$AF$4,0))</f>
        <v>-4.8568434854968784E-2</v>
      </c>
      <c r="M51" s="32">
        <f>INDEX('[11]SIT Results'!$B$4:$AF$52,MATCH($B51,'[11]SIT Results'!$B$4:$B$52,0),MATCH(M$4,'[11]SIT Results'!$B$4:$AF$4,0))</f>
        <v>-4.8222669137311616E-2</v>
      </c>
      <c r="N51" s="32">
        <f>INDEX('[11]SIT Results'!$B$4:$AF$52,MATCH($B51,'[11]SIT Results'!$B$4:$B$52,0),MATCH(N$4,'[11]SIT Results'!$B$4:$AF$4,0))</f>
        <v>-4.901764098164392E-2</v>
      </c>
      <c r="O51" s="32">
        <f>INDEX('[11]SIT Results'!$B$4:$AF$52,MATCH($B51,'[11]SIT Results'!$B$4:$B$52,0),MATCH(O$4,'[11]SIT Results'!$B$4:$AF$4,0))</f>
        <v>-4.9836729968687057E-2</v>
      </c>
      <c r="P51" s="32">
        <f>INDEX('[11]SIT Results'!$B$4:$AF$52,MATCH($B51,'[11]SIT Results'!$B$4:$B$52,0),MATCH(P$4,'[11]SIT Results'!$B$4:$AF$4,0))</f>
        <v>-4.297089759381946E-2</v>
      </c>
      <c r="Q51" s="32">
        <f>INDEX('[11]SIT Results'!$B$4:$AF$52,MATCH($B51,'[11]SIT Results'!$B$4:$B$52,0),MATCH(Q$4,'[11]SIT Results'!$B$4:$AF$4,0))</f>
        <v>-4.2338828721834622E-2</v>
      </c>
      <c r="R51" s="32">
        <f>INDEX('[11]SIT Results'!$B$4:$AF$52,MATCH($B51,'[11]SIT Results'!$B$4:$B$52,0),MATCH(R$4,'[11]SIT Results'!$B$4:$AF$4,0))</f>
        <v>-4.257769387638298E-2</v>
      </c>
      <c r="S51" s="32">
        <f>INDEX('[11]SIT Results'!$B$4:$AF$52,MATCH($B51,'[11]SIT Results'!$B$4:$B$52,0),MATCH(S$4,'[11]SIT Results'!$B$4:$AF$4,0))</f>
        <v>-4.2249066718274733E-2</v>
      </c>
      <c r="T51" s="32">
        <f>INDEX('[11]SIT Results'!$B$4:$AF$52,MATCH($B51,'[11]SIT Results'!$B$4:$B$52,0),MATCH(T$4,'[11]SIT Results'!$B$4:$AF$4,0))</f>
        <v>-3.9917863660852024E-2</v>
      </c>
      <c r="U51" s="32">
        <f>INDEX('[11]SIT Results'!$B$4:$AF$52,MATCH($B51,'[11]SIT Results'!$B$4:$B$52,0),MATCH(U$4,'[11]SIT Results'!$B$4:$AF$4,0))</f>
        <v>-3.9121556801242838E-2</v>
      </c>
      <c r="V51" s="32">
        <f>INDEX('[11]SIT Results'!$B$4:$AF$52,MATCH($B51,'[11]SIT Results'!$B$4:$B$52,0),MATCH(V$4,'[11]SIT Results'!$B$4:$AF$4,0))</f>
        <v>-4.4282019993369545E-2</v>
      </c>
      <c r="W51" s="32">
        <f>INDEX('[11]SIT Results'!$B$4:$AF$52,MATCH($B51,'[11]SIT Results'!$B$4:$B$52,0),MATCH(W$4,'[11]SIT Results'!$B$4:$AF$4,0))</f>
        <v>-4.9071234975893552E-2</v>
      </c>
      <c r="X51" s="32">
        <f>INDEX('[11]SIT Results'!$B$4:$AF$52,MATCH($B51,'[11]SIT Results'!$B$4:$B$52,0),MATCH(X$4,'[11]SIT Results'!$B$4:$AF$4,0))</f>
        <v>-4.8633125275040816E-2</v>
      </c>
      <c r="Y51" s="32">
        <f>INDEX('[11]SIT Results'!$B$4:$AF$52,MATCH($B51,'[11]SIT Results'!$B$4:$B$52,0),MATCH(Y$4,'[11]SIT Results'!$B$4:$AF$4,0))</f>
        <v>-4.8372431109732571E-2</v>
      </c>
      <c r="Z51" s="32">
        <f>INDEX('[11]SIT Results'!$B$4:$AF$52,MATCH($B51,'[11]SIT Results'!$B$4:$B$52,0),MATCH(Z$4,'[11]SIT Results'!$B$4:$AF$4,0))</f>
        <v>-4.6340816837598192E-2</v>
      </c>
      <c r="AA51" s="32">
        <f>INDEX('[11]SIT Results'!$B$4:$AF$52,MATCH($B51,'[11]SIT Results'!$B$4:$B$52,0),MATCH(AA$4,'[11]SIT Results'!$B$4:$AF$4,0))</f>
        <v>-4.6035375136991477E-2</v>
      </c>
      <c r="AB51" s="32">
        <f>INDEX('[11]SIT Results'!$B$4:$AF$52,MATCH($B51,'[11]SIT Results'!$B$4:$B$52,0),MATCH(AB$4,'[11]SIT Results'!$B$4:$AF$4,0))</f>
        <v>-4.6136244516627581E-2</v>
      </c>
      <c r="AC51" s="32">
        <f>INDEX('[11]SIT Results'!$B$4:$AF$52,MATCH($B51,'[11]SIT Results'!$B$4:$B$52,0),MATCH(AC$4,'[11]SIT Results'!$B$4:$AF$4,0))</f>
        <v>-4.2136209736267374E-2</v>
      </c>
      <c r="AD51" s="32">
        <f>INDEX('[11]SIT Results'!$B$4:$AF$52,MATCH($B51,'[11]SIT Results'!$B$4:$B$52,0),MATCH(AD$4,'[11]SIT Results'!$B$4:$AF$4,0))</f>
        <v>-3.8361023477795554E-2</v>
      </c>
      <c r="AE51" s="32"/>
      <c r="AF51" s="32"/>
    </row>
    <row r="52" spans="2:32" ht="15.75" x14ac:dyDescent="0.3">
      <c r="B52" s="35" t="s">
        <v>329</v>
      </c>
      <c r="C52" s="32">
        <f>INDEX('[11]SIT Results'!$B$4:$AF$52,MATCH($B52,'[11]SIT Results'!$B$4:$B$52,0),MATCH(C$4,'[11]SIT Results'!$B$4:$AF$4,0))</f>
        <v>-8.5092485172967719E-3</v>
      </c>
      <c r="D52" s="32">
        <f>INDEX('[11]SIT Results'!$B$4:$AF$52,MATCH($B52,'[11]SIT Results'!$B$4:$B$52,0),MATCH(D$4,'[11]SIT Results'!$B$4:$AF$4,0))</f>
        <v>-8.003446868899023E-3</v>
      </c>
      <c r="E52" s="32">
        <f>INDEX('[11]SIT Results'!$B$4:$AF$52,MATCH($B52,'[11]SIT Results'!$B$4:$B$52,0),MATCH(E$4,'[11]SIT Results'!$B$4:$AF$4,0))</f>
        <v>-7.8969909137860846E-3</v>
      </c>
      <c r="F52" s="32">
        <f>INDEX('[11]SIT Results'!$B$4:$AF$52,MATCH($B52,'[11]SIT Results'!$B$4:$B$52,0),MATCH(F$4,'[11]SIT Results'!$B$4:$AF$4,0))</f>
        <v>-6.2446722739329533E-3</v>
      </c>
      <c r="G52" s="32">
        <f>INDEX('[11]SIT Results'!$B$4:$AF$52,MATCH($B52,'[11]SIT Results'!$B$4:$B$52,0),MATCH(G$4,'[11]SIT Results'!$B$4:$AF$4,0))</f>
        <v>-5.0675051881091992E-3</v>
      </c>
      <c r="H52" s="32">
        <f>INDEX('[11]SIT Results'!$B$4:$AF$52,MATCH($B52,'[11]SIT Results'!$B$4:$B$52,0),MATCH(H$4,'[11]SIT Results'!$B$4:$AF$4,0))</f>
        <v>-3.5475740650791751E-3</v>
      </c>
      <c r="I52" s="32">
        <f>INDEX('[11]SIT Results'!$B$4:$AF$52,MATCH($B52,'[11]SIT Results'!$B$4:$B$52,0),MATCH(I$4,'[11]SIT Results'!$B$4:$AF$4,0))</f>
        <v>-2.2245665273660834E-3</v>
      </c>
      <c r="J52" s="32">
        <f>INDEX('[11]SIT Results'!$B$4:$AF$52,MATCH($B52,'[11]SIT Results'!$B$4:$B$52,0),MATCH(J$4,'[11]SIT Results'!$B$4:$AF$4,0))</f>
        <v>-2.1890352826684991E-3</v>
      </c>
      <c r="K52" s="32">
        <f>INDEX('[11]SIT Results'!$B$4:$AF$52,MATCH($B52,'[11]SIT Results'!$B$4:$B$52,0),MATCH(K$4,'[11]SIT Results'!$B$4:$AF$4,0))</f>
        <v>-2.1903078264731068E-3</v>
      </c>
      <c r="L52" s="32">
        <f>INDEX('[11]SIT Results'!$B$4:$AF$52,MATCH($B52,'[11]SIT Results'!$B$4:$B$52,0),MATCH(L$4,'[11]SIT Results'!$B$4:$AF$4,0))</f>
        <v>-1.7857119929552709E-3</v>
      </c>
      <c r="M52" s="32">
        <f>INDEX('[11]SIT Results'!$B$4:$AF$52,MATCH($B52,'[11]SIT Results'!$B$4:$B$52,0),MATCH(M$4,'[11]SIT Results'!$B$4:$AF$4,0))</f>
        <v>-1.7364985744263777E-3</v>
      </c>
      <c r="N52" s="32">
        <f>INDEX('[11]SIT Results'!$B$4:$AF$52,MATCH($B52,'[11]SIT Results'!$B$4:$B$52,0),MATCH(N$4,'[11]SIT Results'!$B$4:$AF$4,0))</f>
        <v>-2.0794765200505523E-3</v>
      </c>
      <c r="O52" s="32">
        <f>INDEX('[11]SIT Results'!$B$4:$AF$52,MATCH($B52,'[11]SIT Results'!$B$4:$B$52,0),MATCH(O$4,'[11]SIT Results'!$B$4:$AF$4,0))</f>
        <v>-2.35479547150013E-3</v>
      </c>
      <c r="P52" s="32">
        <f>INDEX('[11]SIT Results'!$B$4:$AF$52,MATCH($B52,'[11]SIT Results'!$B$4:$B$52,0),MATCH(P$4,'[11]SIT Results'!$B$4:$AF$4,0))</f>
        <v>-1.6114751102868704E-3</v>
      </c>
      <c r="Q52" s="32">
        <f>INDEX('[11]SIT Results'!$B$4:$AF$52,MATCH($B52,'[11]SIT Results'!$B$4:$B$52,0),MATCH(Q$4,'[11]SIT Results'!$B$4:$AF$4,0))</f>
        <v>-1.373494997866274E-3</v>
      </c>
      <c r="R52" s="32">
        <f>INDEX('[11]SIT Results'!$B$4:$AF$52,MATCH($B52,'[11]SIT Results'!$B$4:$B$52,0),MATCH(R$4,'[11]SIT Results'!$B$4:$AF$4,0))</f>
        <v>-1.6565743179801445E-3</v>
      </c>
      <c r="S52" s="32">
        <f>INDEX('[11]SIT Results'!$B$4:$AF$52,MATCH($B52,'[11]SIT Results'!$B$4:$B$52,0),MATCH(S$4,'[11]SIT Results'!$B$4:$AF$4,0))</f>
        <v>-1.8509558814173012E-3</v>
      </c>
      <c r="T52" s="32">
        <f>INDEX('[11]SIT Results'!$B$4:$AF$52,MATCH($B52,'[11]SIT Results'!$B$4:$B$52,0),MATCH(T$4,'[11]SIT Results'!$B$4:$AF$4,0))</f>
        <v>-1.8368444531357206E-3</v>
      </c>
      <c r="U52" s="32">
        <f>INDEX('[11]SIT Results'!$B$4:$AF$52,MATCH($B52,'[11]SIT Results'!$B$4:$B$52,0),MATCH(U$4,'[11]SIT Results'!$B$4:$AF$4,0))</f>
        <v>-1.939970780999019E-3</v>
      </c>
      <c r="V52" s="32">
        <f>INDEX('[11]SIT Results'!$B$4:$AF$52,MATCH($B52,'[11]SIT Results'!$B$4:$B$52,0),MATCH(V$4,'[11]SIT Results'!$B$4:$AF$4,0))</f>
        <v>-2.5127366865571334E-3</v>
      </c>
      <c r="W52" s="32">
        <f>INDEX('[11]SIT Results'!$B$4:$AF$52,MATCH($B52,'[11]SIT Results'!$B$4:$B$52,0),MATCH(W$4,'[11]SIT Results'!$B$4:$AF$4,0))</f>
        <v>-3.01998365759367E-3</v>
      </c>
      <c r="X52" s="32">
        <f>INDEX('[11]SIT Results'!$B$4:$AF$52,MATCH($B52,'[11]SIT Results'!$B$4:$B$52,0),MATCH(X$4,'[11]SIT Results'!$B$4:$AF$4,0))</f>
        <v>-3.102742451886205E-3</v>
      </c>
      <c r="Y52" s="32">
        <f>INDEX('[11]SIT Results'!$B$4:$AF$52,MATCH($B52,'[11]SIT Results'!$B$4:$B$52,0),MATCH(Y$4,'[11]SIT Results'!$B$4:$AF$4,0))</f>
        <v>-3.1836726652607673E-3</v>
      </c>
      <c r="Z52" s="32">
        <f>INDEX('[11]SIT Results'!$B$4:$AF$52,MATCH($B52,'[11]SIT Results'!$B$4:$B$52,0),MATCH(Z$4,'[11]SIT Results'!$B$4:$AF$4,0))</f>
        <v>-3.0606055913801763E-3</v>
      </c>
      <c r="AA52" s="32">
        <f>INDEX('[11]SIT Results'!$B$4:$AF$52,MATCH($B52,'[11]SIT Results'!$B$4:$B$52,0),MATCH(AA$4,'[11]SIT Results'!$B$4:$AF$4,0))</f>
        <v>-3.0662417559202781E-3</v>
      </c>
      <c r="AB52" s="32">
        <f>INDEX('[11]SIT Results'!$B$4:$AF$52,MATCH($B52,'[11]SIT Results'!$B$4:$B$52,0),MATCH(AB$4,'[11]SIT Results'!$B$4:$AF$4,0))</f>
        <v>-3.1156531705514726E-3</v>
      </c>
      <c r="AC52" s="32">
        <f>INDEX('[11]SIT Results'!$B$4:$AF$52,MATCH($B52,'[11]SIT Results'!$B$4:$B$52,0),MATCH(AC$4,'[11]SIT Results'!$B$4:$AF$4,0))</f>
        <v>-2.7799501865075813E-3</v>
      </c>
      <c r="AD52" s="32">
        <f>INDEX('[11]SIT Results'!$B$4:$AF$52,MATCH($B52,'[11]SIT Results'!$B$4:$B$52,0),MATCH(AD$4,'[11]SIT Results'!$B$4:$AF$4,0))</f>
        <v>-2.4791347187932281E-3</v>
      </c>
      <c r="AE52" s="32"/>
      <c r="AF52" s="32"/>
    </row>
    <row r="53" spans="2:32" ht="15.75" x14ac:dyDescent="0.3">
      <c r="B53" s="35" t="s">
        <v>330</v>
      </c>
      <c r="C53" s="32" t="e">
        <f>INDEX('[11]SIT Results'!$B$4:$AF$52,MATCH($B53,'[11]SIT Results'!$B$4:$B$52,0),MATCH(C$4,'[11]SIT Results'!$B$4:$AF$4,0))</f>
        <v>#N/A</v>
      </c>
      <c r="D53" s="32" t="e">
        <f>INDEX('[11]SIT Results'!$B$4:$AF$52,MATCH($B53,'[11]SIT Results'!$B$4:$B$52,0),MATCH(D$4,'[11]SIT Results'!$B$4:$AF$4,0))</f>
        <v>#N/A</v>
      </c>
      <c r="E53" s="32" t="e">
        <f>INDEX('[11]SIT Results'!$B$4:$AF$52,MATCH($B53,'[11]SIT Results'!$B$4:$B$52,0),MATCH(E$4,'[11]SIT Results'!$B$4:$AF$4,0))</f>
        <v>#N/A</v>
      </c>
      <c r="F53" s="32" t="e">
        <f>INDEX('[11]SIT Results'!$B$4:$AF$52,MATCH($B53,'[11]SIT Results'!$B$4:$B$52,0),MATCH(F$4,'[11]SIT Results'!$B$4:$AF$4,0))</f>
        <v>#N/A</v>
      </c>
      <c r="G53" s="32" t="e">
        <f>INDEX('[11]SIT Results'!$B$4:$AF$52,MATCH($B53,'[11]SIT Results'!$B$4:$B$52,0),MATCH(G$4,'[11]SIT Results'!$B$4:$AF$4,0))</f>
        <v>#N/A</v>
      </c>
      <c r="H53" s="32" t="e">
        <f>INDEX('[11]SIT Results'!$B$4:$AF$52,MATCH($B53,'[11]SIT Results'!$B$4:$B$52,0),MATCH(H$4,'[11]SIT Results'!$B$4:$AF$4,0))</f>
        <v>#N/A</v>
      </c>
      <c r="I53" s="32" t="e">
        <f>INDEX('[11]SIT Results'!$B$4:$AF$52,MATCH($B53,'[11]SIT Results'!$B$4:$B$52,0),MATCH(I$4,'[11]SIT Results'!$B$4:$AF$4,0))</f>
        <v>#N/A</v>
      </c>
      <c r="J53" s="32" t="e">
        <f>INDEX('[11]SIT Results'!$B$4:$AF$52,MATCH($B53,'[11]SIT Results'!$B$4:$B$52,0),MATCH(J$4,'[11]SIT Results'!$B$4:$AF$4,0))</f>
        <v>#N/A</v>
      </c>
      <c r="K53" s="32" t="e">
        <f>INDEX('[11]SIT Results'!$B$4:$AF$52,MATCH($B53,'[11]SIT Results'!$B$4:$B$52,0),MATCH(K$4,'[11]SIT Results'!$B$4:$AF$4,0))</f>
        <v>#N/A</v>
      </c>
      <c r="L53" s="32" t="e">
        <f>INDEX('[11]SIT Results'!$B$4:$AF$52,MATCH($B53,'[11]SIT Results'!$B$4:$B$52,0),MATCH(L$4,'[11]SIT Results'!$B$4:$AF$4,0))</f>
        <v>#N/A</v>
      </c>
      <c r="M53" s="32" t="e">
        <f>INDEX('[11]SIT Results'!$B$4:$AF$52,MATCH($B53,'[11]SIT Results'!$B$4:$B$52,0),MATCH(M$4,'[11]SIT Results'!$B$4:$AF$4,0))</f>
        <v>#N/A</v>
      </c>
      <c r="N53" s="32" t="e">
        <f>INDEX('[11]SIT Results'!$B$4:$AF$52,MATCH($B53,'[11]SIT Results'!$B$4:$B$52,0),MATCH(N$4,'[11]SIT Results'!$B$4:$AF$4,0))</f>
        <v>#N/A</v>
      </c>
      <c r="O53" s="32" t="e">
        <f>INDEX('[11]SIT Results'!$B$4:$AF$52,MATCH($B53,'[11]SIT Results'!$B$4:$B$52,0),MATCH(O$4,'[11]SIT Results'!$B$4:$AF$4,0))</f>
        <v>#N/A</v>
      </c>
      <c r="P53" s="32" t="e">
        <f>INDEX('[11]SIT Results'!$B$4:$AF$52,MATCH($B53,'[11]SIT Results'!$B$4:$B$52,0),MATCH(P$4,'[11]SIT Results'!$B$4:$AF$4,0))</f>
        <v>#N/A</v>
      </c>
      <c r="Q53" s="32" t="e">
        <f>INDEX('[11]SIT Results'!$B$4:$AF$52,MATCH($B53,'[11]SIT Results'!$B$4:$B$52,0),MATCH(Q$4,'[11]SIT Results'!$B$4:$AF$4,0))</f>
        <v>#N/A</v>
      </c>
      <c r="R53" s="32" t="e">
        <f>INDEX('[11]SIT Results'!$B$4:$AF$52,MATCH($B53,'[11]SIT Results'!$B$4:$B$52,0),MATCH(R$4,'[11]SIT Results'!$B$4:$AF$4,0))</f>
        <v>#N/A</v>
      </c>
      <c r="S53" s="32" t="e">
        <f>INDEX('[11]SIT Results'!$B$4:$AF$52,MATCH($B53,'[11]SIT Results'!$B$4:$B$52,0),MATCH(S$4,'[11]SIT Results'!$B$4:$AF$4,0))</f>
        <v>#N/A</v>
      </c>
      <c r="T53" s="32" t="e">
        <f>INDEX('[11]SIT Results'!$B$4:$AF$52,MATCH($B53,'[11]SIT Results'!$B$4:$B$52,0),MATCH(T$4,'[11]SIT Results'!$B$4:$AF$4,0))</f>
        <v>#N/A</v>
      </c>
      <c r="U53" s="32" t="e">
        <f>INDEX('[11]SIT Results'!$B$4:$AF$52,MATCH($B53,'[11]SIT Results'!$B$4:$B$52,0),MATCH(U$4,'[11]SIT Results'!$B$4:$AF$4,0))</f>
        <v>#N/A</v>
      </c>
      <c r="V53" s="32" t="e">
        <f>INDEX('[11]SIT Results'!$B$4:$AF$52,MATCH($B53,'[11]SIT Results'!$B$4:$B$52,0),MATCH(V$4,'[11]SIT Results'!$B$4:$AF$4,0))</f>
        <v>#N/A</v>
      </c>
      <c r="W53" s="32" t="e">
        <f>INDEX('[11]SIT Results'!$B$4:$AF$52,MATCH($B53,'[11]SIT Results'!$B$4:$B$52,0),MATCH(W$4,'[11]SIT Results'!$B$4:$AF$4,0))</f>
        <v>#N/A</v>
      </c>
      <c r="X53" s="32" t="e">
        <f>INDEX('[11]SIT Results'!$B$4:$AF$52,MATCH($B53,'[11]SIT Results'!$B$4:$B$52,0),MATCH(X$4,'[11]SIT Results'!$B$4:$AF$4,0))</f>
        <v>#N/A</v>
      </c>
      <c r="Y53" s="32" t="e">
        <f>INDEX('[11]SIT Results'!$B$4:$AF$52,MATCH($B53,'[11]SIT Results'!$B$4:$B$52,0),MATCH(Y$4,'[11]SIT Results'!$B$4:$AF$4,0))</f>
        <v>#N/A</v>
      </c>
      <c r="Z53" s="32" t="e">
        <f>INDEX('[11]SIT Results'!$B$4:$AF$52,MATCH($B53,'[11]SIT Results'!$B$4:$B$52,0),MATCH(Z$4,'[11]SIT Results'!$B$4:$AF$4,0))</f>
        <v>#N/A</v>
      </c>
      <c r="AA53" s="32" t="e">
        <f>INDEX('[11]SIT Results'!$B$4:$AF$52,MATCH($B53,'[11]SIT Results'!$B$4:$B$52,0),MATCH(AA$4,'[11]SIT Results'!$B$4:$AF$4,0))</f>
        <v>#N/A</v>
      </c>
      <c r="AB53" s="32" t="e">
        <f>INDEX('[11]SIT Results'!$B$4:$AF$52,MATCH($B53,'[11]SIT Results'!$B$4:$B$52,0),MATCH(AB$4,'[11]SIT Results'!$B$4:$AF$4,0))</f>
        <v>#N/A</v>
      </c>
      <c r="AC53" s="32" t="e">
        <f>INDEX('[11]SIT Results'!$B$4:$AF$52,MATCH($B53,'[11]SIT Results'!$B$4:$B$52,0),MATCH(AC$4,'[11]SIT Results'!$B$4:$AF$4,0))</f>
        <v>#N/A</v>
      </c>
      <c r="AD53" s="32" t="e">
        <f>INDEX('[11]SIT Results'!$B$4:$AF$52,MATCH($B53,'[11]SIT Results'!$B$4:$B$52,0),MATCH(AD$4,'[11]SIT Results'!$B$4:$AF$4,0))</f>
        <v>#N/A</v>
      </c>
      <c r="AE53" s="32"/>
      <c r="AF53" s="32"/>
    </row>
    <row r="54" spans="2:32" ht="15.75" x14ac:dyDescent="0.3">
      <c r="B54" s="35" t="s">
        <v>331</v>
      </c>
      <c r="C54" s="32" t="e">
        <f>INDEX('[11]SIT Results'!$B$4:$AF$52,MATCH($B54,'[11]SIT Results'!$B$4:$B$52,0),MATCH(C$4,'[11]SIT Results'!$B$4:$AF$4,0))</f>
        <v>#N/A</v>
      </c>
      <c r="D54" s="32" t="e">
        <f>INDEX('[11]SIT Results'!$B$4:$AF$52,MATCH($B54,'[11]SIT Results'!$B$4:$B$52,0),MATCH(D$4,'[11]SIT Results'!$B$4:$AF$4,0))</f>
        <v>#N/A</v>
      </c>
      <c r="E54" s="32" t="e">
        <f>INDEX('[11]SIT Results'!$B$4:$AF$52,MATCH($B54,'[11]SIT Results'!$B$4:$B$52,0),MATCH(E$4,'[11]SIT Results'!$B$4:$AF$4,0))</f>
        <v>#N/A</v>
      </c>
      <c r="F54" s="32" t="e">
        <f>INDEX('[11]SIT Results'!$B$4:$AF$52,MATCH($B54,'[11]SIT Results'!$B$4:$B$52,0),MATCH(F$4,'[11]SIT Results'!$B$4:$AF$4,0))</f>
        <v>#N/A</v>
      </c>
      <c r="G54" s="32" t="e">
        <f>INDEX('[11]SIT Results'!$B$4:$AF$52,MATCH($B54,'[11]SIT Results'!$B$4:$B$52,0),MATCH(G$4,'[11]SIT Results'!$B$4:$AF$4,0))</f>
        <v>#N/A</v>
      </c>
      <c r="H54" s="32" t="e">
        <f>INDEX('[11]SIT Results'!$B$4:$AF$52,MATCH($B54,'[11]SIT Results'!$B$4:$B$52,0),MATCH(H$4,'[11]SIT Results'!$B$4:$AF$4,0))</f>
        <v>#N/A</v>
      </c>
      <c r="I54" s="32" t="e">
        <f>INDEX('[11]SIT Results'!$B$4:$AF$52,MATCH($B54,'[11]SIT Results'!$B$4:$B$52,0),MATCH(I$4,'[11]SIT Results'!$B$4:$AF$4,0))</f>
        <v>#N/A</v>
      </c>
      <c r="J54" s="32" t="e">
        <f>INDEX('[11]SIT Results'!$B$4:$AF$52,MATCH($B54,'[11]SIT Results'!$B$4:$B$52,0),MATCH(J$4,'[11]SIT Results'!$B$4:$AF$4,0))</f>
        <v>#N/A</v>
      </c>
      <c r="K54" s="32" t="e">
        <f>INDEX('[11]SIT Results'!$B$4:$AF$52,MATCH($B54,'[11]SIT Results'!$B$4:$B$52,0),MATCH(K$4,'[11]SIT Results'!$B$4:$AF$4,0))</f>
        <v>#N/A</v>
      </c>
      <c r="L54" s="32" t="e">
        <f>INDEX('[11]SIT Results'!$B$4:$AF$52,MATCH($B54,'[11]SIT Results'!$B$4:$B$52,0),MATCH(L$4,'[11]SIT Results'!$B$4:$AF$4,0))</f>
        <v>#N/A</v>
      </c>
      <c r="M54" s="32" t="e">
        <f>INDEX('[11]SIT Results'!$B$4:$AF$52,MATCH($B54,'[11]SIT Results'!$B$4:$B$52,0),MATCH(M$4,'[11]SIT Results'!$B$4:$AF$4,0))</f>
        <v>#N/A</v>
      </c>
      <c r="N54" s="32" t="e">
        <f>INDEX('[11]SIT Results'!$B$4:$AF$52,MATCH($B54,'[11]SIT Results'!$B$4:$B$52,0),MATCH(N$4,'[11]SIT Results'!$B$4:$AF$4,0))</f>
        <v>#N/A</v>
      </c>
      <c r="O54" s="32" t="e">
        <f>INDEX('[11]SIT Results'!$B$4:$AF$52,MATCH($B54,'[11]SIT Results'!$B$4:$B$52,0),MATCH(O$4,'[11]SIT Results'!$B$4:$AF$4,0))</f>
        <v>#N/A</v>
      </c>
      <c r="P54" s="32" t="e">
        <f>INDEX('[11]SIT Results'!$B$4:$AF$52,MATCH($B54,'[11]SIT Results'!$B$4:$B$52,0),MATCH(P$4,'[11]SIT Results'!$B$4:$AF$4,0))</f>
        <v>#N/A</v>
      </c>
      <c r="Q54" s="32" t="e">
        <f>INDEX('[11]SIT Results'!$B$4:$AF$52,MATCH($B54,'[11]SIT Results'!$B$4:$B$52,0),MATCH(Q$4,'[11]SIT Results'!$B$4:$AF$4,0))</f>
        <v>#N/A</v>
      </c>
      <c r="R54" s="32" t="e">
        <f>INDEX('[11]SIT Results'!$B$4:$AF$52,MATCH($B54,'[11]SIT Results'!$B$4:$B$52,0),MATCH(R$4,'[11]SIT Results'!$B$4:$AF$4,0))</f>
        <v>#N/A</v>
      </c>
      <c r="S54" s="32" t="e">
        <f>INDEX('[11]SIT Results'!$B$4:$AF$52,MATCH($B54,'[11]SIT Results'!$B$4:$B$52,0),MATCH(S$4,'[11]SIT Results'!$B$4:$AF$4,0))</f>
        <v>#N/A</v>
      </c>
      <c r="T54" s="32" t="e">
        <f>INDEX('[11]SIT Results'!$B$4:$AF$52,MATCH($B54,'[11]SIT Results'!$B$4:$B$52,0),MATCH(T$4,'[11]SIT Results'!$B$4:$AF$4,0))</f>
        <v>#N/A</v>
      </c>
      <c r="U54" s="32" t="e">
        <f>INDEX('[11]SIT Results'!$B$4:$AF$52,MATCH($B54,'[11]SIT Results'!$B$4:$B$52,0),MATCH(U$4,'[11]SIT Results'!$B$4:$AF$4,0))</f>
        <v>#N/A</v>
      </c>
      <c r="V54" s="32" t="e">
        <f>INDEX('[11]SIT Results'!$B$4:$AF$52,MATCH($B54,'[11]SIT Results'!$B$4:$B$52,0),MATCH(V$4,'[11]SIT Results'!$B$4:$AF$4,0))</f>
        <v>#N/A</v>
      </c>
      <c r="W54" s="32" t="e">
        <f>INDEX('[11]SIT Results'!$B$4:$AF$52,MATCH($B54,'[11]SIT Results'!$B$4:$B$52,0),MATCH(W$4,'[11]SIT Results'!$B$4:$AF$4,0))</f>
        <v>#N/A</v>
      </c>
      <c r="X54" s="32" t="e">
        <f>INDEX('[11]SIT Results'!$B$4:$AF$52,MATCH($B54,'[11]SIT Results'!$B$4:$B$52,0),MATCH(X$4,'[11]SIT Results'!$B$4:$AF$4,0))</f>
        <v>#N/A</v>
      </c>
      <c r="Y54" s="32" t="e">
        <f>INDEX('[11]SIT Results'!$B$4:$AF$52,MATCH($B54,'[11]SIT Results'!$B$4:$B$52,0),MATCH(Y$4,'[11]SIT Results'!$B$4:$AF$4,0))</f>
        <v>#N/A</v>
      </c>
      <c r="Z54" s="32" t="e">
        <f>INDEX('[11]SIT Results'!$B$4:$AF$52,MATCH($B54,'[11]SIT Results'!$B$4:$B$52,0),MATCH(Z$4,'[11]SIT Results'!$B$4:$AF$4,0))</f>
        <v>#N/A</v>
      </c>
      <c r="AA54" s="32" t="e">
        <f>INDEX('[11]SIT Results'!$B$4:$AF$52,MATCH($B54,'[11]SIT Results'!$B$4:$B$52,0),MATCH(AA$4,'[11]SIT Results'!$B$4:$AF$4,0))</f>
        <v>#N/A</v>
      </c>
      <c r="AB54" s="32" t="e">
        <f>INDEX('[11]SIT Results'!$B$4:$AF$52,MATCH($B54,'[11]SIT Results'!$B$4:$B$52,0),MATCH(AB$4,'[11]SIT Results'!$B$4:$AF$4,0))</f>
        <v>#N/A</v>
      </c>
      <c r="AC54" s="32" t="e">
        <f>INDEX('[11]SIT Results'!$B$4:$AF$52,MATCH($B54,'[11]SIT Results'!$B$4:$B$52,0),MATCH(AC$4,'[11]SIT Results'!$B$4:$AF$4,0))</f>
        <v>#N/A</v>
      </c>
      <c r="AD54" s="32" t="e">
        <f>INDEX('[11]SIT Results'!$B$4:$AF$52,MATCH($B54,'[11]SIT Results'!$B$4:$B$52,0),MATCH(AD$4,'[11]SIT Results'!$B$4:$AF$4,0))</f>
        <v>#N/A</v>
      </c>
      <c r="AE54" s="32"/>
      <c r="AF54" s="32"/>
    </row>
    <row r="55" spans="2:32" ht="15.75" x14ac:dyDescent="0.3">
      <c r="B55" s="35" t="s">
        <v>332</v>
      </c>
      <c r="C55" s="32" t="e">
        <f>INDEX('[11]SIT Results'!$B$4:$AF$52,MATCH($B55,'[11]SIT Results'!$B$4:$B$52,0),MATCH(C$4,'[11]SIT Results'!$B$4:$AF$4,0))</f>
        <v>#N/A</v>
      </c>
      <c r="D55" s="32" t="e">
        <f>INDEX('[11]SIT Results'!$B$4:$AF$52,MATCH($B55,'[11]SIT Results'!$B$4:$B$52,0),MATCH(D$4,'[11]SIT Results'!$B$4:$AF$4,0))</f>
        <v>#N/A</v>
      </c>
      <c r="E55" s="32" t="e">
        <f>INDEX('[11]SIT Results'!$B$4:$AF$52,MATCH($B55,'[11]SIT Results'!$B$4:$B$52,0),MATCH(E$4,'[11]SIT Results'!$B$4:$AF$4,0))</f>
        <v>#N/A</v>
      </c>
      <c r="F55" s="32" t="e">
        <f>INDEX('[11]SIT Results'!$B$4:$AF$52,MATCH($B55,'[11]SIT Results'!$B$4:$B$52,0),MATCH(F$4,'[11]SIT Results'!$B$4:$AF$4,0))</f>
        <v>#N/A</v>
      </c>
      <c r="G55" s="32" t="e">
        <f>INDEX('[11]SIT Results'!$B$4:$AF$52,MATCH($B55,'[11]SIT Results'!$B$4:$B$52,0),MATCH(G$4,'[11]SIT Results'!$B$4:$AF$4,0))</f>
        <v>#N/A</v>
      </c>
      <c r="H55" s="32" t="e">
        <f>INDEX('[11]SIT Results'!$B$4:$AF$52,MATCH($B55,'[11]SIT Results'!$B$4:$B$52,0),MATCH(H$4,'[11]SIT Results'!$B$4:$AF$4,0))</f>
        <v>#N/A</v>
      </c>
      <c r="I55" s="32" t="e">
        <f>INDEX('[11]SIT Results'!$B$4:$AF$52,MATCH($B55,'[11]SIT Results'!$B$4:$B$52,0),MATCH(I$4,'[11]SIT Results'!$B$4:$AF$4,0))</f>
        <v>#N/A</v>
      </c>
      <c r="J55" s="32" t="e">
        <f>INDEX('[11]SIT Results'!$B$4:$AF$52,MATCH($B55,'[11]SIT Results'!$B$4:$B$52,0),MATCH(J$4,'[11]SIT Results'!$B$4:$AF$4,0))</f>
        <v>#N/A</v>
      </c>
      <c r="K55" s="32" t="e">
        <f>INDEX('[11]SIT Results'!$B$4:$AF$52,MATCH($B55,'[11]SIT Results'!$B$4:$B$52,0),MATCH(K$4,'[11]SIT Results'!$B$4:$AF$4,0))</f>
        <v>#N/A</v>
      </c>
      <c r="L55" s="32" t="e">
        <f>INDEX('[11]SIT Results'!$B$4:$AF$52,MATCH($B55,'[11]SIT Results'!$B$4:$B$52,0),MATCH(L$4,'[11]SIT Results'!$B$4:$AF$4,0))</f>
        <v>#N/A</v>
      </c>
      <c r="M55" s="32" t="e">
        <f>INDEX('[11]SIT Results'!$B$4:$AF$52,MATCH($B55,'[11]SIT Results'!$B$4:$B$52,0),MATCH(M$4,'[11]SIT Results'!$B$4:$AF$4,0))</f>
        <v>#N/A</v>
      </c>
      <c r="N55" s="32" t="e">
        <f>INDEX('[11]SIT Results'!$B$4:$AF$52,MATCH($B55,'[11]SIT Results'!$B$4:$B$52,0),MATCH(N$4,'[11]SIT Results'!$B$4:$AF$4,0))</f>
        <v>#N/A</v>
      </c>
      <c r="O55" s="32" t="e">
        <f>INDEX('[11]SIT Results'!$B$4:$AF$52,MATCH($B55,'[11]SIT Results'!$B$4:$B$52,0),MATCH(O$4,'[11]SIT Results'!$B$4:$AF$4,0))</f>
        <v>#N/A</v>
      </c>
      <c r="P55" s="32" t="e">
        <f>INDEX('[11]SIT Results'!$B$4:$AF$52,MATCH($B55,'[11]SIT Results'!$B$4:$B$52,0),MATCH(P$4,'[11]SIT Results'!$B$4:$AF$4,0))</f>
        <v>#N/A</v>
      </c>
      <c r="Q55" s="32" t="e">
        <f>INDEX('[11]SIT Results'!$B$4:$AF$52,MATCH($B55,'[11]SIT Results'!$B$4:$B$52,0),MATCH(Q$4,'[11]SIT Results'!$B$4:$AF$4,0))</f>
        <v>#N/A</v>
      </c>
      <c r="R55" s="32" t="e">
        <f>INDEX('[11]SIT Results'!$B$4:$AF$52,MATCH($B55,'[11]SIT Results'!$B$4:$B$52,0),MATCH(R$4,'[11]SIT Results'!$B$4:$AF$4,0))</f>
        <v>#N/A</v>
      </c>
      <c r="S55" s="32" t="e">
        <f>INDEX('[11]SIT Results'!$B$4:$AF$52,MATCH($B55,'[11]SIT Results'!$B$4:$B$52,0),MATCH(S$4,'[11]SIT Results'!$B$4:$AF$4,0))</f>
        <v>#N/A</v>
      </c>
      <c r="T55" s="32" t="e">
        <f>INDEX('[11]SIT Results'!$B$4:$AF$52,MATCH($B55,'[11]SIT Results'!$B$4:$B$52,0),MATCH(T$4,'[11]SIT Results'!$B$4:$AF$4,0))</f>
        <v>#N/A</v>
      </c>
      <c r="U55" s="32" t="e">
        <f>INDEX('[11]SIT Results'!$B$4:$AF$52,MATCH($B55,'[11]SIT Results'!$B$4:$B$52,0),MATCH(U$4,'[11]SIT Results'!$B$4:$AF$4,0))</f>
        <v>#N/A</v>
      </c>
      <c r="V55" s="32" t="e">
        <f>INDEX('[11]SIT Results'!$B$4:$AF$52,MATCH($B55,'[11]SIT Results'!$B$4:$B$52,0),MATCH(V$4,'[11]SIT Results'!$B$4:$AF$4,0))</f>
        <v>#N/A</v>
      </c>
      <c r="W55" s="32" t="e">
        <f>INDEX('[11]SIT Results'!$B$4:$AF$52,MATCH($B55,'[11]SIT Results'!$B$4:$B$52,0),MATCH(W$4,'[11]SIT Results'!$B$4:$AF$4,0))</f>
        <v>#N/A</v>
      </c>
      <c r="X55" s="32" t="e">
        <f>INDEX('[11]SIT Results'!$B$4:$AF$52,MATCH($B55,'[11]SIT Results'!$B$4:$B$52,0),MATCH(X$4,'[11]SIT Results'!$B$4:$AF$4,0))</f>
        <v>#N/A</v>
      </c>
      <c r="Y55" s="32" t="e">
        <f>INDEX('[11]SIT Results'!$B$4:$AF$52,MATCH($B55,'[11]SIT Results'!$B$4:$B$52,0),MATCH(Y$4,'[11]SIT Results'!$B$4:$AF$4,0))</f>
        <v>#N/A</v>
      </c>
      <c r="Z55" s="32" t="e">
        <f>INDEX('[11]SIT Results'!$B$4:$AF$52,MATCH($B55,'[11]SIT Results'!$B$4:$B$52,0),MATCH(Z$4,'[11]SIT Results'!$B$4:$AF$4,0))</f>
        <v>#N/A</v>
      </c>
      <c r="AA55" s="32" t="e">
        <f>INDEX('[11]SIT Results'!$B$4:$AF$52,MATCH($B55,'[11]SIT Results'!$B$4:$B$52,0),MATCH(AA$4,'[11]SIT Results'!$B$4:$AF$4,0))</f>
        <v>#N/A</v>
      </c>
      <c r="AB55" s="32" t="e">
        <f>INDEX('[11]SIT Results'!$B$4:$AF$52,MATCH($B55,'[11]SIT Results'!$B$4:$B$52,0),MATCH(AB$4,'[11]SIT Results'!$B$4:$AF$4,0))</f>
        <v>#N/A</v>
      </c>
      <c r="AC55" s="32" t="e">
        <f>INDEX('[11]SIT Results'!$B$4:$AF$52,MATCH($B55,'[11]SIT Results'!$B$4:$B$52,0),MATCH(AC$4,'[11]SIT Results'!$B$4:$AF$4,0))</f>
        <v>#N/A</v>
      </c>
      <c r="AD55" s="32" t="e">
        <f>INDEX('[11]SIT Results'!$B$4:$AF$52,MATCH($B55,'[11]SIT Results'!$B$4:$B$52,0),MATCH(AD$4,'[11]SIT Results'!$B$4:$AF$4,0))</f>
        <v>#N/A</v>
      </c>
      <c r="AE55" s="32"/>
      <c r="AF55" s="32"/>
    </row>
    <row r="56" spans="2:32" ht="15" x14ac:dyDescent="0.25">
      <c r="B56" s="11" t="s">
        <v>210</v>
      </c>
      <c r="C56" s="32" t="e">
        <f>INDEX('[11]SIT Results'!$B$4:$AF$52,MATCH($B56,'[11]SIT Results'!$B$4:$B$52,0),MATCH(C$4,'[11]SIT Results'!$B$4:$AF$4,0))</f>
        <v>#N/A</v>
      </c>
      <c r="D56" s="32" t="e">
        <f>INDEX('[11]SIT Results'!$B$4:$AF$52,MATCH($B56,'[11]SIT Results'!$B$4:$B$52,0),MATCH(D$4,'[11]SIT Results'!$B$4:$AF$4,0))</f>
        <v>#N/A</v>
      </c>
      <c r="E56" s="32" t="e">
        <f>INDEX('[11]SIT Results'!$B$4:$AF$52,MATCH($B56,'[11]SIT Results'!$B$4:$B$52,0),MATCH(E$4,'[11]SIT Results'!$B$4:$AF$4,0))</f>
        <v>#N/A</v>
      </c>
      <c r="F56" s="32" t="e">
        <f>INDEX('[11]SIT Results'!$B$4:$AF$52,MATCH($B56,'[11]SIT Results'!$B$4:$B$52,0),MATCH(F$4,'[11]SIT Results'!$B$4:$AF$4,0))</f>
        <v>#N/A</v>
      </c>
      <c r="G56" s="32" t="e">
        <f>INDEX('[11]SIT Results'!$B$4:$AF$52,MATCH($B56,'[11]SIT Results'!$B$4:$B$52,0),MATCH(G$4,'[11]SIT Results'!$B$4:$AF$4,0))</f>
        <v>#N/A</v>
      </c>
      <c r="H56" s="32" t="e">
        <f>INDEX('[11]SIT Results'!$B$4:$AF$52,MATCH($B56,'[11]SIT Results'!$B$4:$B$52,0),MATCH(H$4,'[11]SIT Results'!$B$4:$AF$4,0))</f>
        <v>#N/A</v>
      </c>
      <c r="I56" s="32" t="e">
        <f>INDEX('[11]SIT Results'!$B$4:$AF$52,MATCH($B56,'[11]SIT Results'!$B$4:$B$52,0),MATCH(I$4,'[11]SIT Results'!$B$4:$AF$4,0))</f>
        <v>#N/A</v>
      </c>
      <c r="J56" s="32" t="e">
        <f>INDEX('[11]SIT Results'!$B$4:$AF$52,MATCH($B56,'[11]SIT Results'!$B$4:$B$52,0),MATCH(J$4,'[11]SIT Results'!$B$4:$AF$4,0))</f>
        <v>#N/A</v>
      </c>
      <c r="K56" s="32" t="e">
        <f>INDEX('[11]SIT Results'!$B$4:$AF$52,MATCH($B56,'[11]SIT Results'!$B$4:$B$52,0),MATCH(K$4,'[11]SIT Results'!$B$4:$AF$4,0))</f>
        <v>#N/A</v>
      </c>
      <c r="L56" s="32" t="e">
        <f>INDEX('[11]SIT Results'!$B$4:$AF$52,MATCH($B56,'[11]SIT Results'!$B$4:$B$52,0),MATCH(L$4,'[11]SIT Results'!$B$4:$AF$4,0))</f>
        <v>#N/A</v>
      </c>
      <c r="M56" s="32" t="e">
        <f>INDEX('[11]SIT Results'!$B$4:$AF$52,MATCH($B56,'[11]SIT Results'!$B$4:$B$52,0),MATCH(M$4,'[11]SIT Results'!$B$4:$AF$4,0))</f>
        <v>#N/A</v>
      </c>
      <c r="N56" s="32" t="e">
        <f>INDEX('[11]SIT Results'!$B$4:$AF$52,MATCH($B56,'[11]SIT Results'!$B$4:$B$52,0),MATCH(N$4,'[11]SIT Results'!$B$4:$AF$4,0))</f>
        <v>#N/A</v>
      </c>
      <c r="O56" s="32" t="e">
        <f>INDEX('[11]SIT Results'!$B$4:$AF$52,MATCH($B56,'[11]SIT Results'!$B$4:$B$52,0),MATCH(O$4,'[11]SIT Results'!$B$4:$AF$4,0))</f>
        <v>#N/A</v>
      </c>
      <c r="P56" s="32" t="e">
        <f>INDEX('[11]SIT Results'!$B$4:$AF$52,MATCH($B56,'[11]SIT Results'!$B$4:$B$52,0),MATCH(P$4,'[11]SIT Results'!$B$4:$AF$4,0))</f>
        <v>#N/A</v>
      </c>
      <c r="Q56" s="32" t="e">
        <f>INDEX('[11]SIT Results'!$B$4:$AF$52,MATCH($B56,'[11]SIT Results'!$B$4:$B$52,0),MATCH(Q$4,'[11]SIT Results'!$B$4:$AF$4,0))</f>
        <v>#N/A</v>
      </c>
      <c r="R56" s="32" t="e">
        <f>INDEX('[11]SIT Results'!$B$4:$AF$52,MATCH($B56,'[11]SIT Results'!$B$4:$B$52,0),MATCH(R$4,'[11]SIT Results'!$B$4:$AF$4,0))</f>
        <v>#N/A</v>
      </c>
      <c r="S56" s="32" t="e">
        <f>INDEX('[11]SIT Results'!$B$4:$AF$52,MATCH($B56,'[11]SIT Results'!$B$4:$B$52,0),MATCH(S$4,'[11]SIT Results'!$B$4:$AF$4,0))</f>
        <v>#N/A</v>
      </c>
      <c r="T56" s="32" t="e">
        <f>INDEX('[11]SIT Results'!$B$4:$AF$52,MATCH($B56,'[11]SIT Results'!$B$4:$B$52,0),MATCH(T$4,'[11]SIT Results'!$B$4:$AF$4,0))</f>
        <v>#N/A</v>
      </c>
      <c r="U56" s="32" t="e">
        <f>INDEX('[11]SIT Results'!$B$4:$AF$52,MATCH($B56,'[11]SIT Results'!$B$4:$B$52,0),MATCH(U$4,'[11]SIT Results'!$B$4:$AF$4,0))</f>
        <v>#N/A</v>
      </c>
      <c r="V56" s="32" t="e">
        <f>INDEX('[11]SIT Results'!$B$4:$AF$52,MATCH($B56,'[11]SIT Results'!$B$4:$B$52,0),MATCH(V$4,'[11]SIT Results'!$B$4:$AF$4,0))</f>
        <v>#N/A</v>
      </c>
      <c r="W56" s="32" t="e">
        <f>INDEX('[11]SIT Results'!$B$4:$AF$52,MATCH($B56,'[11]SIT Results'!$B$4:$B$52,0),MATCH(W$4,'[11]SIT Results'!$B$4:$AF$4,0))</f>
        <v>#N/A</v>
      </c>
      <c r="X56" s="32" t="e">
        <f>INDEX('[11]SIT Results'!$B$4:$AF$52,MATCH($B56,'[11]SIT Results'!$B$4:$B$52,0),MATCH(X$4,'[11]SIT Results'!$B$4:$AF$4,0))</f>
        <v>#N/A</v>
      </c>
      <c r="Y56" s="32" t="e">
        <f>INDEX('[11]SIT Results'!$B$4:$AF$52,MATCH($B56,'[11]SIT Results'!$B$4:$B$52,0),MATCH(Y$4,'[11]SIT Results'!$B$4:$AF$4,0))</f>
        <v>#N/A</v>
      </c>
      <c r="Z56" s="32" t="e">
        <f>INDEX('[11]SIT Results'!$B$4:$AF$52,MATCH($B56,'[11]SIT Results'!$B$4:$B$52,0),MATCH(Z$4,'[11]SIT Results'!$B$4:$AF$4,0))</f>
        <v>#N/A</v>
      </c>
      <c r="AA56" s="32" t="e">
        <f>INDEX('[11]SIT Results'!$B$4:$AF$52,MATCH($B56,'[11]SIT Results'!$B$4:$B$52,0),MATCH(AA$4,'[11]SIT Results'!$B$4:$AF$4,0))</f>
        <v>#N/A</v>
      </c>
      <c r="AB56" s="32" t="e">
        <f>INDEX('[11]SIT Results'!$B$4:$AF$52,MATCH($B56,'[11]SIT Results'!$B$4:$B$52,0),MATCH(AB$4,'[11]SIT Results'!$B$4:$AF$4,0))</f>
        <v>#N/A</v>
      </c>
      <c r="AC56" s="32" t="e">
        <f>INDEX('[11]SIT Results'!$B$4:$AF$52,MATCH($B56,'[11]SIT Results'!$B$4:$B$52,0),MATCH(AC$4,'[11]SIT Results'!$B$4:$AF$4,0))</f>
        <v>#N/A</v>
      </c>
      <c r="AD56" s="32" t="e">
        <f>INDEX('[11]SIT Results'!$B$4:$AF$52,MATCH($B56,'[11]SIT Results'!$B$4:$B$52,0),MATCH(AD$4,'[11]SIT Results'!$B$4:$AF$4,0))</f>
        <v>#N/A</v>
      </c>
      <c r="AE56" s="32"/>
      <c r="AF56" s="32"/>
    </row>
    <row r="57" spans="2:32" ht="15.75" x14ac:dyDescent="0.3">
      <c r="B57" s="35" t="s">
        <v>333</v>
      </c>
      <c r="C57" s="32" t="e">
        <f>INDEX('[11]SIT Results'!$B$4:$AF$52,MATCH($B57,'[11]SIT Results'!$B$4:$B$52,0),MATCH(C$4,'[11]SIT Results'!$B$4:$AF$4,0))</f>
        <v>#N/A</v>
      </c>
      <c r="D57" s="32" t="e">
        <f>INDEX('[11]SIT Results'!$B$4:$AF$52,MATCH($B57,'[11]SIT Results'!$B$4:$B$52,0),MATCH(D$4,'[11]SIT Results'!$B$4:$AF$4,0))</f>
        <v>#N/A</v>
      </c>
      <c r="E57" s="32" t="e">
        <f>INDEX('[11]SIT Results'!$B$4:$AF$52,MATCH($B57,'[11]SIT Results'!$B$4:$B$52,0),MATCH(E$4,'[11]SIT Results'!$B$4:$AF$4,0))</f>
        <v>#N/A</v>
      </c>
      <c r="F57" s="32" t="e">
        <f>INDEX('[11]SIT Results'!$B$4:$AF$52,MATCH($B57,'[11]SIT Results'!$B$4:$B$52,0),MATCH(F$4,'[11]SIT Results'!$B$4:$AF$4,0))</f>
        <v>#N/A</v>
      </c>
      <c r="G57" s="32" t="e">
        <f>INDEX('[11]SIT Results'!$B$4:$AF$52,MATCH($B57,'[11]SIT Results'!$B$4:$B$52,0),MATCH(G$4,'[11]SIT Results'!$B$4:$AF$4,0))</f>
        <v>#N/A</v>
      </c>
      <c r="H57" s="32" t="e">
        <f>INDEX('[11]SIT Results'!$B$4:$AF$52,MATCH($B57,'[11]SIT Results'!$B$4:$B$52,0),MATCH(H$4,'[11]SIT Results'!$B$4:$AF$4,0))</f>
        <v>#N/A</v>
      </c>
      <c r="I57" s="32" t="e">
        <f>INDEX('[11]SIT Results'!$B$4:$AF$52,MATCH($B57,'[11]SIT Results'!$B$4:$B$52,0),MATCH(I$4,'[11]SIT Results'!$B$4:$AF$4,0))</f>
        <v>#N/A</v>
      </c>
      <c r="J57" s="32" t="e">
        <f>INDEX('[11]SIT Results'!$B$4:$AF$52,MATCH($B57,'[11]SIT Results'!$B$4:$B$52,0),MATCH(J$4,'[11]SIT Results'!$B$4:$AF$4,0))</f>
        <v>#N/A</v>
      </c>
      <c r="K57" s="32" t="e">
        <f>INDEX('[11]SIT Results'!$B$4:$AF$52,MATCH($B57,'[11]SIT Results'!$B$4:$B$52,0),MATCH(K$4,'[11]SIT Results'!$B$4:$AF$4,0))</f>
        <v>#N/A</v>
      </c>
      <c r="L57" s="32" t="e">
        <f>INDEX('[11]SIT Results'!$B$4:$AF$52,MATCH($B57,'[11]SIT Results'!$B$4:$B$52,0),MATCH(L$4,'[11]SIT Results'!$B$4:$AF$4,0))</f>
        <v>#N/A</v>
      </c>
      <c r="M57" s="32" t="e">
        <f>INDEX('[11]SIT Results'!$B$4:$AF$52,MATCH($B57,'[11]SIT Results'!$B$4:$B$52,0),MATCH(M$4,'[11]SIT Results'!$B$4:$AF$4,0))</f>
        <v>#N/A</v>
      </c>
      <c r="N57" s="32" t="e">
        <f>INDEX('[11]SIT Results'!$B$4:$AF$52,MATCH($B57,'[11]SIT Results'!$B$4:$B$52,0),MATCH(N$4,'[11]SIT Results'!$B$4:$AF$4,0))</f>
        <v>#N/A</v>
      </c>
      <c r="O57" s="32" t="e">
        <f>INDEX('[11]SIT Results'!$B$4:$AF$52,MATCH($B57,'[11]SIT Results'!$B$4:$B$52,0),MATCH(O$4,'[11]SIT Results'!$B$4:$AF$4,0))</f>
        <v>#N/A</v>
      </c>
      <c r="P57" s="32" t="e">
        <f>INDEX('[11]SIT Results'!$B$4:$AF$52,MATCH($B57,'[11]SIT Results'!$B$4:$B$52,0),MATCH(P$4,'[11]SIT Results'!$B$4:$AF$4,0))</f>
        <v>#N/A</v>
      </c>
      <c r="Q57" s="32" t="e">
        <f>INDEX('[11]SIT Results'!$B$4:$AF$52,MATCH($B57,'[11]SIT Results'!$B$4:$B$52,0),MATCH(Q$4,'[11]SIT Results'!$B$4:$AF$4,0))</f>
        <v>#N/A</v>
      </c>
      <c r="R57" s="32" t="e">
        <f>INDEX('[11]SIT Results'!$B$4:$AF$52,MATCH($B57,'[11]SIT Results'!$B$4:$B$52,0),MATCH(R$4,'[11]SIT Results'!$B$4:$AF$4,0))</f>
        <v>#N/A</v>
      </c>
      <c r="S57" s="32" t="e">
        <f>INDEX('[11]SIT Results'!$B$4:$AF$52,MATCH($B57,'[11]SIT Results'!$B$4:$B$52,0),MATCH(S$4,'[11]SIT Results'!$B$4:$AF$4,0))</f>
        <v>#N/A</v>
      </c>
      <c r="T57" s="32" t="e">
        <f>INDEX('[11]SIT Results'!$B$4:$AF$52,MATCH($B57,'[11]SIT Results'!$B$4:$B$52,0),MATCH(T$4,'[11]SIT Results'!$B$4:$AF$4,0))</f>
        <v>#N/A</v>
      </c>
      <c r="U57" s="32" t="e">
        <f>INDEX('[11]SIT Results'!$B$4:$AF$52,MATCH($B57,'[11]SIT Results'!$B$4:$B$52,0),MATCH(U$4,'[11]SIT Results'!$B$4:$AF$4,0))</f>
        <v>#N/A</v>
      </c>
      <c r="V57" s="32" t="e">
        <f>INDEX('[11]SIT Results'!$B$4:$AF$52,MATCH($B57,'[11]SIT Results'!$B$4:$B$52,0),MATCH(V$4,'[11]SIT Results'!$B$4:$AF$4,0))</f>
        <v>#N/A</v>
      </c>
      <c r="W57" s="32" t="e">
        <f>INDEX('[11]SIT Results'!$B$4:$AF$52,MATCH($B57,'[11]SIT Results'!$B$4:$B$52,0),MATCH(W$4,'[11]SIT Results'!$B$4:$AF$4,0))</f>
        <v>#N/A</v>
      </c>
      <c r="X57" s="32" t="e">
        <f>INDEX('[11]SIT Results'!$B$4:$AF$52,MATCH($B57,'[11]SIT Results'!$B$4:$B$52,0),MATCH(X$4,'[11]SIT Results'!$B$4:$AF$4,0))</f>
        <v>#N/A</v>
      </c>
      <c r="Y57" s="32" t="e">
        <f>INDEX('[11]SIT Results'!$B$4:$AF$52,MATCH($B57,'[11]SIT Results'!$B$4:$B$52,0),MATCH(Y$4,'[11]SIT Results'!$B$4:$AF$4,0))</f>
        <v>#N/A</v>
      </c>
      <c r="Z57" s="32" t="e">
        <f>INDEX('[11]SIT Results'!$B$4:$AF$52,MATCH($B57,'[11]SIT Results'!$B$4:$B$52,0),MATCH(Z$4,'[11]SIT Results'!$B$4:$AF$4,0))</f>
        <v>#N/A</v>
      </c>
      <c r="AA57" s="32" t="e">
        <f>INDEX('[11]SIT Results'!$B$4:$AF$52,MATCH($B57,'[11]SIT Results'!$B$4:$B$52,0),MATCH(AA$4,'[11]SIT Results'!$B$4:$AF$4,0))</f>
        <v>#N/A</v>
      </c>
      <c r="AB57" s="32" t="e">
        <f>INDEX('[11]SIT Results'!$B$4:$AF$52,MATCH($B57,'[11]SIT Results'!$B$4:$B$52,0),MATCH(AB$4,'[11]SIT Results'!$B$4:$AF$4,0))</f>
        <v>#N/A</v>
      </c>
      <c r="AC57" s="32" t="e">
        <f>INDEX('[11]SIT Results'!$B$4:$AF$52,MATCH($B57,'[11]SIT Results'!$B$4:$B$52,0),MATCH(AC$4,'[11]SIT Results'!$B$4:$AF$4,0))</f>
        <v>#N/A</v>
      </c>
      <c r="AD57" s="32" t="e">
        <f>INDEX('[11]SIT Results'!$B$4:$AF$52,MATCH($B57,'[11]SIT Results'!$B$4:$B$52,0),MATCH(AD$4,'[11]SIT Results'!$B$4:$AF$4,0))</f>
        <v>#N/A</v>
      </c>
      <c r="AE57" s="32"/>
      <c r="AF57" s="32"/>
    </row>
    <row r="58" spans="2:32" ht="15.75" x14ac:dyDescent="0.3">
      <c r="B58" s="35" t="s">
        <v>334</v>
      </c>
      <c r="C58" s="32" t="e">
        <f>INDEX('[11]SIT Results'!$B$4:$AF$52,MATCH($B58,'[11]SIT Results'!$B$4:$B$52,0),MATCH(C$4,'[11]SIT Results'!$B$4:$AF$4,0))</f>
        <v>#N/A</v>
      </c>
      <c r="D58" s="32" t="e">
        <f>INDEX('[11]SIT Results'!$B$4:$AF$52,MATCH($B58,'[11]SIT Results'!$B$4:$B$52,0),MATCH(D$4,'[11]SIT Results'!$B$4:$AF$4,0))</f>
        <v>#N/A</v>
      </c>
      <c r="E58" s="32" t="e">
        <f>INDEX('[11]SIT Results'!$B$4:$AF$52,MATCH($B58,'[11]SIT Results'!$B$4:$B$52,0),MATCH(E$4,'[11]SIT Results'!$B$4:$AF$4,0))</f>
        <v>#N/A</v>
      </c>
      <c r="F58" s="32" t="e">
        <f>INDEX('[11]SIT Results'!$B$4:$AF$52,MATCH($B58,'[11]SIT Results'!$B$4:$B$52,0),MATCH(F$4,'[11]SIT Results'!$B$4:$AF$4,0))</f>
        <v>#N/A</v>
      </c>
      <c r="G58" s="32" t="e">
        <f>INDEX('[11]SIT Results'!$B$4:$AF$52,MATCH($B58,'[11]SIT Results'!$B$4:$B$52,0),MATCH(G$4,'[11]SIT Results'!$B$4:$AF$4,0))</f>
        <v>#N/A</v>
      </c>
      <c r="H58" s="32" t="e">
        <f>INDEX('[11]SIT Results'!$B$4:$AF$52,MATCH($B58,'[11]SIT Results'!$B$4:$B$52,0),MATCH(H$4,'[11]SIT Results'!$B$4:$AF$4,0))</f>
        <v>#N/A</v>
      </c>
      <c r="I58" s="32" t="e">
        <f>INDEX('[11]SIT Results'!$B$4:$AF$52,MATCH($B58,'[11]SIT Results'!$B$4:$B$52,0),MATCH(I$4,'[11]SIT Results'!$B$4:$AF$4,0))</f>
        <v>#N/A</v>
      </c>
      <c r="J58" s="32" t="e">
        <f>INDEX('[11]SIT Results'!$B$4:$AF$52,MATCH($B58,'[11]SIT Results'!$B$4:$B$52,0),MATCH(J$4,'[11]SIT Results'!$B$4:$AF$4,0))</f>
        <v>#N/A</v>
      </c>
      <c r="K58" s="32" t="e">
        <f>INDEX('[11]SIT Results'!$B$4:$AF$52,MATCH($B58,'[11]SIT Results'!$B$4:$B$52,0),MATCH(K$4,'[11]SIT Results'!$B$4:$AF$4,0))</f>
        <v>#N/A</v>
      </c>
      <c r="L58" s="32" t="e">
        <f>INDEX('[11]SIT Results'!$B$4:$AF$52,MATCH($B58,'[11]SIT Results'!$B$4:$B$52,0),MATCH(L$4,'[11]SIT Results'!$B$4:$AF$4,0))</f>
        <v>#N/A</v>
      </c>
      <c r="M58" s="32" t="e">
        <f>INDEX('[11]SIT Results'!$B$4:$AF$52,MATCH($B58,'[11]SIT Results'!$B$4:$B$52,0),MATCH(M$4,'[11]SIT Results'!$B$4:$AF$4,0))</f>
        <v>#N/A</v>
      </c>
      <c r="N58" s="32" t="e">
        <f>INDEX('[11]SIT Results'!$B$4:$AF$52,MATCH($B58,'[11]SIT Results'!$B$4:$B$52,0),MATCH(N$4,'[11]SIT Results'!$B$4:$AF$4,0))</f>
        <v>#N/A</v>
      </c>
      <c r="O58" s="32" t="e">
        <f>INDEX('[11]SIT Results'!$B$4:$AF$52,MATCH($B58,'[11]SIT Results'!$B$4:$B$52,0),MATCH(O$4,'[11]SIT Results'!$B$4:$AF$4,0))</f>
        <v>#N/A</v>
      </c>
      <c r="P58" s="32" t="e">
        <f>INDEX('[11]SIT Results'!$B$4:$AF$52,MATCH($B58,'[11]SIT Results'!$B$4:$B$52,0),MATCH(P$4,'[11]SIT Results'!$B$4:$AF$4,0))</f>
        <v>#N/A</v>
      </c>
      <c r="Q58" s="32" t="e">
        <f>INDEX('[11]SIT Results'!$B$4:$AF$52,MATCH($B58,'[11]SIT Results'!$B$4:$B$52,0),MATCH(Q$4,'[11]SIT Results'!$B$4:$AF$4,0))</f>
        <v>#N/A</v>
      </c>
      <c r="R58" s="32" t="e">
        <f>INDEX('[11]SIT Results'!$B$4:$AF$52,MATCH($B58,'[11]SIT Results'!$B$4:$B$52,0),MATCH(R$4,'[11]SIT Results'!$B$4:$AF$4,0))</f>
        <v>#N/A</v>
      </c>
      <c r="S58" s="32" t="e">
        <f>INDEX('[11]SIT Results'!$B$4:$AF$52,MATCH($B58,'[11]SIT Results'!$B$4:$B$52,0),MATCH(S$4,'[11]SIT Results'!$B$4:$AF$4,0))</f>
        <v>#N/A</v>
      </c>
      <c r="T58" s="32" t="e">
        <f>INDEX('[11]SIT Results'!$B$4:$AF$52,MATCH($B58,'[11]SIT Results'!$B$4:$B$52,0),MATCH(T$4,'[11]SIT Results'!$B$4:$AF$4,0))</f>
        <v>#N/A</v>
      </c>
      <c r="U58" s="32" t="e">
        <f>INDEX('[11]SIT Results'!$B$4:$AF$52,MATCH($B58,'[11]SIT Results'!$B$4:$B$52,0),MATCH(U$4,'[11]SIT Results'!$B$4:$AF$4,0))</f>
        <v>#N/A</v>
      </c>
      <c r="V58" s="32" t="e">
        <f>INDEX('[11]SIT Results'!$B$4:$AF$52,MATCH($B58,'[11]SIT Results'!$B$4:$B$52,0),MATCH(V$4,'[11]SIT Results'!$B$4:$AF$4,0))</f>
        <v>#N/A</v>
      </c>
      <c r="W58" s="32" t="e">
        <f>INDEX('[11]SIT Results'!$B$4:$AF$52,MATCH($B58,'[11]SIT Results'!$B$4:$B$52,0),MATCH(W$4,'[11]SIT Results'!$B$4:$AF$4,0))</f>
        <v>#N/A</v>
      </c>
      <c r="X58" s="32" t="e">
        <f>INDEX('[11]SIT Results'!$B$4:$AF$52,MATCH($B58,'[11]SIT Results'!$B$4:$B$52,0),MATCH(X$4,'[11]SIT Results'!$B$4:$AF$4,0))</f>
        <v>#N/A</v>
      </c>
      <c r="Y58" s="32" t="e">
        <f>INDEX('[11]SIT Results'!$B$4:$AF$52,MATCH($B58,'[11]SIT Results'!$B$4:$B$52,0),MATCH(Y$4,'[11]SIT Results'!$B$4:$AF$4,0))</f>
        <v>#N/A</v>
      </c>
      <c r="Z58" s="32" t="e">
        <f>INDEX('[11]SIT Results'!$B$4:$AF$52,MATCH($B58,'[11]SIT Results'!$B$4:$B$52,0),MATCH(Z$4,'[11]SIT Results'!$B$4:$AF$4,0))</f>
        <v>#N/A</v>
      </c>
      <c r="AA58" s="32" t="e">
        <f>INDEX('[11]SIT Results'!$B$4:$AF$52,MATCH($B58,'[11]SIT Results'!$B$4:$B$52,0),MATCH(AA$4,'[11]SIT Results'!$B$4:$AF$4,0))</f>
        <v>#N/A</v>
      </c>
      <c r="AB58" s="32" t="e">
        <f>INDEX('[11]SIT Results'!$B$4:$AF$52,MATCH($B58,'[11]SIT Results'!$B$4:$B$52,0),MATCH(AB$4,'[11]SIT Results'!$B$4:$AF$4,0))</f>
        <v>#N/A</v>
      </c>
      <c r="AC58" s="32" t="e">
        <f>INDEX('[11]SIT Results'!$B$4:$AF$52,MATCH($B58,'[11]SIT Results'!$B$4:$B$52,0),MATCH(AC$4,'[11]SIT Results'!$B$4:$AF$4,0))</f>
        <v>#N/A</v>
      </c>
      <c r="AD58" s="32" t="e">
        <f>INDEX('[11]SIT Results'!$B$4:$AF$52,MATCH($B58,'[11]SIT Results'!$B$4:$B$52,0),MATCH(AD$4,'[11]SIT Results'!$B$4:$AF$4,0))</f>
        <v>#N/A</v>
      </c>
      <c r="AE58" s="32"/>
      <c r="AF58" s="32"/>
    </row>
    <row r="59" spans="2:32" ht="15" x14ac:dyDescent="0.25">
      <c r="B59" s="11" t="s">
        <v>219</v>
      </c>
      <c r="C59" s="32" t="e">
        <f>INDEX('[11]SIT Results'!$B$4:$AF$52,MATCH($B59,'[11]SIT Results'!$B$4:$B$52,0),MATCH(C$4,'[11]SIT Results'!$B$4:$AF$4,0))</f>
        <v>#N/A</v>
      </c>
      <c r="D59" s="32" t="e">
        <f>INDEX('[11]SIT Results'!$B$4:$AF$52,MATCH($B59,'[11]SIT Results'!$B$4:$B$52,0),MATCH(D$4,'[11]SIT Results'!$B$4:$AF$4,0))</f>
        <v>#N/A</v>
      </c>
      <c r="E59" s="32" t="e">
        <f>INDEX('[11]SIT Results'!$B$4:$AF$52,MATCH($B59,'[11]SIT Results'!$B$4:$B$52,0),MATCH(E$4,'[11]SIT Results'!$B$4:$AF$4,0))</f>
        <v>#N/A</v>
      </c>
      <c r="F59" s="32" t="e">
        <f>INDEX('[11]SIT Results'!$B$4:$AF$52,MATCH($B59,'[11]SIT Results'!$B$4:$B$52,0),MATCH(F$4,'[11]SIT Results'!$B$4:$AF$4,0))</f>
        <v>#N/A</v>
      </c>
      <c r="G59" s="32" t="e">
        <f>INDEX('[11]SIT Results'!$B$4:$AF$52,MATCH($B59,'[11]SIT Results'!$B$4:$B$52,0),MATCH(G$4,'[11]SIT Results'!$B$4:$AF$4,0))</f>
        <v>#N/A</v>
      </c>
      <c r="H59" s="32" t="e">
        <f>INDEX('[11]SIT Results'!$B$4:$AF$52,MATCH($B59,'[11]SIT Results'!$B$4:$B$52,0),MATCH(H$4,'[11]SIT Results'!$B$4:$AF$4,0))</f>
        <v>#N/A</v>
      </c>
      <c r="I59" s="32" t="e">
        <f>INDEX('[11]SIT Results'!$B$4:$AF$52,MATCH($B59,'[11]SIT Results'!$B$4:$B$52,0),MATCH(I$4,'[11]SIT Results'!$B$4:$AF$4,0))</f>
        <v>#N/A</v>
      </c>
      <c r="J59" s="32" t="e">
        <f>INDEX('[11]SIT Results'!$B$4:$AF$52,MATCH($B59,'[11]SIT Results'!$B$4:$B$52,0),MATCH(J$4,'[11]SIT Results'!$B$4:$AF$4,0))</f>
        <v>#N/A</v>
      </c>
      <c r="K59" s="32" t="e">
        <f>INDEX('[11]SIT Results'!$B$4:$AF$52,MATCH($B59,'[11]SIT Results'!$B$4:$B$52,0),MATCH(K$4,'[11]SIT Results'!$B$4:$AF$4,0))</f>
        <v>#N/A</v>
      </c>
      <c r="L59" s="32" t="e">
        <f>INDEX('[11]SIT Results'!$B$4:$AF$52,MATCH($B59,'[11]SIT Results'!$B$4:$B$52,0),MATCH(L$4,'[11]SIT Results'!$B$4:$AF$4,0))</f>
        <v>#N/A</v>
      </c>
      <c r="M59" s="32" t="e">
        <f>INDEX('[11]SIT Results'!$B$4:$AF$52,MATCH($B59,'[11]SIT Results'!$B$4:$B$52,0),MATCH(M$4,'[11]SIT Results'!$B$4:$AF$4,0))</f>
        <v>#N/A</v>
      </c>
      <c r="N59" s="32" t="e">
        <f>INDEX('[11]SIT Results'!$B$4:$AF$52,MATCH($B59,'[11]SIT Results'!$B$4:$B$52,0),MATCH(N$4,'[11]SIT Results'!$B$4:$AF$4,0))</f>
        <v>#N/A</v>
      </c>
      <c r="O59" s="32" t="e">
        <f>INDEX('[11]SIT Results'!$B$4:$AF$52,MATCH($B59,'[11]SIT Results'!$B$4:$B$52,0),MATCH(O$4,'[11]SIT Results'!$B$4:$AF$4,0))</f>
        <v>#N/A</v>
      </c>
      <c r="P59" s="32" t="e">
        <f>INDEX('[11]SIT Results'!$B$4:$AF$52,MATCH($B59,'[11]SIT Results'!$B$4:$B$52,0),MATCH(P$4,'[11]SIT Results'!$B$4:$AF$4,0))</f>
        <v>#N/A</v>
      </c>
      <c r="Q59" s="32" t="e">
        <f>INDEX('[11]SIT Results'!$B$4:$AF$52,MATCH($B59,'[11]SIT Results'!$B$4:$B$52,0),MATCH(Q$4,'[11]SIT Results'!$B$4:$AF$4,0))</f>
        <v>#N/A</v>
      </c>
      <c r="R59" s="32" t="e">
        <f>INDEX('[11]SIT Results'!$B$4:$AF$52,MATCH($B59,'[11]SIT Results'!$B$4:$B$52,0),MATCH(R$4,'[11]SIT Results'!$B$4:$AF$4,0))</f>
        <v>#N/A</v>
      </c>
      <c r="S59" s="32" t="e">
        <f>INDEX('[11]SIT Results'!$B$4:$AF$52,MATCH($B59,'[11]SIT Results'!$B$4:$B$52,0),MATCH(S$4,'[11]SIT Results'!$B$4:$AF$4,0))</f>
        <v>#N/A</v>
      </c>
      <c r="T59" s="32" t="e">
        <f>INDEX('[11]SIT Results'!$B$4:$AF$52,MATCH($B59,'[11]SIT Results'!$B$4:$B$52,0),MATCH(T$4,'[11]SIT Results'!$B$4:$AF$4,0))</f>
        <v>#N/A</v>
      </c>
      <c r="U59" s="32" t="e">
        <f>INDEX('[11]SIT Results'!$B$4:$AF$52,MATCH($B59,'[11]SIT Results'!$B$4:$B$52,0),MATCH(U$4,'[11]SIT Results'!$B$4:$AF$4,0))</f>
        <v>#N/A</v>
      </c>
      <c r="V59" s="32" t="e">
        <f>INDEX('[11]SIT Results'!$B$4:$AF$52,MATCH($B59,'[11]SIT Results'!$B$4:$B$52,0),MATCH(V$4,'[11]SIT Results'!$B$4:$AF$4,0))</f>
        <v>#N/A</v>
      </c>
      <c r="W59" s="32" t="e">
        <f>INDEX('[11]SIT Results'!$B$4:$AF$52,MATCH($B59,'[11]SIT Results'!$B$4:$B$52,0),MATCH(W$4,'[11]SIT Results'!$B$4:$AF$4,0))</f>
        <v>#N/A</v>
      </c>
      <c r="X59" s="32" t="e">
        <f>INDEX('[11]SIT Results'!$B$4:$AF$52,MATCH($B59,'[11]SIT Results'!$B$4:$B$52,0),MATCH(X$4,'[11]SIT Results'!$B$4:$AF$4,0))</f>
        <v>#N/A</v>
      </c>
      <c r="Y59" s="32" t="e">
        <f>INDEX('[11]SIT Results'!$B$4:$AF$52,MATCH($B59,'[11]SIT Results'!$B$4:$B$52,0),MATCH(Y$4,'[11]SIT Results'!$B$4:$AF$4,0))</f>
        <v>#N/A</v>
      </c>
      <c r="Z59" s="32" t="e">
        <f>INDEX('[11]SIT Results'!$B$4:$AF$52,MATCH($B59,'[11]SIT Results'!$B$4:$B$52,0),MATCH(Z$4,'[11]SIT Results'!$B$4:$AF$4,0))</f>
        <v>#N/A</v>
      </c>
      <c r="AA59" s="32" t="e">
        <f>INDEX('[11]SIT Results'!$B$4:$AF$52,MATCH($B59,'[11]SIT Results'!$B$4:$B$52,0),MATCH(AA$4,'[11]SIT Results'!$B$4:$AF$4,0))</f>
        <v>#N/A</v>
      </c>
      <c r="AB59" s="32" t="e">
        <f>INDEX('[11]SIT Results'!$B$4:$AF$52,MATCH($B59,'[11]SIT Results'!$B$4:$B$52,0),MATCH(AB$4,'[11]SIT Results'!$B$4:$AF$4,0))</f>
        <v>#N/A</v>
      </c>
      <c r="AC59" s="32" t="e">
        <f>INDEX('[11]SIT Results'!$B$4:$AF$52,MATCH($B59,'[11]SIT Results'!$B$4:$B$52,0),MATCH(AC$4,'[11]SIT Results'!$B$4:$AF$4,0))</f>
        <v>#N/A</v>
      </c>
      <c r="AD59" s="32" t="e">
        <f>INDEX('[11]SIT Results'!$B$4:$AF$52,MATCH($B59,'[11]SIT Results'!$B$4:$B$52,0),MATCH(AD$4,'[11]SIT Results'!$B$4:$AF$4,0))</f>
        <v>#N/A</v>
      </c>
      <c r="AE59" s="32"/>
      <c r="AF59" s="32"/>
    </row>
    <row r="60" spans="2:32" ht="15.75" thickBot="1" x14ac:dyDescent="0.3">
      <c r="B60" s="36" t="s">
        <v>261</v>
      </c>
      <c r="C60" s="159" t="e">
        <f>INDEX('[11]SIT Results'!$B$4:$AF$52,MATCH($B60,'[11]SIT Results'!$B$4:$B$52,0),MATCH(C$4,'[11]SIT Results'!$B$4:$AF$4,0))</f>
        <v>#N/A</v>
      </c>
      <c r="D60" s="159" t="e">
        <f>INDEX('[11]SIT Results'!$B$4:$AF$52,MATCH($B60,'[11]SIT Results'!$B$4:$B$52,0),MATCH(D$4,'[11]SIT Results'!$B$4:$AF$4,0))</f>
        <v>#N/A</v>
      </c>
      <c r="E60" s="159" t="e">
        <f>INDEX('[11]SIT Results'!$B$4:$AF$52,MATCH($B60,'[11]SIT Results'!$B$4:$B$52,0),MATCH(E$4,'[11]SIT Results'!$B$4:$AF$4,0))</f>
        <v>#N/A</v>
      </c>
      <c r="F60" s="159" t="e">
        <f>INDEX('[11]SIT Results'!$B$4:$AF$52,MATCH($B60,'[11]SIT Results'!$B$4:$B$52,0),MATCH(F$4,'[11]SIT Results'!$B$4:$AF$4,0))</f>
        <v>#N/A</v>
      </c>
      <c r="G60" s="159" t="e">
        <f>INDEX('[11]SIT Results'!$B$4:$AF$52,MATCH($B60,'[11]SIT Results'!$B$4:$B$52,0),MATCH(G$4,'[11]SIT Results'!$B$4:$AF$4,0))</f>
        <v>#N/A</v>
      </c>
      <c r="H60" s="159" t="e">
        <f>INDEX('[11]SIT Results'!$B$4:$AF$52,MATCH($B60,'[11]SIT Results'!$B$4:$B$52,0),MATCH(H$4,'[11]SIT Results'!$B$4:$AF$4,0))</f>
        <v>#N/A</v>
      </c>
      <c r="I60" s="159" t="e">
        <f>INDEX('[11]SIT Results'!$B$4:$AF$52,MATCH($B60,'[11]SIT Results'!$B$4:$B$52,0),MATCH(I$4,'[11]SIT Results'!$B$4:$AF$4,0))</f>
        <v>#N/A</v>
      </c>
      <c r="J60" s="159" t="e">
        <f>INDEX('[11]SIT Results'!$B$4:$AF$52,MATCH($B60,'[11]SIT Results'!$B$4:$B$52,0),MATCH(J$4,'[11]SIT Results'!$B$4:$AF$4,0))</f>
        <v>#N/A</v>
      </c>
      <c r="K60" s="159" t="e">
        <f>INDEX('[11]SIT Results'!$B$4:$AF$52,MATCH($B60,'[11]SIT Results'!$B$4:$B$52,0),MATCH(K$4,'[11]SIT Results'!$B$4:$AF$4,0))</f>
        <v>#N/A</v>
      </c>
      <c r="L60" s="159" t="e">
        <f>INDEX('[11]SIT Results'!$B$4:$AF$52,MATCH($B60,'[11]SIT Results'!$B$4:$B$52,0),MATCH(L$4,'[11]SIT Results'!$B$4:$AF$4,0))</f>
        <v>#N/A</v>
      </c>
      <c r="M60" s="159" t="e">
        <f>INDEX('[11]SIT Results'!$B$4:$AF$52,MATCH($B60,'[11]SIT Results'!$B$4:$B$52,0),MATCH(M$4,'[11]SIT Results'!$B$4:$AF$4,0))</f>
        <v>#N/A</v>
      </c>
      <c r="N60" s="159" t="e">
        <f>INDEX('[11]SIT Results'!$B$4:$AF$52,MATCH($B60,'[11]SIT Results'!$B$4:$B$52,0),MATCH(N$4,'[11]SIT Results'!$B$4:$AF$4,0))</f>
        <v>#N/A</v>
      </c>
      <c r="O60" s="159" t="e">
        <f>INDEX('[11]SIT Results'!$B$4:$AF$52,MATCH($B60,'[11]SIT Results'!$B$4:$B$52,0),MATCH(O$4,'[11]SIT Results'!$B$4:$AF$4,0))</f>
        <v>#N/A</v>
      </c>
      <c r="P60" s="159" t="e">
        <f>INDEX('[11]SIT Results'!$B$4:$AF$52,MATCH($B60,'[11]SIT Results'!$B$4:$B$52,0),MATCH(P$4,'[11]SIT Results'!$B$4:$AF$4,0))</f>
        <v>#N/A</v>
      </c>
      <c r="Q60" s="159" t="e">
        <f>INDEX('[11]SIT Results'!$B$4:$AF$52,MATCH($B60,'[11]SIT Results'!$B$4:$B$52,0),MATCH(Q$4,'[11]SIT Results'!$B$4:$AF$4,0))</f>
        <v>#N/A</v>
      </c>
      <c r="R60" s="159" t="e">
        <f>INDEX('[11]SIT Results'!$B$4:$AF$52,MATCH($B60,'[11]SIT Results'!$B$4:$B$52,0),MATCH(R$4,'[11]SIT Results'!$B$4:$AF$4,0))</f>
        <v>#N/A</v>
      </c>
      <c r="S60" s="159" t="e">
        <f>INDEX('[11]SIT Results'!$B$4:$AF$52,MATCH($B60,'[11]SIT Results'!$B$4:$B$52,0),MATCH(S$4,'[11]SIT Results'!$B$4:$AF$4,0))</f>
        <v>#N/A</v>
      </c>
      <c r="T60" s="159" t="e">
        <f>INDEX('[11]SIT Results'!$B$4:$AF$52,MATCH($B60,'[11]SIT Results'!$B$4:$B$52,0),MATCH(T$4,'[11]SIT Results'!$B$4:$AF$4,0))</f>
        <v>#N/A</v>
      </c>
      <c r="U60" s="159" t="e">
        <f>INDEX('[11]SIT Results'!$B$4:$AF$52,MATCH($B60,'[11]SIT Results'!$B$4:$B$52,0),MATCH(U$4,'[11]SIT Results'!$B$4:$AF$4,0))</f>
        <v>#N/A</v>
      </c>
      <c r="V60" s="159" t="e">
        <f>INDEX('[11]SIT Results'!$B$4:$AF$52,MATCH($B60,'[11]SIT Results'!$B$4:$B$52,0),MATCH(V$4,'[11]SIT Results'!$B$4:$AF$4,0))</f>
        <v>#N/A</v>
      </c>
      <c r="W60" s="159" t="e">
        <f>INDEX('[11]SIT Results'!$B$4:$AF$52,MATCH($B60,'[11]SIT Results'!$B$4:$B$52,0),MATCH(W$4,'[11]SIT Results'!$B$4:$AF$4,0))</f>
        <v>#N/A</v>
      </c>
      <c r="X60" s="159" t="e">
        <f>INDEX('[11]SIT Results'!$B$4:$AF$52,MATCH($B60,'[11]SIT Results'!$B$4:$B$52,0),MATCH(X$4,'[11]SIT Results'!$B$4:$AF$4,0))</f>
        <v>#N/A</v>
      </c>
      <c r="Y60" s="159" t="e">
        <f>INDEX('[11]SIT Results'!$B$4:$AF$52,MATCH($B60,'[11]SIT Results'!$B$4:$B$52,0),MATCH(Y$4,'[11]SIT Results'!$B$4:$AF$4,0))</f>
        <v>#N/A</v>
      </c>
      <c r="Z60" s="159" t="e">
        <f>INDEX('[11]SIT Results'!$B$4:$AF$52,MATCH($B60,'[11]SIT Results'!$B$4:$B$52,0),MATCH(Z$4,'[11]SIT Results'!$B$4:$AF$4,0))</f>
        <v>#N/A</v>
      </c>
      <c r="AA60" s="159" t="e">
        <f>INDEX('[11]SIT Results'!$B$4:$AF$52,MATCH($B60,'[11]SIT Results'!$B$4:$B$52,0),MATCH(AA$4,'[11]SIT Results'!$B$4:$AF$4,0))</f>
        <v>#N/A</v>
      </c>
      <c r="AB60" s="159" t="e">
        <f>INDEX('[11]SIT Results'!$B$4:$AF$52,MATCH($B60,'[11]SIT Results'!$B$4:$B$52,0),MATCH(AB$4,'[11]SIT Results'!$B$4:$AF$4,0))</f>
        <v>#N/A</v>
      </c>
      <c r="AC60" s="159" t="e">
        <f>INDEX('[11]SIT Results'!$B$4:$AF$52,MATCH($B60,'[11]SIT Results'!$B$4:$B$52,0),MATCH(AC$4,'[11]SIT Results'!$B$4:$AF$4,0))</f>
        <v>#N/A</v>
      </c>
      <c r="AD60" s="159" t="e">
        <f>INDEX('[11]SIT Results'!$B$4:$AF$52,MATCH($B60,'[11]SIT Results'!$B$4:$B$52,0),MATCH(AD$4,'[11]SIT Results'!$B$4:$AF$4,0))</f>
        <v>#N/A</v>
      </c>
      <c r="AE60" s="353"/>
      <c r="AF60" s="353"/>
    </row>
    <row r="61" spans="2:32" ht="15" x14ac:dyDescent="0.25">
      <c r="B61" s="25" t="s">
        <v>220</v>
      </c>
      <c r="C61" s="26" t="e">
        <f>INDEX('[11]SIT Results'!$B$4:$AF$52,MATCH($B61,'[11]SIT Results'!$B$4:$B$52,0),MATCH(C$4,'[11]SIT Results'!$B$4:$AF$4,0))</f>
        <v>#N/A</v>
      </c>
      <c r="D61" s="26" t="e">
        <f>INDEX('[11]SIT Results'!$B$4:$AF$52,MATCH($B61,'[11]SIT Results'!$B$4:$B$52,0),MATCH(D$4,'[11]SIT Results'!$B$4:$AF$4,0))</f>
        <v>#N/A</v>
      </c>
      <c r="E61" s="26" t="e">
        <f>INDEX('[11]SIT Results'!$B$4:$AF$52,MATCH($B61,'[11]SIT Results'!$B$4:$B$52,0),MATCH(E$4,'[11]SIT Results'!$B$4:$AF$4,0))</f>
        <v>#N/A</v>
      </c>
      <c r="F61" s="26" t="e">
        <f>INDEX('[11]SIT Results'!$B$4:$AF$52,MATCH($B61,'[11]SIT Results'!$B$4:$B$52,0),MATCH(F$4,'[11]SIT Results'!$B$4:$AF$4,0))</f>
        <v>#N/A</v>
      </c>
      <c r="G61" s="26" t="e">
        <f>INDEX('[11]SIT Results'!$B$4:$AF$52,MATCH($B61,'[11]SIT Results'!$B$4:$B$52,0),MATCH(G$4,'[11]SIT Results'!$B$4:$AF$4,0))</f>
        <v>#N/A</v>
      </c>
      <c r="H61" s="26" t="e">
        <f>INDEX('[11]SIT Results'!$B$4:$AF$52,MATCH($B61,'[11]SIT Results'!$B$4:$B$52,0),MATCH(H$4,'[11]SIT Results'!$B$4:$AF$4,0))</f>
        <v>#N/A</v>
      </c>
      <c r="I61" s="26" t="e">
        <f>INDEX('[11]SIT Results'!$B$4:$AF$52,MATCH($B61,'[11]SIT Results'!$B$4:$B$52,0),MATCH(I$4,'[11]SIT Results'!$B$4:$AF$4,0))</f>
        <v>#N/A</v>
      </c>
      <c r="J61" s="26" t="e">
        <f>INDEX('[11]SIT Results'!$B$4:$AF$52,MATCH($B61,'[11]SIT Results'!$B$4:$B$52,0),MATCH(J$4,'[11]SIT Results'!$B$4:$AF$4,0))</f>
        <v>#N/A</v>
      </c>
      <c r="K61" s="26" t="e">
        <f>INDEX('[11]SIT Results'!$B$4:$AF$52,MATCH($B61,'[11]SIT Results'!$B$4:$B$52,0),MATCH(K$4,'[11]SIT Results'!$B$4:$AF$4,0))</f>
        <v>#N/A</v>
      </c>
      <c r="L61" s="26" t="e">
        <f>INDEX('[11]SIT Results'!$B$4:$AF$52,MATCH($B61,'[11]SIT Results'!$B$4:$B$52,0),MATCH(L$4,'[11]SIT Results'!$B$4:$AF$4,0))</f>
        <v>#N/A</v>
      </c>
      <c r="M61" s="26" t="e">
        <f>INDEX('[11]SIT Results'!$B$4:$AF$52,MATCH($B61,'[11]SIT Results'!$B$4:$B$52,0),MATCH(M$4,'[11]SIT Results'!$B$4:$AF$4,0))</f>
        <v>#N/A</v>
      </c>
      <c r="N61" s="26" t="e">
        <f>INDEX('[11]SIT Results'!$B$4:$AF$52,MATCH($B61,'[11]SIT Results'!$B$4:$B$52,0),MATCH(N$4,'[11]SIT Results'!$B$4:$AF$4,0))</f>
        <v>#N/A</v>
      </c>
      <c r="O61" s="26" t="e">
        <f>INDEX('[11]SIT Results'!$B$4:$AF$52,MATCH($B61,'[11]SIT Results'!$B$4:$B$52,0),MATCH(O$4,'[11]SIT Results'!$B$4:$AF$4,0))</f>
        <v>#N/A</v>
      </c>
      <c r="P61" s="26" t="e">
        <f>INDEX('[11]SIT Results'!$B$4:$AF$52,MATCH($B61,'[11]SIT Results'!$B$4:$B$52,0),MATCH(P$4,'[11]SIT Results'!$B$4:$AF$4,0))</f>
        <v>#N/A</v>
      </c>
      <c r="Q61" s="26" t="e">
        <f>INDEX('[11]SIT Results'!$B$4:$AF$52,MATCH($B61,'[11]SIT Results'!$B$4:$B$52,0),MATCH(Q$4,'[11]SIT Results'!$B$4:$AF$4,0))</f>
        <v>#N/A</v>
      </c>
      <c r="R61" s="26" t="e">
        <f>INDEX('[11]SIT Results'!$B$4:$AF$52,MATCH($B61,'[11]SIT Results'!$B$4:$B$52,0),MATCH(R$4,'[11]SIT Results'!$B$4:$AF$4,0))</f>
        <v>#N/A</v>
      </c>
      <c r="S61" s="26" t="e">
        <f>INDEX('[11]SIT Results'!$B$4:$AF$52,MATCH($B61,'[11]SIT Results'!$B$4:$B$52,0),MATCH(S$4,'[11]SIT Results'!$B$4:$AF$4,0))</f>
        <v>#N/A</v>
      </c>
      <c r="T61" s="26" t="e">
        <f>INDEX('[11]SIT Results'!$B$4:$AF$52,MATCH($B61,'[11]SIT Results'!$B$4:$B$52,0),MATCH(T$4,'[11]SIT Results'!$B$4:$AF$4,0))</f>
        <v>#N/A</v>
      </c>
      <c r="U61" s="26" t="e">
        <f>INDEX('[11]SIT Results'!$B$4:$AF$52,MATCH($B61,'[11]SIT Results'!$B$4:$B$52,0),MATCH(U$4,'[11]SIT Results'!$B$4:$AF$4,0))</f>
        <v>#N/A</v>
      </c>
      <c r="V61" s="26" t="e">
        <f>INDEX('[11]SIT Results'!$B$4:$AF$52,MATCH($B61,'[11]SIT Results'!$B$4:$B$52,0),MATCH(V$4,'[11]SIT Results'!$B$4:$AF$4,0))</f>
        <v>#N/A</v>
      </c>
      <c r="W61" s="26" t="e">
        <f>INDEX('[11]SIT Results'!$B$4:$AF$52,MATCH($B61,'[11]SIT Results'!$B$4:$B$52,0),MATCH(W$4,'[11]SIT Results'!$B$4:$AF$4,0))</f>
        <v>#N/A</v>
      </c>
      <c r="X61" s="26" t="e">
        <f>INDEX('[11]SIT Results'!$B$4:$AF$52,MATCH($B61,'[11]SIT Results'!$B$4:$B$52,0),MATCH(X$4,'[11]SIT Results'!$B$4:$AF$4,0))</f>
        <v>#N/A</v>
      </c>
      <c r="Y61" s="26" t="e">
        <f>INDEX('[11]SIT Results'!$B$4:$AF$52,MATCH($B61,'[11]SIT Results'!$B$4:$B$52,0),MATCH(Y$4,'[11]SIT Results'!$B$4:$AF$4,0))</f>
        <v>#N/A</v>
      </c>
      <c r="Z61" s="26" t="e">
        <f>INDEX('[11]SIT Results'!$B$4:$AF$52,MATCH($B61,'[11]SIT Results'!$B$4:$B$52,0),MATCH(Z$4,'[11]SIT Results'!$B$4:$AF$4,0))</f>
        <v>#N/A</v>
      </c>
      <c r="AA61" s="26" t="e">
        <f>INDEX('[11]SIT Results'!$B$4:$AF$52,MATCH($B61,'[11]SIT Results'!$B$4:$B$52,0),MATCH(AA$4,'[11]SIT Results'!$B$4:$AF$4,0))</f>
        <v>#N/A</v>
      </c>
      <c r="AB61" s="26" t="e">
        <f>INDEX('[11]SIT Results'!$B$4:$AF$52,MATCH($B61,'[11]SIT Results'!$B$4:$B$52,0),MATCH(AB$4,'[11]SIT Results'!$B$4:$AF$4,0))</f>
        <v>#N/A</v>
      </c>
      <c r="AC61" s="26" t="e">
        <f>INDEX('[11]SIT Results'!$B$4:$AF$52,MATCH($B61,'[11]SIT Results'!$B$4:$B$52,0),MATCH(AC$4,'[11]SIT Results'!$B$4:$AF$4,0))</f>
        <v>#N/A</v>
      </c>
      <c r="AD61" s="26" t="e">
        <f>INDEX('[11]SIT Results'!$B$4:$AF$52,MATCH($B61,'[11]SIT Results'!$B$4:$B$52,0),MATCH(AD$4,'[11]SIT Results'!$B$4:$AF$4,0))</f>
        <v>#N/A</v>
      </c>
      <c r="AE61" s="26"/>
      <c r="AF61" s="26"/>
    </row>
    <row r="62" spans="2:32" ht="15" x14ac:dyDescent="0.25">
      <c r="B62" s="17" t="s">
        <v>238</v>
      </c>
      <c r="C62" s="18" t="e">
        <f>INDEX('[11]SIT Results'!$B$4:$AF$52,MATCH($B62,'[11]SIT Results'!$B$4:$B$52,0),MATCH(C$4,'[11]SIT Results'!$B$4:$AF$4,0))</f>
        <v>#N/A</v>
      </c>
      <c r="D62" s="18" t="e">
        <f>INDEX('[11]SIT Results'!$B$4:$AF$52,MATCH($B62,'[11]SIT Results'!$B$4:$B$52,0),MATCH(D$4,'[11]SIT Results'!$B$4:$AF$4,0))</f>
        <v>#N/A</v>
      </c>
      <c r="E62" s="18" t="e">
        <f>INDEX('[11]SIT Results'!$B$4:$AF$52,MATCH($B62,'[11]SIT Results'!$B$4:$B$52,0),MATCH(E$4,'[11]SIT Results'!$B$4:$AF$4,0))</f>
        <v>#N/A</v>
      </c>
      <c r="F62" s="18" t="e">
        <f>INDEX('[11]SIT Results'!$B$4:$AF$52,MATCH($B62,'[11]SIT Results'!$B$4:$B$52,0),MATCH(F$4,'[11]SIT Results'!$B$4:$AF$4,0))</f>
        <v>#N/A</v>
      </c>
      <c r="G62" s="18" t="e">
        <f>INDEX('[11]SIT Results'!$B$4:$AF$52,MATCH($B62,'[11]SIT Results'!$B$4:$B$52,0),MATCH(G$4,'[11]SIT Results'!$B$4:$AF$4,0))</f>
        <v>#N/A</v>
      </c>
      <c r="H62" s="18" t="e">
        <f>INDEX('[11]SIT Results'!$B$4:$AF$52,MATCH($B62,'[11]SIT Results'!$B$4:$B$52,0),MATCH(H$4,'[11]SIT Results'!$B$4:$AF$4,0))</f>
        <v>#N/A</v>
      </c>
      <c r="I62" s="18" t="e">
        <f>INDEX('[11]SIT Results'!$B$4:$AF$52,MATCH($B62,'[11]SIT Results'!$B$4:$B$52,0),MATCH(I$4,'[11]SIT Results'!$B$4:$AF$4,0))</f>
        <v>#N/A</v>
      </c>
      <c r="J62" s="18" t="e">
        <f>INDEX('[11]SIT Results'!$B$4:$AF$52,MATCH($B62,'[11]SIT Results'!$B$4:$B$52,0),MATCH(J$4,'[11]SIT Results'!$B$4:$AF$4,0))</f>
        <v>#N/A</v>
      </c>
      <c r="K62" s="18" t="e">
        <f>INDEX('[11]SIT Results'!$B$4:$AF$52,MATCH($B62,'[11]SIT Results'!$B$4:$B$52,0),MATCH(K$4,'[11]SIT Results'!$B$4:$AF$4,0))</f>
        <v>#N/A</v>
      </c>
      <c r="L62" s="18" t="e">
        <f>INDEX('[11]SIT Results'!$B$4:$AF$52,MATCH($B62,'[11]SIT Results'!$B$4:$B$52,0),MATCH(L$4,'[11]SIT Results'!$B$4:$AF$4,0))</f>
        <v>#N/A</v>
      </c>
      <c r="M62" s="18" t="e">
        <f>INDEX('[11]SIT Results'!$B$4:$AF$52,MATCH($B62,'[11]SIT Results'!$B$4:$B$52,0),MATCH(M$4,'[11]SIT Results'!$B$4:$AF$4,0))</f>
        <v>#N/A</v>
      </c>
      <c r="N62" s="18" t="e">
        <f>INDEX('[11]SIT Results'!$B$4:$AF$52,MATCH($B62,'[11]SIT Results'!$B$4:$B$52,0),MATCH(N$4,'[11]SIT Results'!$B$4:$AF$4,0))</f>
        <v>#N/A</v>
      </c>
      <c r="O62" s="18" t="e">
        <f>INDEX('[11]SIT Results'!$B$4:$AF$52,MATCH($B62,'[11]SIT Results'!$B$4:$B$52,0),MATCH(O$4,'[11]SIT Results'!$B$4:$AF$4,0))</f>
        <v>#N/A</v>
      </c>
      <c r="P62" s="18" t="e">
        <f>INDEX('[11]SIT Results'!$B$4:$AF$52,MATCH($B62,'[11]SIT Results'!$B$4:$B$52,0),MATCH(P$4,'[11]SIT Results'!$B$4:$AF$4,0))</f>
        <v>#N/A</v>
      </c>
      <c r="Q62" s="18" t="e">
        <f>INDEX('[11]SIT Results'!$B$4:$AF$52,MATCH($B62,'[11]SIT Results'!$B$4:$B$52,0),MATCH(Q$4,'[11]SIT Results'!$B$4:$AF$4,0))</f>
        <v>#N/A</v>
      </c>
      <c r="R62" s="18" t="e">
        <f>INDEX('[11]SIT Results'!$B$4:$AF$52,MATCH($B62,'[11]SIT Results'!$B$4:$B$52,0),MATCH(R$4,'[11]SIT Results'!$B$4:$AF$4,0))</f>
        <v>#N/A</v>
      </c>
      <c r="S62" s="18" t="e">
        <f>INDEX('[11]SIT Results'!$B$4:$AF$52,MATCH($B62,'[11]SIT Results'!$B$4:$B$52,0),MATCH(S$4,'[11]SIT Results'!$B$4:$AF$4,0))</f>
        <v>#N/A</v>
      </c>
      <c r="T62" s="18" t="e">
        <f>INDEX('[11]SIT Results'!$B$4:$AF$52,MATCH($B62,'[11]SIT Results'!$B$4:$B$52,0),MATCH(T$4,'[11]SIT Results'!$B$4:$AF$4,0))</f>
        <v>#N/A</v>
      </c>
      <c r="U62" s="18" t="e">
        <f>INDEX('[11]SIT Results'!$B$4:$AF$52,MATCH($B62,'[11]SIT Results'!$B$4:$B$52,0),MATCH(U$4,'[11]SIT Results'!$B$4:$AF$4,0))</f>
        <v>#N/A</v>
      </c>
      <c r="V62" s="18" t="e">
        <f>INDEX('[11]SIT Results'!$B$4:$AF$52,MATCH($B62,'[11]SIT Results'!$B$4:$B$52,0),MATCH(V$4,'[11]SIT Results'!$B$4:$AF$4,0))</f>
        <v>#N/A</v>
      </c>
      <c r="W62" s="18" t="e">
        <f>INDEX('[11]SIT Results'!$B$4:$AF$52,MATCH($B62,'[11]SIT Results'!$B$4:$B$52,0),MATCH(W$4,'[11]SIT Results'!$B$4:$AF$4,0))</f>
        <v>#N/A</v>
      </c>
      <c r="X62" s="18" t="e">
        <f>INDEX('[11]SIT Results'!$B$4:$AF$52,MATCH($B62,'[11]SIT Results'!$B$4:$B$52,0),MATCH(X$4,'[11]SIT Results'!$B$4:$AF$4,0))</f>
        <v>#N/A</v>
      </c>
      <c r="Y62" s="18" t="e">
        <f>INDEX('[11]SIT Results'!$B$4:$AF$52,MATCH($B62,'[11]SIT Results'!$B$4:$B$52,0),MATCH(Y$4,'[11]SIT Results'!$B$4:$AF$4,0))</f>
        <v>#N/A</v>
      </c>
      <c r="Z62" s="18" t="e">
        <f>INDEX('[11]SIT Results'!$B$4:$AF$52,MATCH($B62,'[11]SIT Results'!$B$4:$B$52,0),MATCH(Z$4,'[11]SIT Results'!$B$4:$AF$4,0))</f>
        <v>#N/A</v>
      </c>
      <c r="AA62" s="18" t="e">
        <f>INDEX('[11]SIT Results'!$B$4:$AF$52,MATCH($B62,'[11]SIT Results'!$B$4:$B$52,0),MATCH(AA$4,'[11]SIT Results'!$B$4:$AF$4,0))</f>
        <v>#N/A</v>
      </c>
      <c r="AB62" s="18" t="e">
        <f>INDEX('[11]SIT Results'!$B$4:$AF$52,MATCH($B62,'[11]SIT Results'!$B$4:$B$52,0),MATCH(AB$4,'[11]SIT Results'!$B$4:$AF$4,0))</f>
        <v>#N/A</v>
      </c>
      <c r="AC62" s="18" t="e">
        <f>INDEX('[11]SIT Results'!$B$4:$AF$52,MATCH($B62,'[11]SIT Results'!$B$4:$B$52,0),MATCH(AC$4,'[11]SIT Results'!$B$4:$AF$4,0))</f>
        <v>#N/A</v>
      </c>
      <c r="AD62" s="18" t="e">
        <f>INDEX('[11]SIT Results'!$B$4:$AF$52,MATCH($B62,'[11]SIT Results'!$B$4:$B$52,0),MATCH(AD$4,'[11]SIT Results'!$B$4:$AF$4,0))</f>
        <v>#N/A</v>
      </c>
      <c r="AE62" s="18"/>
      <c r="AF62" s="18"/>
    </row>
    <row r="63" spans="2:32" ht="15" x14ac:dyDescent="0.25">
      <c r="B63" s="17" t="s">
        <v>269</v>
      </c>
      <c r="C63" s="18" t="e">
        <f>INDEX('[11]SIT Results'!$B$4:$AF$52,MATCH($B63,'[11]SIT Results'!$B$4:$B$52,0),MATCH(C$4,'[11]SIT Results'!$B$4:$AF$4,0))</f>
        <v>#N/A</v>
      </c>
      <c r="D63" s="18" t="e">
        <f>INDEX('[11]SIT Results'!$B$4:$AF$52,MATCH($B63,'[11]SIT Results'!$B$4:$B$52,0),MATCH(D$4,'[11]SIT Results'!$B$4:$AF$4,0))</f>
        <v>#N/A</v>
      </c>
      <c r="E63" s="18" t="e">
        <f>INDEX('[11]SIT Results'!$B$4:$AF$52,MATCH($B63,'[11]SIT Results'!$B$4:$B$52,0),MATCH(E$4,'[11]SIT Results'!$B$4:$AF$4,0))</f>
        <v>#N/A</v>
      </c>
      <c r="F63" s="18" t="e">
        <f>INDEX('[11]SIT Results'!$B$4:$AF$52,MATCH($B63,'[11]SIT Results'!$B$4:$B$52,0),MATCH(F$4,'[11]SIT Results'!$B$4:$AF$4,0))</f>
        <v>#N/A</v>
      </c>
      <c r="G63" s="18" t="e">
        <f>INDEX('[11]SIT Results'!$B$4:$AF$52,MATCH($B63,'[11]SIT Results'!$B$4:$B$52,0),MATCH(G$4,'[11]SIT Results'!$B$4:$AF$4,0))</f>
        <v>#N/A</v>
      </c>
      <c r="H63" s="18" t="e">
        <f>INDEX('[11]SIT Results'!$B$4:$AF$52,MATCH($B63,'[11]SIT Results'!$B$4:$B$52,0),MATCH(H$4,'[11]SIT Results'!$B$4:$AF$4,0))</f>
        <v>#N/A</v>
      </c>
      <c r="I63" s="18" t="e">
        <f>INDEX('[11]SIT Results'!$B$4:$AF$52,MATCH($B63,'[11]SIT Results'!$B$4:$B$52,0),MATCH(I$4,'[11]SIT Results'!$B$4:$AF$4,0))</f>
        <v>#N/A</v>
      </c>
      <c r="J63" s="18" t="e">
        <f>INDEX('[11]SIT Results'!$B$4:$AF$52,MATCH($B63,'[11]SIT Results'!$B$4:$B$52,0),MATCH(J$4,'[11]SIT Results'!$B$4:$AF$4,0))</f>
        <v>#N/A</v>
      </c>
      <c r="K63" s="18" t="e">
        <f>INDEX('[11]SIT Results'!$B$4:$AF$52,MATCH($B63,'[11]SIT Results'!$B$4:$B$52,0),MATCH(K$4,'[11]SIT Results'!$B$4:$AF$4,0))</f>
        <v>#N/A</v>
      </c>
      <c r="L63" s="18" t="e">
        <f>INDEX('[11]SIT Results'!$B$4:$AF$52,MATCH($B63,'[11]SIT Results'!$B$4:$B$52,0),MATCH(L$4,'[11]SIT Results'!$B$4:$AF$4,0))</f>
        <v>#N/A</v>
      </c>
      <c r="M63" s="18" t="e">
        <f>INDEX('[11]SIT Results'!$B$4:$AF$52,MATCH($B63,'[11]SIT Results'!$B$4:$B$52,0),MATCH(M$4,'[11]SIT Results'!$B$4:$AF$4,0))</f>
        <v>#N/A</v>
      </c>
      <c r="N63" s="18" t="e">
        <f>INDEX('[11]SIT Results'!$B$4:$AF$52,MATCH($B63,'[11]SIT Results'!$B$4:$B$52,0),MATCH(N$4,'[11]SIT Results'!$B$4:$AF$4,0))</f>
        <v>#N/A</v>
      </c>
      <c r="O63" s="18" t="e">
        <f>INDEX('[11]SIT Results'!$B$4:$AF$52,MATCH($B63,'[11]SIT Results'!$B$4:$B$52,0),MATCH(O$4,'[11]SIT Results'!$B$4:$AF$4,0))</f>
        <v>#N/A</v>
      </c>
      <c r="P63" s="18" t="e">
        <f>INDEX('[11]SIT Results'!$B$4:$AF$52,MATCH($B63,'[11]SIT Results'!$B$4:$B$52,0),MATCH(P$4,'[11]SIT Results'!$B$4:$AF$4,0))</f>
        <v>#N/A</v>
      </c>
      <c r="Q63" s="18" t="e">
        <f>INDEX('[11]SIT Results'!$B$4:$AF$52,MATCH($B63,'[11]SIT Results'!$B$4:$B$52,0),MATCH(Q$4,'[11]SIT Results'!$B$4:$AF$4,0))</f>
        <v>#N/A</v>
      </c>
      <c r="R63" s="18" t="e">
        <f>INDEX('[11]SIT Results'!$B$4:$AF$52,MATCH($B63,'[11]SIT Results'!$B$4:$B$52,0),MATCH(R$4,'[11]SIT Results'!$B$4:$AF$4,0))</f>
        <v>#N/A</v>
      </c>
      <c r="S63" s="18" t="e">
        <f>INDEX('[11]SIT Results'!$B$4:$AF$52,MATCH($B63,'[11]SIT Results'!$B$4:$B$52,0),MATCH(S$4,'[11]SIT Results'!$B$4:$AF$4,0))</f>
        <v>#N/A</v>
      </c>
      <c r="T63" s="18" t="e">
        <f>INDEX('[11]SIT Results'!$B$4:$AF$52,MATCH($B63,'[11]SIT Results'!$B$4:$B$52,0),MATCH(T$4,'[11]SIT Results'!$B$4:$AF$4,0))</f>
        <v>#N/A</v>
      </c>
      <c r="U63" s="18" t="e">
        <f>INDEX('[11]SIT Results'!$B$4:$AF$52,MATCH($B63,'[11]SIT Results'!$B$4:$B$52,0),MATCH(U$4,'[11]SIT Results'!$B$4:$AF$4,0))</f>
        <v>#N/A</v>
      </c>
      <c r="V63" s="18" t="e">
        <f>INDEX('[11]SIT Results'!$B$4:$AF$52,MATCH($B63,'[11]SIT Results'!$B$4:$B$52,0),MATCH(V$4,'[11]SIT Results'!$B$4:$AF$4,0))</f>
        <v>#N/A</v>
      </c>
      <c r="W63" s="18" t="e">
        <f>INDEX('[11]SIT Results'!$B$4:$AF$52,MATCH($B63,'[11]SIT Results'!$B$4:$B$52,0),MATCH(W$4,'[11]SIT Results'!$B$4:$AF$4,0))</f>
        <v>#N/A</v>
      </c>
      <c r="X63" s="18" t="e">
        <f>INDEX('[11]SIT Results'!$B$4:$AF$52,MATCH($B63,'[11]SIT Results'!$B$4:$B$52,0),MATCH(X$4,'[11]SIT Results'!$B$4:$AF$4,0))</f>
        <v>#N/A</v>
      </c>
      <c r="Y63" s="18" t="e">
        <f>INDEX('[11]SIT Results'!$B$4:$AF$52,MATCH($B63,'[11]SIT Results'!$B$4:$B$52,0),MATCH(Y$4,'[11]SIT Results'!$B$4:$AF$4,0))</f>
        <v>#N/A</v>
      </c>
      <c r="Z63" s="18" t="e">
        <f>INDEX('[11]SIT Results'!$B$4:$AF$52,MATCH($B63,'[11]SIT Results'!$B$4:$B$52,0),MATCH(Z$4,'[11]SIT Results'!$B$4:$AF$4,0))</f>
        <v>#N/A</v>
      </c>
      <c r="AA63" s="18" t="e">
        <f>INDEX('[11]SIT Results'!$B$4:$AF$52,MATCH($B63,'[11]SIT Results'!$B$4:$B$52,0),MATCH(AA$4,'[11]SIT Results'!$B$4:$AF$4,0))</f>
        <v>#N/A</v>
      </c>
      <c r="AB63" s="18" t="e">
        <f>INDEX('[11]SIT Results'!$B$4:$AF$52,MATCH($B63,'[11]SIT Results'!$B$4:$B$52,0),MATCH(AB$4,'[11]SIT Results'!$B$4:$AF$4,0))</f>
        <v>#N/A</v>
      </c>
      <c r="AC63" s="18" t="e">
        <f>INDEX('[11]SIT Results'!$B$4:$AF$52,MATCH($B63,'[11]SIT Results'!$B$4:$B$52,0),MATCH(AC$4,'[11]SIT Results'!$B$4:$AF$4,0))</f>
        <v>#N/A</v>
      </c>
      <c r="AD63" s="18" t="e">
        <f>INDEX('[11]SIT Results'!$B$4:$AF$52,MATCH($B63,'[11]SIT Results'!$B$4:$B$52,0),MATCH(AD$4,'[11]SIT Results'!$B$4:$AF$4,0))</f>
        <v>#N/A</v>
      </c>
      <c r="AE63" s="18"/>
      <c r="AF63" s="18"/>
    </row>
    <row r="64" spans="2:32" ht="15.75" thickBot="1" x14ac:dyDescent="0.3">
      <c r="B64" s="28" t="s">
        <v>335</v>
      </c>
      <c r="C64" s="28" t="e">
        <f>INDEX('[11]SIT Results'!$B$4:$AF$52,MATCH($B64,'[11]SIT Results'!$B$4:$B$52,0),MATCH(C$4,'[11]SIT Results'!$B$4:$AF$4,0))</f>
        <v>#N/A</v>
      </c>
      <c r="D64" s="28" t="e">
        <f>INDEX('[11]SIT Results'!$B$4:$AF$52,MATCH($B64,'[11]SIT Results'!$B$4:$B$52,0),MATCH(D$4,'[11]SIT Results'!$B$4:$AF$4,0))</f>
        <v>#N/A</v>
      </c>
      <c r="E64" s="28" t="e">
        <f>INDEX('[11]SIT Results'!$B$4:$AF$52,MATCH($B64,'[11]SIT Results'!$B$4:$B$52,0),MATCH(E$4,'[11]SIT Results'!$B$4:$AF$4,0))</f>
        <v>#N/A</v>
      </c>
      <c r="F64" s="28" t="e">
        <f>INDEX('[11]SIT Results'!$B$4:$AF$52,MATCH($B64,'[11]SIT Results'!$B$4:$B$52,0),MATCH(F$4,'[11]SIT Results'!$B$4:$AF$4,0))</f>
        <v>#N/A</v>
      </c>
      <c r="G64" s="28" t="e">
        <f>INDEX('[11]SIT Results'!$B$4:$AF$52,MATCH($B64,'[11]SIT Results'!$B$4:$B$52,0),MATCH(G$4,'[11]SIT Results'!$B$4:$AF$4,0))</f>
        <v>#N/A</v>
      </c>
      <c r="H64" s="28" t="e">
        <f>INDEX('[11]SIT Results'!$B$4:$AF$52,MATCH($B64,'[11]SIT Results'!$B$4:$B$52,0),MATCH(H$4,'[11]SIT Results'!$B$4:$AF$4,0))</f>
        <v>#N/A</v>
      </c>
      <c r="I64" s="28" t="e">
        <f>INDEX('[11]SIT Results'!$B$4:$AF$52,MATCH($B64,'[11]SIT Results'!$B$4:$B$52,0),MATCH(I$4,'[11]SIT Results'!$B$4:$AF$4,0))</f>
        <v>#N/A</v>
      </c>
      <c r="J64" s="28" t="e">
        <f>INDEX('[11]SIT Results'!$B$4:$AF$52,MATCH($B64,'[11]SIT Results'!$B$4:$B$52,0),MATCH(J$4,'[11]SIT Results'!$B$4:$AF$4,0))</f>
        <v>#N/A</v>
      </c>
      <c r="K64" s="28" t="e">
        <f>INDEX('[11]SIT Results'!$B$4:$AF$52,MATCH($B64,'[11]SIT Results'!$B$4:$B$52,0),MATCH(K$4,'[11]SIT Results'!$B$4:$AF$4,0))</f>
        <v>#N/A</v>
      </c>
      <c r="L64" s="28" t="e">
        <f>INDEX('[11]SIT Results'!$B$4:$AF$52,MATCH($B64,'[11]SIT Results'!$B$4:$B$52,0),MATCH(L$4,'[11]SIT Results'!$B$4:$AF$4,0))</f>
        <v>#N/A</v>
      </c>
      <c r="M64" s="28" t="e">
        <f>INDEX('[11]SIT Results'!$B$4:$AF$52,MATCH($B64,'[11]SIT Results'!$B$4:$B$52,0),MATCH(M$4,'[11]SIT Results'!$B$4:$AF$4,0))</f>
        <v>#N/A</v>
      </c>
      <c r="N64" s="28" t="e">
        <f>INDEX('[11]SIT Results'!$B$4:$AF$52,MATCH($B64,'[11]SIT Results'!$B$4:$B$52,0),MATCH(N$4,'[11]SIT Results'!$B$4:$AF$4,0))</f>
        <v>#N/A</v>
      </c>
      <c r="O64" s="28" t="e">
        <f>INDEX('[11]SIT Results'!$B$4:$AF$52,MATCH($B64,'[11]SIT Results'!$B$4:$B$52,0),MATCH(O$4,'[11]SIT Results'!$B$4:$AF$4,0))</f>
        <v>#N/A</v>
      </c>
      <c r="P64" s="28" t="e">
        <f>INDEX('[11]SIT Results'!$B$4:$AF$52,MATCH($B64,'[11]SIT Results'!$B$4:$B$52,0),MATCH(P$4,'[11]SIT Results'!$B$4:$AF$4,0))</f>
        <v>#N/A</v>
      </c>
      <c r="Q64" s="28" t="e">
        <f>INDEX('[11]SIT Results'!$B$4:$AF$52,MATCH($B64,'[11]SIT Results'!$B$4:$B$52,0),MATCH(Q$4,'[11]SIT Results'!$B$4:$AF$4,0))</f>
        <v>#N/A</v>
      </c>
      <c r="R64" s="28" t="e">
        <f>INDEX('[11]SIT Results'!$B$4:$AF$52,MATCH($B64,'[11]SIT Results'!$B$4:$B$52,0),MATCH(R$4,'[11]SIT Results'!$B$4:$AF$4,0))</f>
        <v>#N/A</v>
      </c>
      <c r="S64" s="28" t="e">
        <f>INDEX('[11]SIT Results'!$B$4:$AF$52,MATCH($B64,'[11]SIT Results'!$B$4:$B$52,0),MATCH(S$4,'[11]SIT Results'!$B$4:$AF$4,0))</f>
        <v>#N/A</v>
      </c>
      <c r="T64" s="28" t="e">
        <f>INDEX('[11]SIT Results'!$B$4:$AF$52,MATCH($B64,'[11]SIT Results'!$B$4:$B$52,0),MATCH(T$4,'[11]SIT Results'!$B$4:$AF$4,0))</f>
        <v>#N/A</v>
      </c>
      <c r="U64" s="28" t="e">
        <f>INDEX('[11]SIT Results'!$B$4:$AF$52,MATCH($B64,'[11]SIT Results'!$B$4:$B$52,0),MATCH(U$4,'[11]SIT Results'!$B$4:$AF$4,0))</f>
        <v>#N/A</v>
      </c>
      <c r="V64" s="28" t="e">
        <f>INDEX('[11]SIT Results'!$B$4:$AF$52,MATCH($B64,'[11]SIT Results'!$B$4:$B$52,0),MATCH(V$4,'[11]SIT Results'!$B$4:$AF$4,0))</f>
        <v>#N/A</v>
      </c>
      <c r="W64" s="28" t="e">
        <f>INDEX('[11]SIT Results'!$B$4:$AF$52,MATCH($B64,'[11]SIT Results'!$B$4:$B$52,0),MATCH(W$4,'[11]SIT Results'!$B$4:$AF$4,0))</f>
        <v>#N/A</v>
      </c>
      <c r="X64" s="28" t="e">
        <f>INDEX('[11]SIT Results'!$B$4:$AF$52,MATCH($B64,'[11]SIT Results'!$B$4:$B$52,0),MATCH(X$4,'[11]SIT Results'!$B$4:$AF$4,0))</f>
        <v>#N/A</v>
      </c>
      <c r="Y64" s="28" t="e">
        <f>INDEX('[11]SIT Results'!$B$4:$AF$52,MATCH($B64,'[11]SIT Results'!$B$4:$B$52,0),MATCH(Y$4,'[11]SIT Results'!$B$4:$AF$4,0))</f>
        <v>#N/A</v>
      </c>
      <c r="Z64" s="28" t="e">
        <f>INDEX('[11]SIT Results'!$B$4:$AF$52,MATCH($B64,'[11]SIT Results'!$B$4:$B$52,0),MATCH(Z$4,'[11]SIT Results'!$B$4:$AF$4,0))</f>
        <v>#N/A</v>
      </c>
      <c r="AA64" s="28" t="e">
        <f>INDEX('[11]SIT Results'!$B$4:$AF$52,MATCH($B64,'[11]SIT Results'!$B$4:$B$52,0),MATCH(AA$4,'[11]SIT Results'!$B$4:$AF$4,0))</f>
        <v>#N/A</v>
      </c>
      <c r="AB64" s="28" t="e">
        <f>INDEX('[11]SIT Results'!$B$4:$AF$52,MATCH($B64,'[11]SIT Results'!$B$4:$B$52,0),MATCH(AB$4,'[11]SIT Results'!$B$4:$AF$4,0))</f>
        <v>#N/A</v>
      </c>
      <c r="AC64" s="28" t="e">
        <f>INDEX('[11]SIT Results'!$B$4:$AF$52,MATCH($B64,'[11]SIT Results'!$B$4:$B$52,0),MATCH(AC$4,'[11]SIT Results'!$B$4:$AF$4,0))</f>
        <v>#N/A</v>
      </c>
      <c r="AD64" s="28" t="e">
        <f>INDEX('[11]SIT Results'!$B$4:$AF$52,MATCH($B64,'[11]SIT Results'!$B$4:$B$52,0),MATCH(AD$4,'[11]SIT Results'!$B$4:$AF$4,0))</f>
        <v>#N/A</v>
      </c>
      <c r="AE64" s="28"/>
      <c r="AF64" s="28"/>
    </row>
    <row r="65" spans="2:32" ht="16.5" thickBot="1" x14ac:dyDescent="0.35">
      <c r="B65" s="29" t="s">
        <v>336</v>
      </c>
      <c r="C65" s="30" t="e">
        <f>INDEX('[11]SIT Results'!$B$4:$AF$52,MATCH($B65,'[11]SIT Results'!$B$4:$B$52,0),MATCH(C$4,'[11]SIT Results'!$B$4:$AF$4,0))</f>
        <v>#N/A</v>
      </c>
      <c r="D65" s="30" t="e">
        <f>INDEX('[11]SIT Results'!$B$4:$AF$52,MATCH($B65,'[11]SIT Results'!$B$4:$B$52,0),MATCH(D$4,'[11]SIT Results'!$B$4:$AF$4,0))</f>
        <v>#N/A</v>
      </c>
      <c r="E65" s="30" t="e">
        <f>INDEX('[11]SIT Results'!$B$4:$AF$52,MATCH($B65,'[11]SIT Results'!$B$4:$B$52,0),MATCH(E$4,'[11]SIT Results'!$B$4:$AF$4,0))</f>
        <v>#N/A</v>
      </c>
      <c r="F65" s="30" t="e">
        <f>INDEX('[11]SIT Results'!$B$4:$AF$52,MATCH($B65,'[11]SIT Results'!$B$4:$B$52,0),MATCH(F$4,'[11]SIT Results'!$B$4:$AF$4,0))</f>
        <v>#N/A</v>
      </c>
      <c r="G65" s="30" t="e">
        <f>INDEX('[11]SIT Results'!$B$4:$AF$52,MATCH($B65,'[11]SIT Results'!$B$4:$B$52,0),MATCH(G$4,'[11]SIT Results'!$B$4:$AF$4,0))</f>
        <v>#N/A</v>
      </c>
      <c r="H65" s="30" t="e">
        <f>INDEX('[11]SIT Results'!$B$4:$AF$52,MATCH($B65,'[11]SIT Results'!$B$4:$B$52,0),MATCH(H$4,'[11]SIT Results'!$B$4:$AF$4,0))</f>
        <v>#N/A</v>
      </c>
      <c r="I65" s="30" t="e">
        <f>INDEX('[11]SIT Results'!$B$4:$AF$52,MATCH($B65,'[11]SIT Results'!$B$4:$B$52,0),MATCH(I$4,'[11]SIT Results'!$B$4:$AF$4,0))</f>
        <v>#N/A</v>
      </c>
      <c r="J65" s="30" t="e">
        <f>INDEX('[11]SIT Results'!$B$4:$AF$52,MATCH($B65,'[11]SIT Results'!$B$4:$B$52,0),MATCH(J$4,'[11]SIT Results'!$B$4:$AF$4,0))</f>
        <v>#N/A</v>
      </c>
      <c r="K65" s="30" t="e">
        <f>INDEX('[11]SIT Results'!$B$4:$AF$52,MATCH($B65,'[11]SIT Results'!$B$4:$B$52,0),MATCH(K$4,'[11]SIT Results'!$B$4:$AF$4,0))</f>
        <v>#N/A</v>
      </c>
      <c r="L65" s="30" t="e">
        <f>INDEX('[11]SIT Results'!$B$4:$AF$52,MATCH($B65,'[11]SIT Results'!$B$4:$B$52,0),MATCH(L$4,'[11]SIT Results'!$B$4:$AF$4,0))</f>
        <v>#N/A</v>
      </c>
      <c r="M65" s="30" t="e">
        <f>INDEX('[11]SIT Results'!$B$4:$AF$52,MATCH($B65,'[11]SIT Results'!$B$4:$B$52,0),MATCH(M$4,'[11]SIT Results'!$B$4:$AF$4,0))</f>
        <v>#N/A</v>
      </c>
      <c r="N65" s="30" t="e">
        <f>INDEX('[11]SIT Results'!$B$4:$AF$52,MATCH($B65,'[11]SIT Results'!$B$4:$B$52,0),MATCH(N$4,'[11]SIT Results'!$B$4:$AF$4,0))</f>
        <v>#N/A</v>
      </c>
      <c r="O65" s="30" t="e">
        <f>INDEX('[11]SIT Results'!$B$4:$AF$52,MATCH($B65,'[11]SIT Results'!$B$4:$B$52,0),MATCH(O$4,'[11]SIT Results'!$B$4:$AF$4,0))</f>
        <v>#N/A</v>
      </c>
      <c r="P65" s="30" t="e">
        <f>INDEX('[11]SIT Results'!$B$4:$AF$52,MATCH($B65,'[11]SIT Results'!$B$4:$B$52,0),MATCH(P$4,'[11]SIT Results'!$B$4:$AF$4,0))</f>
        <v>#N/A</v>
      </c>
      <c r="Q65" s="30" t="e">
        <f>INDEX('[11]SIT Results'!$B$4:$AF$52,MATCH($B65,'[11]SIT Results'!$B$4:$B$52,0),MATCH(Q$4,'[11]SIT Results'!$B$4:$AF$4,0))</f>
        <v>#N/A</v>
      </c>
      <c r="R65" s="30" t="e">
        <f>INDEX('[11]SIT Results'!$B$4:$AF$52,MATCH($B65,'[11]SIT Results'!$B$4:$B$52,0),MATCH(R$4,'[11]SIT Results'!$B$4:$AF$4,0))</f>
        <v>#N/A</v>
      </c>
      <c r="S65" s="30" t="e">
        <f>INDEX('[11]SIT Results'!$B$4:$AF$52,MATCH($B65,'[11]SIT Results'!$B$4:$B$52,0),MATCH(S$4,'[11]SIT Results'!$B$4:$AF$4,0))</f>
        <v>#N/A</v>
      </c>
      <c r="T65" s="30" t="e">
        <f>INDEX('[11]SIT Results'!$B$4:$AF$52,MATCH($B65,'[11]SIT Results'!$B$4:$B$52,0),MATCH(T$4,'[11]SIT Results'!$B$4:$AF$4,0))</f>
        <v>#N/A</v>
      </c>
      <c r="U65" s="30" t="e">
        <f>INDEX('[11]SIT Results'!$B$4:$AF$52,MATCH($B65,'[11]SIT Results'!$B$4:$B$52,0),MATCH(U$4,'[11]SIT Results'!$B$4:$AF$4,0))</f>
        <v>#N/A</v>
      </c>
      <c r="V65" s="30" t="e">
        <f>INDEX('[11]SIT Results'!$B$4:$AF$52,MATCH($B65,'[11]SIT Results'!$B$4:$B$52,0),MATCH(V$4,'[11]SIT Results'!$B$4:$AF$4,0))</f>
        <v>#N/A</v>
      </c>
      <c r="W65" s="30" t="e">
        <f>INDEX('[11]SIT Results'!$B$4:$AF$52,MATCH($B65,'[11]SIT Results'!$B$4:$B$52,0),MATCH(W$4,'[11]SIT Results'!$B$4:$AF$4,0))</f>
        <v>#N/A</v>
      </c>
      <c r="X65" s="30" t="e">
        <f>INDEX('[11]SIT Results'!$B$4:$AF$52,MATCH($B65,'[11]SIT Results'!$B$4:$B$52,0),MATCH(X$4,'[11]SIT Results'!$B$4:$AF$4,0))</f>
        <v>#N/A</v>
      </c>
      <c r="Y65" s="30" t="e">
        <f>INDEX('[11]SIT Results'!$B$4:$AF$52,MATCH($B65,'[11]SIT Results'!$B$4:$B$52,0),MATCH(Y$4,'[11]SIT Results'!$B$4:$AF$4,0))</f>
        <v>#N/A</v>
      </c>
      <c r="Z65" s="30" t="e">
        <f>INDEX('[11]SIT Results'!$B$4:$AF$52,MATCH($B65,'[11]SIT Results'!$B$4:$B$52,0),MATCH(Z$4,'[11]SIT Results'!$B$4:$AF$4,0))</f>
        <v>#N/A</v>
      </c>
      <c r="AA65" s="30" t="e">
        <f>INDEX('[11]SIT Results'!$B$4:$AF$52,MATCH($B65,'[11]SIT Results'!$B$4:$B$52,0),MATCH(AA$4,'[11]SIT Results'!$B$4:$AF$4,0))</f>
        <v>#N/A</v>
      </c>
      <c r="AB65" s="30" t="e">
        <f>INDEX('[11]SIT Results'!$B$4:$AF$52,MATCH($B65,'[11]SIT Results'!$B$4:$B$52,0),MATCH(AB$4,'[11]SIT Results'!$B$4:$AF$4,0))</f>
        <v>#N/A</v>
      </c>
      <c r="AC65" s="30" t="e">
        <f>INDEX('[11]SIT Results'!$B$4:$AF$52,MATCH($B65,'[11]SIT Results'!$B$4:$B$52,0),MATCH(AC$4,'[11]SIT Results'!$B$4:$AF$4,0))</f>
        <v>#N/A</v>
      </c>
      <c r="AD65" s="30" t="e">
        <f>INDEX('[11]SIT Results'!$B$4:$AF$52,MATCH($B65,'[11]SIT Results'!$B$4:$B$52,0),MATCH(AD$4,'[11]SIT Results'!$B$4:$AF$4,0))</f>
        <v>#N/A</v>
      </c>
      <c r="AE65" s="354"/>
      <c r="AF65" s="354"/>
    </row>
    <row r="66" spans="2:32" ht="16.5" thickBot="1" x14ac:dyDescent="0.35">
      <c r="B66" s="29" t="s">
        <v>337</v>
      </c>
      <c r="C66" s="30" t="e">
        <f>C27</f>
        <v>#N/A</v>
      </c>
      <c r="D66" s="30" t="e">
        <f t="shared" ref="D66:AD66" si="4">D27</f>
        <v>#N/A</v>
      </c>
      <c r="E66" s="30" t="e">
        <f t="shared" si="4"/>
        <v>#N/A</v>
      </c>
      <c r="F66" s="30" t="e">
        <f t="shared" si="4"/>
        <v>#N/A</v>
      </c>
      <c r="G66" s="30" t="e">
        <f t="shared" si="4"/>
        <v>#N/A</v>
      </c>
      <c r="H66" s="30" t="e">
        <f t="shared" si="4"/>
        <v>#N/A</v>
      </c>
      <c r="I66" s="30" t="e">
        <f t="shared" si="4"/>
        <v>#N/A</v>
      </c>
      <c r="J66" s="30" t="e">
        <f t="shared" si="4"/>
        <v>#N/A</v>
      </c>
      <c r="K66" s="30" t="e">
        <f t="shared" si="4"/>
        <v>#N/A</v>
      </c>
      <c r="L66" s="30" t="e">
        <f t="shared" si="4"/>
        <v>#N/A</v>
      </c>
      <c r="M66" s="30" t="e">
        <f t="shared" si="4"/>
        <v>#N/A</v>
      </c>
      <c r="N66" s="30" t="e">
        <f t="shared" si="4"/>
        <v>#N/A</v>
      </c>
      <c r="O66" s="30" t="e">
        <f t="shared" si="4"/>
        <v>#N/A</v>
      </c>
      <c r="P66" s="30" t="e">
        <f t="shared" si="4"/>
        <v>#N/A</v>
      </c>
      <c r="Q66" s="30" t="e">
        <f t="shared" si="4"/>
        <v>#N/A</v>
      </c>
      <c r="R66" s="30" t="e">
        <f t="shared" si="4"/>
        <v>#N/A</v>
      </c>
      <c r="S66" s="30" t="e">
        <f t="shared" si="4"/>
        <v>#N/A</v>
      </c>
      <c r="T66" s="30" t="e">
        <f t="shared" si="4"/>
        <v>#N/A</v>
      </c>
      <c r="U66" s="30" t="e">
        <f t="shared" si="4"/>
        <v>#N/A</v>
      </c>
      <c r="V66" s="30" t="e">
        <f t="shared" si="4"/>
        <v>#N/A</v>
      </c>
      <c r="W66" s="30" t="e">
        <f t="shared" si="4"/>
        <v>#N/A</v>
      </c>
      <c r="X66" s="30" t="e">
        <f t="shared" si="4"/>
        <v>#N/A</v>
      </c>
      <c r="Y66" s="30" t="e">
        <f t="shared" si="4"/>
        <v>#N/A</v>
      </c>
      <c r="Z66" s="30" t="e">
        <f t="shared" si="4"/>
        <v>#N/A</v>
      </c>
      <c r="AA66" s="30" t="e">
        <f t="shared" si="4"/>
        <v>#N/A</v>
      </c>
      <c r="AB66" s="30" t="e">
        <f t="shared" si="4"/>
        <v>#N/A</v>
      </c>
      <c r="AC66" s="30" t="e">
        <f t="shared" si="4"/>
        <v>#N/A</v>
      </c>
      <c r="AD66" s="30" t="e">
        <f t="shared" si="4"/>
        <v>#N/A</v>
      </c>
      <c r="AE66" s="354"/>
      <c r="AF66" s="354"/>
    </row>
    <row r="67" spans="2:32" ht="16.5" thickBot="1" x14ac:dyDescent="0.35">
      <c r="B67" s="29" t="s">
        <v>285</v>
      </c>
      <c r="C67" s="30" t="e">
        <f>INDEX('[11]SIT Results'!$B$4:$AF$52,MATCH($B67,'[11]SIT Results'!$B$4:$B$52,0),MATCH(C$4,'[11]SIT Results'!$B$4:$AF$4,0))</f>
        <v>#N/A</v>
      </c>
      <c r="D67" s="30" t="e">
        <f>INDEX('[11]SIT Results'!$B$4:$AF$52,MATCH($B67,'[11]SIT Results'!$B$4:$B$52,0),MATCH(D$4,'[11]SIT Results'!$B$4:$AF$4,0))</f>
        <v>#N/A</v>
      </c>
      <c r="E67" s="30" t="e">
        <f>INDEX('[11]SIT Results'!$B$4:$AF$52,MATCH($B67,'[11]SIT Results'!$B$4:$B$52,0),MATCH(E$4,'[11]SIT Results'!$B$4:$AF$4,0))</f>
        <v>#N/A</v>
      </c>
      <c r="F67" s="30" t="e">
        <f>INDEX('[11]SIT Results'!$B$4:$AF$52,MATCH($B67,'[11]SIT Results'!$B$4:$B$52,0),MATCH(F$4,'[11]SIT Results'!$B$4:$AF$4,0))</f>
        <v>#N/A</v>
      </c>
      <c r="G67" s="30" t="e">
        <f>INDEX('[11]SIT Results'!$B$4:$AF$52,MATCH($B67,'[11]SIT Results'!$B$4:$B$52,0),MATCH(G$4,'[11]SIT Results'!$B$4:$AF$4,0))</f>
        <v>#N/A</v>
      </c>
      <c r="H67" s="30" t="e">
        <f>INDEX('[11]SIT Results'!$B$4:$AF$52,MATCH($B67,'[11]SIT Results'!$B$4:$B$52,0),MATCH(H$4,'[11]SIT Results'!$B$4:$AF$4,0))</f>
        <v>#N/A</v>
      </c>
      <c r="I67" s="30" t="e">
        <f>INDEX('[11]SIT Results'!$B$4:$AF$52,MATCH($B67,'[11]SIT Results'!$B$4:$B$52,0),MATCH(I$4,'[11]SIT Results'!$B$4:$AF$4,0))</f>
        <v>#N/A</v>
      </c>
      <c r="J67" s="30" t="e">
        <f>INDEX('[11]SIT Results'!$B$4:$AF$52,MATCH($B67,'[11]SIT Results'!$B$4:$B$52,0),MATCH(J$4,'[11]SIT Results'!$B$4:$AF$4,0))</f>
        <v>#N/A</v>
      </c>
      <c r="K67" s="30" t="e">
        <f>INDEX('[11]SIT Results'!$B$4:$AF$52,MATCH($B67,'[11]SIT Results'!$B$4:$B$52,0),MATCH(K$4,'[11]SIT Results'!$B$4:$AF$4,0))</f>
        <v>#N/A</v>
      </c>
      <c r="L67" s="30" t="e">
        <f>INDEX('[11]SIT Results'!$B$4:$AF$52,MATCH($B67,'[11]SIT Results'!$B$4:$B$52,0),MATCH(L$4,'[11]SIT Results'!$B$4:$AF$4,0))</f>
        <v>#N/A</v>
      </c>
      <c r="M67" s="30" t="e">
        <f>INDEX('[11]SIT Results'!$B$4:$AF$52,MATCH($B67,'[11]SIT Results'!$B$4:$B$52,0),MATCH(M$4,'[11]SIT Results'!$B$4:$AF$4,0))</f>
        <v>#N/A</v>
      </c>
      <c r="N67" s="30" t="e">
        <f>INDEX('[11]SIT Results'!$B$4:$AF$52,MATCH($B67,'[11]SIT Results'!$B$4:$B$52,0),MATCH(N$4,'[11]SIT Results'!$B$4:$AF$4,0))</f>
        <v>#N/A</v>
      </c>
      <c r="O67" s="30" t="e">
        <f>INDEX('[11]SIT Results'!$B$4:$AF$52,MATCH($B67,'[11]SIT Results'!$B$4:$B$52,0),MATCH(O$4,'[11]SIT Results'!$B$4:$AF$4,0))</f>
        <v>#N/A</v>
      </c>
      <c r="P67" s="30" t="e">
        <f>INDEX('[11]SIT Results'!$B$4:$AF$52,MATCH($B67,'[11]SIT Results'!$B$4:$B$52,0),MATCH(P$4,'[11]SIT Results'!$B$4:$AF$4,0))</f>
        <v>#N/A</v>
      </c>
      <c r="Q67" s="30" t="e">
        <f>INDEX('[11]SIT Results'!$B$4:$AF$52,MATCH($B67,'[11]SIT Results'!$B$4:$B$52,0),MATCH(Q$4,'[11]SIT Results'!$B$4:$AF$4,0))</f>
        <v>#N/A</v>
      </c>
      <c r="R67" s="30" t="e">
        <f>INDEX('[11]SIT Results'!$B$4:$AF$52,MATCH($B67,'[11]SIT Results'!$B$4:$B$52,0),MATCH(R$4,'[11]SIT Results'!$B$4:$AF$4,0))</f>
        <v>#N/A</v>
      </c>
      <c r="S67" s="30" t="e">
        <f>INDEX('[11]SIT Results'!$B$4:$AF$52,MATCH($B67,'[11]SIT Results'!$B$4:$B$52,0),MATCH(S$4,'[11]SIT Results'!$B$4:$AF$4,0))</f>
        <v>#N/A</v>
      </c>
      <c r="T67" s="30" t="e">
        <f>INDEX('[11]SIT Results'!$B$4:$AF$52,MATCH($B67,'[11]SIT Results'!$B$4:$B$52,0),MATCH(T$4,'[11]SIT Results'!$B$4:$AF$4,0))</f>
        <v>#N/A</v>
      </c>
      <c r="U67" s="30" t="e">
        <f>INDEX('[11]SIT Results'!$B$4:$AF$52,MATCH($B67,'[11]SIT Results'!$B$4:$B$52,0),MATCH(U$4,'[11]SIT Results'!$B$4:$AF$4,0))</f>
        <v>#N/A</v>
      </c>
      <c r="V67" s="30" t="e">
        <f>INDEX('[11]SIT Results'!$B$4:$AF$52,MATCH($B67,'[11]SIT Results'!$B$4:$B$52,0),MATCH(V$4,'[11]SIT Results'!$B$4:$AF$4,0))</f>
        <v>#N/A</v>
      </c>
      <c r="W67" s="30" t="e">
        <f>INDEX('[11]SIT Results'!$B$4:$AF$52,MATCH($B67,'[11]SIT Results'!$B$4:$B$52,0),MATCH(W$4,'[11]SIT Results'!$B$4:$AF$4,0))</f>
        <v>#N/A</v>
      </c>
      <c r="X67" s="30" t="e">
        <f>INDEX('[11]SIT Results'!$B$4:$AF$52,MATCH($B67,'[11]SIT Results'!$B$4:$B$52,0),MATCH(X$4,'[11]SIT Results'!$B$4:$AF$4,0))</f>
        <v>#N/A</v>
      </c>
      <c r="Y67" s="30" t="e">
        <f>INDEX('[11]SIT Results'!$B$4:$AF$52,MATCH($B67,'[11]SIT Results'!$B$4:$B$52,0),MATCH(Y$4,'[11]SIT Results'!$B$4:$AF$4,0))</f>
        <v>#N/A</v>
      </c>
      <c r="Z67" s="30" t="e">
        <f>INDEX('[11]SIT Results'!$B$4:$AF$52,MATCH($B67,'[11]SIT Results'!$B$4:$B$52,0),MATCH(Z$4,'[11]SIT Results'!$B$4:$AF$4,0))</f>
        <v>#N/A</v>
      </c>
      <c r="AA67" s="30" t="e">
        <f>INDEX('[11]SIT Results'!$B$4:$AF$52,MATCH($B67,'[11]SIT Results'!$B$4:$B$52,0),MATCH(AA$4,'[11]SIT Results'!$B$4:$AF$4,0))</f>
        <v>#N/A</v>
      </c>
      <c r="AB67" s="30" t="e">
        <f>INDEX('[11]SIT Results'!$B$4:$AF$52,MATCH($B67,'[11]SIT Results'!$B$4:$B$52,0),MATCH(AB$4,'[11]SIT Results'!$B$4:$AF$4,0))</f>
        <v>#N/A</v>
      </c>
      <c r="AC67" s="30" t="e">
        <f>INDEX('[11]SIT Results'!$B$4:$AF$52,MATCH($B67,'[11]SIT Results'!$B$4:$B$52,0),MATCH(AC$4,'[11]SIT Results'!$B$4:$AF$4,0))</f>
        <v>#N/A</v>
      </c>
      <c r="AD67" s="30" t="e">
        <f>INDEX('[11]SIT Results'!$B$4:$AF$52,MATCH($B67,'[11]SIT Results'!$B$4:$B$52,0),MATCH(AD$4,'[11]SIT Results'!$B$4:$AF$4,0))</f>
        <v>#N/A</v>
      </c>
      <c r="AE67" s="354"/>
      <c r="AF67" s="354"/>
    </row>
    <row r="68" spans="2:32" ht="15.75" x14ac:dyDescent="0.3">
      <c r="B68" s="11" t="s">
        <v>338</v>
      </c>
      <c r="C68" s="12"/>
      <c r="D68" s="12"/>
      <c r="E68" s="12"/>
      <c r="F68" s="12"/>
      <c r="G68" s="12"/>
      <c r="H68" s="12"/>
      <c r="I68" s="12"/>
      <c r="J68" s="12"/>
      <c r="K68" s="12"/>
      <c r="L68" s="12"/>
      <c r="M68" s="12"/>
      <c r="N68" s="13"/>
      <c r="O68" s="13"/>
      <c r="P68" s="13"/>
      <c r="Q68" s="13"/>
      <c r="R68" s="13"/>
      <c r="S68" s="13"/>
      <c r="T68" s="13"/>
      <c r="U68" s="13"/>
      <c r="V68" s="13"/>
      <c r="W68" s="13"/>
      <c r="X68" s="13"/>
      <c r="Y68" s="13"/>
      <c r="Z68" s="13"/>
      <c r="AA68" s="13"/>
      <c r="AB68" s="13"/>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34FA9-E46A-426D-A077-9A92947D6081}">
  <sheetPr>
    <tabColor theme="9" tint="0.79998168889431442"/>
  </sheetPr>
  <dimension ref="A1:AG73"/>
  <sheetViews>
    <sheetView workbookViewId="0"/>
  </sheetViews>
  <sheetFormatPr defaultRowHeight="14.25" x14ac:dyDescent="0.2"/>
  <cols>
    <col min="1" max="1" width="3.75" customWidth="1"/>
    <col min="2" max="2" width="37.875" customWidth="1"/>
    <col min="3" max="32" width="10.5" customWidth="1"/>
    <col min="33" max="33" width="9.375" customWidth="1"/>
  </cols>
  <sheetData>
    <row r="1" spans="1:33" s="61" customFormat="1" ht="16.5" x14ac:dyDescent="0.25">
      <c r="A1" s="62" t="s">
        <v>312</v>
      </c>
    </row>
    <row r="2" spans="1:33" x14ac:dyDescent="0.2">
      <c r="A2" t="s">
        <v>494</v>
      </c>
    </row>
    <row r="4" spans="1:33" ht="16.5" thickBot="1" x14ac:dyDescent="0.35">
      <c r="B4" s="14" t="s">
        <v>314</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c r="AG4" s="14">
        <v>2020</v>
      </c>
    </row>
    <row r="5" spans="1:33" ht="15" x14ac:dyDescent="0.25">
      <c r="B5" s="15" t="s">
        <v>187</v>
      </c>
      <c r="C5" s="16">
        <f>'[12]SIT Results'!C5</f>
        <v>19.512212447088409</v>
      </c>
      <c r="D5" s="16">
        <f>'[12]SIT Results'!D5</f>
        <v>17.389646077835938</v>
      </c>
      <c r="E5" s="16">
        <f>'[12]SIT Results'!E5</f>
        <v>18.422571951774998</v>
      </c>
      <c r="F5" s="16">
        <f>'[12]SIT Results'!F5</f>
        <v>17.14633762646298</v>
      </c>
      <c r="G5" s="16">
        <f>'[12]SIT Results'!G5</f>
        <v>18.531842828041412</v>
      </c>
      <c r="H5" s="16">
        <f>'[12]SIT Results'!H5</f>
        <v>18.359421734810919</v>
      </c>
      <c r="I5" s="16">
        <f>'[12]SIT Results'!I5</f>
        <v>18.220662971849922</v>
      </c>
      <c r="J5" s="16">
        <f>'[12]SIT Results'!J5</f>
        <v>17.639767868641933</v>
      </c>
      <c r="K5" s="16">
        <f>'[12]SIT Results'!K5</f>
        <v>17.6953398062203</v>
      </c>
      <c r="L5" s="16">
        <f>'[12]SIT Results'!L5</f>
        <v>17.029713928892079</v>
      </c>
      <c r="M5" s="16">
        <f>'[12]SIT Results'!M5</f>
        <v>17.54725802244289</v>
      </c>
      <c r="N5" s="16">
        <f>'[12]SIT Results'!N5</f>
        <v>17.600029778373994</v>
      </c>
      <c r="O5" s="16">
        <f>'[12]SIT Results'!O5</f>
        <v>19.003584996826941</v>
      </c>
      <c r="P5" s="16">
        <f>'[12]SIT Results'!P5</f>
        <v>19.617764751279548</v>
      </c>
      <c r="Q5" s="16">
        <f>'[12]SIT Results'!Q5</f>
        <v>20.266100409413866</v>
      </c>
      <c r="R5" s="16">
        <f>'[12]SIT Results'!R5</f>
        <v>20.669712329493745</v>
      </c>
      <c r="S5" s="16">
        <f>'[12]SIT Results'!S5</f>
        <v>20.611558388873075</v>
      </c>
      <c r="T5" s="16">
        <f>'[12]SIT Results'!T5</f>
        <v>20.858435714805367</v>
      </c>
      <c r="U5" s="16">
        <f>'[12]SIT Results'!U5</f>
        <v>17.536566856964349</v>
      </c>
      <c r="V5" s="16">
        <f>'[12]SIT Results'!V5</f>
        <v>17.369099746959119</v>
      </c>
      <c r="W5" s="16">
        <f>'[12]SIT Results'!W5</f>
        <v>18.541978604126658</v>
      </c>
      <c r="X5" s="16">
        <f>'[12]SIT Results'!X5</f>
        <v>18.605722505507867</v>
      </c>
      <c r="Y5" s="16">
        <f>'[12]SIT Results'!Y5</f>
        <v>18.010365007383047</v>
      </c>
      <c r="Z5" s="16">
        <f>'[12]SIT Results'!Z5</f>
        <v>18.04498421741588</v>
      </c>
      <c r="AA5" s="16">
        <f>'[12]SIT Results'!AA5</f>
        <v>17.433535144961848</v>
      </c>
      <c r="AB5" s="16">
        <f>'[12]SIT Results'!AB5</f>
        <v>17.55392204025927</v>
      </c>
      <c r="AC5" s="16">
        <f>'[12]SIT Results'!AC5</f>
        <v>17.57585612493931</v>
      </c>
      <c r="AD5" s="16">
        <f>'[12]SIT Results'!AD5</f>
        <v>17.928573993300603</v>
      </c>
      <c r="AE5" s="16">
        <f>'[12]SIT Results'!AE5</f>
        <v>17.688932454228961</v>
      </c>
      <c r="AF5" s="16">
        <f>'[12]SIT Results'!AF5</f>
        <v>17.922268112277628</v>
      </c>
      <c r="AG5" s="16">
        <f>'[12]SIT Results'!AG5</f>
        <v>13.916322067896598</v>
      </c>
    </row>
    <row r="6" spans="1:33" ht="15" x14ac:dyDescent="0.25">
      <c r="B6" s="17" t="s">
        <v>232</v>
      </c>
      <c r="C6" s="18">
        <f>'[12]SIT Results'!C6</f>
        <v>19.23556072427359</v>
      </c>
      <c r="D6" s="18">
        <f>'[12]SIT Results'!D6</f>
        <v>17.116916738100226</v>
      </c>
      <c r="E6" s="18">
        <f>'[12]SIT Results'!E6</f>
        <v>18.134333857448741</v>
      </c>
      <c r="F6" s="18">
        <f>'[12]SIT Results'!F6</f>
        <v>16.869487137773721</v>
      </c>
      <c r="G6" s="18">
        <f>'[12]SIT Results'!G6</f>
        <v>18.248277457747243</v>
      </c>
      <c r="H6" s="18">
        <f>'[12]SIT Results'!H6</f>
        <v>18.078681497242602</v>
      </c>
      <c r="I6" s="18">
        <f>'[12]SIT Results'!I6</f>
        <v>17.952836715051088</v>
      </c>
      <c r="J6" s="18">
        <f>'[12]SIT Results'!J6</f>
        <v>17.381866786677044</v>
      </c>
      <c r="K6" s="18">
        <f>'[12]SIT Results'!K6</f>
        <v>17.438292098182099</v>
      </c>
      <c r="L6" s="18">
        <f>'[12]SIT Results'!L6</f>
        <v>16.77927553072584</v>
      </c>
      <c r="M6" s="18">
        <f>'[12]SIT Results'!M6</f>
        <v>17.294865391196559</v>
      </c>
      <c r="N6" s="18">
        <f>'[12]SIT Results'!N6</f>
        <v>17.360318602399968</v>
      </c>
      <c r="O6" s="18">
        <f>'[12]SIT Results'!O6</f>
        <v>18.773179515207655</v>
      </c>
      <c r="P6" s="18">
        <f>'[12]SIT Results'!P6</f>
        <v>19.388176986687267</v>
      </c>
      <c r="Q6" s="18">
        <f>'[12]SIT Results'!Q6</f>
        <v>20.034123710256527</v>
      </c>
      <c r="R6" s="18">
        <f>'[12]SIT Results'!R6</f>
        <v>20.437766435716345</v>
      </c>
      <c r="S6" s="18">
        <f>'[12]SIT Results'!S6</f>
        <v>20.382142317930235</v>
      </c>
      <c r="T6" s="18">
        <f>'[12]SIT Results'!T6</f>
        <v>20.615981635716146</v>
      </c>
      <c r="U6" s="18">
        <f>'[12]SIT Results'!U6</f>
        <v>17.333360961835158</v>
      </c>
      <c r="V6" s="18">
        <f>'[12]SIT Results'!V6</f>
        <v>17.179811065086923</v>
      </c>
      <c r="W6" s="18">
        <f>'[12]SIT Results'!W6</f>
        <v>18.355626968670634</v>
      </c>
      <c r="X6" s="18">
        <f>'[12]SIT Results'!X6</f>
        <v>18.419467626302804</v>
      </c>
      <c r="Y6" s="18">
        <f>'[12]SIT Results'!Y6</f>
        <v>17.833550513976615</v>
      </c>
      <c r="Z6" s="18">
        <f>'[12]SIT Results'!Z6</f>
        <v>17.867853989473996</v>
      </c>
      <c r="AA6" s="18">
        <f>'[12]SIT Results'!AA6</f>
        <v>17.253339219266426</v>
      </c>
      <c r="AB6" s="18">
        <f>'[12]SIT Results'!AB6</f>
        <v>17.380878199061438</v>
      </c>
      <c r="AC6" s="18">
        <f>'[12]SIT Results'!AC6</f>
        <v>17.406899184821388</v>
      </c>
      <c r="AD6" s="18">
        <f>'[12]SIT Results'!AD6</f>
        <v>17.755218603916781</v>
      </c>
      <c r="AE6" s="18">
        <f>'[12]SIT Results'!AE6</f>
        <v>17.518572150995322</v>
      </c>
      <c r="AF6" s="18">
        <f>'[12]SIT Results'!AF6</f>
        <v>17.742812487215357</v>
      </c>
      <c r="AG6" s="18">
        <f>'[12]SIT Results'!AG6</f>
        <v>13.790046154364655</v>
      </c>
    </row>
    <row r="7" spans="1:33" ht="15" x14ac:dyDescent="0.25">
      <c r="B7" s="17" t="s">
        <v>189</v>
      </c>
      <c r="C7" s="18">
        <f>'[12]SIT Results'!C7</f>
        <v>3.5296871076097268E-2</v>
      </c>
      <c r="D7" s="18">
        <f>'[12]SIT Results'!D7</f>
        <v>2.8934600663984504E-2</v>
      </c>
      <c r="E7" s="18">
        <f>'[12]SIT Results'!E7</f>
        <v>3.5642874464380588E-2</v>
      </c>
      <c r="F7" s="18">
        <f>'[12]SIT Results'!F7</f>
        <v>3.2318725658325984E-2</v>
      </c>
      <c r="G7" s="18">
        <f>'[12]SIT Results'!G7</f>
        <v>3.4405996482570034E-2</v>
      </c>
      <c r="H7" s="18">
        <f>'[12]SIT Results'!H7</f>
        <v>3.481074939751079E-2</v>
      </c>
      <c r="I7" s="18">
        <f>'[12]SIT Results'!I7</f>
        <v>3.545239767006389E-2</v>
      </c>
      <c r="J7" s="18">
        <f>'[12]SIT Results'!J7</f>
        <v>3.5757206881589551E-2</v>
      </c>
      <c r="K7" s="18">
        <f>'[12]SIT Results'!K7</f>
        <v>3.8111005611222784E-2</v>
      </c>
      <c r="L7" s="18">
        <f>'[12]SIT Results'!L7</f>
        <v>3.2655926636066673E-2</v>
      </c>
      <c r="M7" s="18">
        <f>'[12]SIT Results'!M7</f>
        <v>3.3355220712143231E-2</v>
      </c>
      <c r="N7" s="18">
        <f>'[12]SIT Results'!N7</f>
        <v>3.3178727710431864E-2</v>
      </c>
      <c r="O7" s="18">
        <f>'[12]SIT Results'!O7</f>
        <v>3.6003505601182276E-2</v>
      </c>
      <c r="P7" s="18">
        <f>'[12]SIT Results'!P7</f>
        <v>3.3675023305465415E-2</v>
      </c>
      <c r="Q7" s="18">
        <f>'[12]SIT Results'!Q7</f>
        <v>3.480086769140911E-2</v>
      </c>
      <c r="R7" s="18">
        <f>'[12]SIT Results'!R7</f>
        <v>3.7088758576066631E-2</v>
      </c>
      <c r="S7" s="18">
        <f>'[12]SIT Results'!S7</f>
        <v>3.686334087990456E-2</v>
      </c>
      <c r="T7" s="18">
        <f>'[12]SIT Results'!T7</f>
        <v>3.6122442906650551E-2</v>
      </c>
      <c r="U7" s="18">
        <f>'[12]SIT Results'!U7</f>
        <v>3.5449439274676017E-2</v>
      </c>
      <c r="V7" s="18">
        <f>'[12]SIT Results'!V7</f>
        <v>3.6478591575571234E-2</v>
      </c>
      <c r="W7" s="18">
        <f>'[12]SIT Results'!W7</f>
        <v>3.6437155171243185E-2</v>
      </c>
      <c r="X7" s="18">
        <f>'[12]SIT Results'!X7</f>
        <v>3.6102692592368646E-2</v>
      </c>
      <c r="Y7" s="18">
        <f>'[12]SIT Results'!Y7</f>
        <v>3.4437619565549811E-2</v>
      </c>
      <c r="Z7" s="18">
        <f>'[12]SIT Results'!Z7</f>
        <v>3.3732096150352081E-2</v>
      </c>
      <c r="AA7" s="18">
        <f>'[12]SIT Results'!AA7</f>
        <v>3.396604460524949E-2</v>
      </c>
      <c r="AB7" s="18">
        <f>'[12]SIT Results'!AB7</f>
        <v>2.9930380709770651E-2</v>
      </c>
      <c r="AC7" s="18">
        <f>'[12]SIT Results'!AC7</f>
        <v>3.0160525253348648E-2</v>
      </c>
      <c r="AD7" s="18">
        <f>'[12]SIT Results'!AD7</f>
        <v>3.0782371942253806E-2</v>
      </c>
      <c r="AE7" s="18">
        <f>'[12]SIT Results'!AE7</f>
        <v>2.9752824854953234E-2</v>
      </c>
      <c r="AF7" s="18">
        <f>'[12]SIT Results'!AF7</f>
        <v>3.0338451558995162E-2</v>
      </c>
      <c r="AG7" s="18">
        <f>'[12]SIT Results'!AG7</f>
        <v>2.6910055997884697E-2</v>
      </c>
    </row>
    <row r="8" spans="1:33" ht="15" x14ac:dyDescent="0.25">
      <c r="B8" s="17" t="s">
        <v>236</v>
      </c>
      <c r="C8" s="18">
        <f>'[12]SIT Results'!C8</f>
        <v>0.24135485173871851</v>
      </c>
      <c r="D8" s="18">
        <f>'[12]SIT Results'!D8</f>
        <v>0.24379473907172816</v>
      </c>
      <c r="E8" s="18">
        <f>'[12]SIT Results'!E8</f>
        <v>0.25259521986187772</v>
      </c>
      <c r="F8" s="18">
        <f>'[12]SIT Results'!F8</f>
        <v>0.24453176303093507</v>
      </c>
      <c r="G8" s="18">
        <f>'[12]SIT Results'!G8</f>
        <v>0.24915937381160014</v>
      </c>
      <c r="H8" s="18">
        <f>'[12]SIT Results'!H8</f>
        <v>0.24592948817080573</v>
      </c>
      <c r="I8" s="18">
        <f>'[12]SIT Results'!I8</f>
        <v>0.23237385912877234</v>
      </c>
      <c r="J8" s="18">
        <f>'[12]SIT Results'!J8</f>
        <v>0.22214387508329558</v>
      </c>
      <c r="K8" s="18">
        <f>'[12]SIT Results'!K8</f>
        <v>0.21893670242697541</v>
      </c>
      <c r="L8" s="18">
        <f>'[12]SIT Results'!L8</f>
        <v>0.21778247153017197</v>
      </c>
      <c r="M8" s="18">
        <f>'[12]SIT Results'!M8</f>
        <v>0.21903741053418696</v>
      </c>
      <c r="N8" s="18">
        <f>'[12]SIT Results'!N8</f>
        <v>0.20653244826359513</v>
      </c>
      <c r="O8" s="18">
        <f>'[12]SIT Results'!O8</f>
        <v>0.19440197601810422</v>
      </c>
      <c r="P8" s="18">
        <f>'[12]SIT Results'!P8</f>
        <v>0.19591274128681316</v>
      </c>
      <c r="Q8" s="18">
        <f>'[12]SIT Results'!Q8</f>
        <v>0.19717583146592993</v>
      </c>
      <c r="R8" s="18">
        <f>'[12]SIT Results'!R8</f>
        <v>0.19485713520133641</v>
      </c>
      <c r="S8" s="18">
        <f>'[12]SIT Results'!S8</f>
        <v>0.19255273006293658</v>
      </c>
      <c r="T8" s="18">
        <f>'[12]SIT Results'!T8</f>
        <v>0.20633163618257075</v>
      </c>
      <c r="U8" s="18">
        <f>'[12]SIT Results'!U8</f>
        <v>0.16775645585451621</v>
      </c>
      <c r="V8" s="18">
        <f>'[12]SIT Results'!V8</f>
        <v>0.15281009029662462</v>
      </c>
      <c r="W8" s="18">
        <f>'[12]SIT Results'!W8</f>
        <v>0.14991448028478274</v>
      </c>
      <c r="X8" s="18">
        <f>'[12]SIT Results'!X8</f>
        <v>0.15015218661269478</v>
      </c>
      <c r="Y8" s="18">
        <f>'[12]SIT Results'!Y8</f>
        <v>0.14237687384088146</v>
      </c>
      <c r="Z8" s="18">
        <f>'[12]SIT Results'!Z8</f>
        <v>0.1433981317915326</v>
      </c>
      <c r="AA8" s="18">
        <f>'[12]SIT Results'!AA8</f>
        <v>0.14622988109017271</v>
      </c>
      <c r="AB8" s="18">
        <f>'[12]SIT Results'!AB8</f>
        <v>0.14311346048806103</v>
      </c>
      <c r="AC8" s="18">
        <f>'[12]SIT Results'!AC8</f>
        <v>0.13879641486457481</v>
      </c>
      <c r="AD8" s="18">
        <f>'[12]SIT Results'!AD8</f>
        <v>0.14257301744156733</v>
      </c>
      <c r="AE8" s="18">
        <f>'[12]SIT Results'!AE8</f>
        <v>0.14060747837868703</v>
      </c>
      <c r="AF8" s="18">
        <f>'[12]SIT Results'!AF8</f>
        <v>0.14911717350327339</v>
      </c>
      <c r="AG8" s="18">
        <f>'[12]SIT Results'!AG8</f>
        <v>9.9365857534058605E-2</v>
      </c>
    </row>
    <row r="9" spans="1:33" ht="15" x14ac:dyDescent="0.25">
      <c r="B9" s="17" t="s">
        <v>315</v>
      </c>
      <c r="C9" s="18">
        <f>'[12]SIT Results'!C9</f>
        <v>0</v>
      </c>
      <c r="D9" s="18">
        <f>'[12]SIT Results'!D9</f>
        <v>0</v>
      </c>
      <c r="E9" s="18">
        <f>'[12]SIT Results'!E9</f>
        <v>0</v>
      </c>
      <c r="F9" s="18">
        <f>'[12]SIT Results'!F9</f>
        <v>0</v>
      </c>
      <c r="G9" s="18">
        <f>'[12]SIT Results'!G9</f>
        <v>0</v>
      </c>
      <c r="H9" s="18">
        <f>'[12]SIT Results'!H9</f>
        <v>0</v>
      </c>
      <c r="I9" s="18">
        <f>'[12]SIT Results'!I9</f>
        <v>0</v>
      </c>
      <c r="J9" s="18">
        <f>'[12]SIT Results'!J9</f>
        <v>0</v>
      </c>
      <c r="K9" s="18">
        <f>'[12]SIT Results'!K9</f>
        <v>0</v>
      </c>
      <c r="L9" s="18">
        <f>'[12]SIT Results'!L9</f>
        <v>0</v>
      </c>
      <c r="M9" s="18">
        <f>'[12]SIT Results'!M9</f>
        <v>0</v>
      </c>
      <c r="N9" s="18">
        <f>'[12]SIT Results'!N9</f>
        <v>0</v>
      </c>
      <c r="O9" s="18">
        <f>'[12]SIT Results'!O9</f>
        <v>0</v>
      </c>
      <c r="P9" s="18">
        <f>'[12]SIT Results'!P9</f>
        <v>0</v>
      </c>
      <c r="Q9" s="18">
        <f>'[12]SIT Results'!Q9</f>
        <v>0</v>
      </c>
      <c r="R9" s="18">
        <f>'[12]SIT Results'!R9</f>
        <v>0</v>
      </c>
      <c r="S9" s="18">
        <f>'[12]SIT Results'!S9</f>
        <v>0</v>
      </c>
      <c r="T9" s="18">
        <f>'[12]SIT Results'!T9</f>
        <v>0</v>
      </c>
      <c r="U9" s="18">
        <f>'[12]SIT Results'!U9</f>
        <v>0</v>
      </c>
      <c r="V9" s="18">
        <f>'[12]SIT Results'!V9</f>
        <v>0</v>
      </c>
      <c r="W9" s="18">
        <f>'[12]SIT Results'!W9</f>
        <v>0</v>
      </c>
      <c r="X9" s="18">
        <f>'[12]SIT Results'!X9</f>
        <v>0</v>
      </c>
      <c r="Y9" s="18">
        <f>'[12]SIT Results'!Y9</f>
        <v>0</v>
      </c>
      <c r="Z9" s="18">
        <f>'[12]SIT Results'!Z9</f>
        <v>0</v>
      </c>
      <c r="AA9" s="18">
        <f>'[12]SIT Results'!AA9</f>
        <v>0</v>
      </c>
      <c r="AB9" s="18">
        <f>'[12]SIT Results'!AB9</f>
        <v>0</v>
      </c>
      <c r="AC9" s="18">
        <f>'[12]SIT Results'!AC9</f>
        <v>0</v>
      </c>
      <c r="AD9" s="18">
        <f>'[12]SIT Results'!AD9</f>
        <v>0</v>
      </c>
      <c r="AE9" s="18">
        <f>'[12]SIT Results'!AE9</f>
        <v>0</v>
      </c>
      <c r="AF9" s="18">
        <f>'[12]SIT Results'!AF9</f>
        <v>0</v>
      </c>
      <c r="AG9" s="18">
        <f>'[12]SIT Results'!AG9</f>
        <v>0</v>
      </c>
    </row>
    <row r="10" spans="1:33" ht="15" x14ac:dyDescent="0.25">
      <c r="B10" s="17" t="s">
        <v>240</v>
      </c>
      <c r="C10" s="18">
        <f>'[12]SIT Results'!C10</f>
        <v>0</v>
      </c>
      <c r="D10" s="18">
        <f>'[12]SIT Results'!D10</f>
        <v>0</v>
      </c>
      <c r="E10" s="18">
        <f>'[12]SIT Results'!E10</f>
        <v>0</v>
      </c>
      <c r="F10" s="18">
        <f>'[12]SIT Results'!F10</f>
        <v>0</v>
      </c>
      <c r="G10" s="18">
        <f>'[12]SIT Results'!G10</f>
        <v>0</v>
      </c>
      <c r="H10" s="18">
        <f>'[12]SIT Results'!H10</f>
        <v>0</v>
      </c>
      <c r="I10" s="18">
        <f>'[12]SIT Results'!I10</f>
        <v>0</v>
      </c>
      <c r="J10" s="18">
        <f>'[12]SIT Results'!J10</f>
        <v>0</v>
      </c>
      <c r="K10" s="18">
        <f>'[12]SIT Results'!K10</f>
        <v>0</v>
      </c>
      <c r="L10" s="18">
        <f>'[12]SIT Results'!L10</f>
        <v>0</v>
      </c>
      <c r="M10" s="18">
        <f>'[12]SIT Results'!M10</f>
        <v>0</v>
      </c>
      <c r="N10" s="18">
        <f>'[12]SIT Results'!N10</f>
        <v>0</v>
      </c>
      <c r="O10" s="18">
        <f>'[12]SIT Results'!O10</f>
        <v>0</v>
      </c>
      <c r="P10" s="18">
        <f>'[12]SIT Results'!P10</f>
        <v>0</v>
      </c>
      <c r="Q10" s="18">
        <f>'[12]SIT Results'!Q10</f>
        <v>0</v>
      </c>
      <c r="R10" s="18">
        <f>'[12]SIT Results'!R10</f>
        <v>0</v>
      </c>
      <c r="S10" s="18">
        <f>'[12]SIT Results'!S10</f>
        <v>0</v>
      </c>
      <c r="T10" s="18">
        <f>'[12]SIT Results'!T10</f>
        <v>0</v>
      </c>
      <c r="U10" s="18">
        <f>'[12]SIT Results'!U10</f>
        <v>0</v>
      </c>
      <c r="V10" s="18">
        <f>'[12]SIT Results'!V10</f>
        <v>0</v>
      </c>
      <c r="W10" s="18">
        <f>'[12]SIT Results'!W10</f>
        <v>0</v>
      </c>
      <c r="X10" s="18">
        <f>'[12]SIT Results'!X10</f>
        <v>0</v>
      </c>
      <c r="Y10" s="18">
        <f>'[12]SIT Results'!Y10</f>
        <v>0</v>
      </c>
      <c r="Z10" s="18">
        <f>'[12]SIT Results'!Z10</f>
        <v>0</v>
      </c>
      <c r="AA10" s="18">
        <f>'[12]SIT Results'!AA10</f>
        <v>0</v>
      </c>
      <c r="AB10" s="18">
        <f>'[12]SIT Results'!AB10</f>
        <v>0</v>
      </c>
      <c r="AC10" s="18">
        <f>'[12]SIT Results'!AC10</f>
        <v>0</v>
      </c>
      <c r="AD10" s="18">
        <f>'[12]SIT Results'!AD10</f>
        <v>0</v>
      </c>
      <c r="AE10" s="18">
        <f>'[12]SIT Results'!AE10</f>
        <v>0</v>
      </c>
      <c r="AF10" s="18">
        <f>'[12]SIT Results'!AF10</f>
        <v>0</v>
      </c>
      <c r="AG10" s="18">
        <f>'[12]SIT Results'!AG10</f>
        <v>0</v>
      </c>
    </row>
    <row r="11" spans="1:33" ht="15" x14ac:dyDescent="0.25">
      <c r="B11" s="19" t="s">
        <v>243</v>
      </c>
      <c r="C11" s="20">
        <f>'[12]SIT Results'!C11</f>
        <v>0.18728153992498944</v>
      </c>
      <c r="D11" s="20">
        <f>'[12]SIT Results'!D11</f>
        <v>0.18872472818404862</v>
      </c>
      <c r="E11" s="20">
        <f>'[12]SIT Results'!E11</f>
        <v>0.19151844735427911</v>
      </c>
      <c r="F11" s="20">
        <f>'[12]SIT Results'!F11</f>
        <v>0.29672447419740339</v>
      </c>
      <c r="G11" s="20">
        <f>'[12]SIT Results'!G11</f>
        <v>0.35704586034850899</v>
      </c>
      <c r="H11" s="20">
        <f>'[12]SIT Results'!H11</f>
        <v>0.42102734390881846</v>
      </c>
      <c r="I11" s="20">
        <f>'[12]SIT Results'!I11</f>
        <v>0.29266111945155421</v>
      </c>
      <c r="J11" s="20">
        <f>'[12]SIT Results'!J11</f>
        <v>1.110752022632655</v>
      </c>
      <c r="K11" s="20">
        <f>'[12]SIT Results'!K11</f>
        <v>1.0701675765282808</v>
      </c>
      <c r="L11" s="20">
        <f>'[12]SIT Results'!L11</f>
        <v>0.99493138264003622</v>
      </c>
      <c r="M11" s="20">
        <f>'[12]SIT Results'!M11</f>
        <v>1.129242386792757</v>
      </c>
      <c r="N11" s="20">
        <f>'[12]SIT Results'!N11</f>
        <v>0.97906168110857883</v>
      </c>
      <c r="O11" s="20">
        <f>'[12]SIT Results'!O11</f>
        <v>0.86391033357556635</v>
      </c>
      <c r="P11" s="20">
        <f>'[12]SIT Results'!P11</f>
        <v>0.87355835352578315</v>
      </c>
      <c r="Q11" s="20">
        <f>'[12]SIT Results'!Q11</f>
        <v>0.89422162306509589</v>
      </c>
      <c r="R11" s="20">
        <f>'[12]SIT Results'!R11</f>
        <v>0.82527507882598472</v>
      </c>
      <c r="S11" s="20">
        <f>'[12]SIT Results'!S11</f>
        <v>0.87112475398714773</v>
      </c>
      <c r="T11" s="20">
        <f>'[12]SIT Results'!T11</f>
        <v>0.89596575990316651</v>
      </c>
      <c r="U11" s="20">
        <f>'[12]SIT Results'!U11</f>
        <v>0.92812436395341524</v>
      </c>
      <c r="V11" s="20">
        <f>'[12]SIT Results'!V11</f>
        <v>0.83530503120832433</v>
      </c>
      <c r="W11" s="20">
        <f>'[12]SIT Results'!W11</f>
        <v>0.93994647703792067</v>
      </c>
      <c r="X11" s="20">
        <f>'[12]SIT Results'!X11</f>
        <v>0.95517002894099978</v>
      </c>
      <c r="Y11" s="20">
        <f>'[12]SIT Results'!Y11</f>
        <v>0.96335163044039329</v>
      </c>
      <c r="Z11" s="20">
        <f>'[12]SIT Results'!Z11</f>
        <v>0.97277662749532057</v>
      </c>
      <c r="AA11" s="20">
        <f>'[12]SIT Results'!AA11</f>
        <v>0.9896275316312001</v>
      </c>
      <c r="AB11" s="20">
        <f>'[12]SIT Results'!AB11</f>
        <v>1.0055289193053614</v>
      </c>
      <c r="AC11" s="20">
        <f>'[12]SIT Results'!AC11</f>
        <v>1.0120024508327343</v>
      </c>
      <c r="AD11" s="20">
        <f>'[12]SIT Results'!AD11</f>
        <v>1.0077816421149632</v>
      </c>
      <c r="AE11" s="20">
        <f>'[12]SIT Results'!AE11</f>
        <v>1.0094435109090267</v>
      </c>
      <c r="AF11" s="20">
        <f>'[12]SIT Results'!AF11</f>
        <v>1.0219319432408753</v>
      </c>
      <c r="AG11" s="20">
        <f>'[12]SIT Results'!AG11</f>
        <v>1.0310023280462453</v>
      </c>
    </row>
    <row r="12" spans="1:33" ht="15" x14ac:dyDescent="0.25">
      <c r="B12" s="17" t="s">
        <v>245</v>
      </c>
      <c r="C12" s="18">
        <f>'[12]SIT Results'!C12</f>
        <v>0.10086646103601561</v>
      </c>
      <c r="D12" s="18">
        <f>'[12]SIT Results'!D12</f>
        <v>0.1041504853488161</v>
      </c>
      <c r="E12" s="18">
        <f>'[12]SIT Results'!E12</f>
        <v>0.10086646103601561</v>
      </c>
      <c r="F12" s="18">
        <f>'[12]SIT Results'!F12</f>
        <v>0.19263464999999999</v>
      </c>
      <c r="G12" s="18">
        <f>'[12]SIT Results'!G12</f>
        <v>0.21357882</v>
      </c>
      <c r="H12" s="18">
        <f>'[12]SIT Results'!H12</f>
        <v>0.20685600000000001</v>
      </c>
      <c r="I12" s="18">
        <f>'[12]SIT Results'!I12</f>
        <v>3.2062679999999996E-2</v>
      </c>
      <c r="J12" s="18">
        <f>'[12]SIT Results'!J12</f>
        <v>0</v>
      </c>
      <c r="K12" s="18">
        <f>'[12]SIT Results'!K12</f>
        <v>0</v>
      </c>
      <c r="L12" s="18">
        <f>'[12]SIT Results'!L12</f>
        <v>0</v>
      </c>
      <c r="M12" s="18">
        <f>'[12]SIT Results'!M12</f>
        <v>0</v>
      </c>
      <c r="N12" s="18">
        <f>'[12]SIT Results'!N12</f>
        <v>0</v>
      </c>
      <c r="O12" s="18">
        <f>'[12]SIT Results'!O12</f>
        <v>0</v>
      </c>
      <c r="P12" s="18">
        <f>'[12]SIT Results'!P12</f>
        <v>0</v>
      </c>
      <c r="Q12" s="18">
        <f>'[12]SIT Results'!Q12</f>
        <v>0</v>
      </c>
      <c r="R12" s="18">
        <f>'[12]SIT Results'!R12</f>
        <v>0</v>
      </c>
      <c r="S12" s="18">
        <f>'[12]SIT Results'!S12</f>
        <v>0</v>
      </c>
      <c r="T12" s="18">
        <f>'[12]SIT Results'!T12</f>
        <v>0</v>
      </c>
      <c r="U12" s="18">
        <f>'[12]SIT Results'!U12</f>
        <v>0</v>
      </c>
      <c r="V12" s="18">
        <f>'[12]SIT Results'!V12</f>
        <v>0</v>
      </c>
      <c r="W12" s="18">
        <f>'[12]SIT Results'!W12</f>
        <v>0</v>
      </c>
      <c r="X12" s="18">
        <f>'[12]SIT Results'!X12</f>
        <v>0</v>
      </c>
      <c r="Y12" s="18">
        <f>'[12]SIT Results'!Y12</f>
        <v>0</v>
      </c>
      <c r="Z12" s="18">
        <f>'[12]SIT Results'!Z12</f>
        <v>0</v>
      </c>
      <c r="AA12" s="18">
        <f>'[12]SIT Results'!AA12</f>
        <v>0</v>
      </c>
      <c r="AB12" s="18">
        <f>'[12]SIT Results'!AB12</f>
        <v>0</v>
      </c>
      <c r="AC12" s="18">
        <f>'[12]SIT Results'!AC12</f>
        <v>0</v>
      </c>
      <c r="AD12" s="18">
        <f>'[12]SIT Results'!AD12</f>
        <v>0</v>
      </c>
      <c r="AE12" s="18">
        <f>'[12]SIT Results'!AE12</f>
        <v>0</v>
      </c>
      <c r="AF12" s="18">
        <f>'[12]SIT Results'!AF12</f>
        <v>0</v>
      </c>
      <c r="AG12" s="18">
        <f>'[12]SIT Results'!AG12</f>
        <v>0</v>
      </c>
    </row>
    <row r="13" spans="1:33" ht="15" x14ac:dyDescent="0.25">
      <c r="B13" s="17" t="s">
        <v>204</v>
      </c>
      <c r="C13" s="18">
        <f>'[12]SIT Results'!C13</f>
        <v>0</v>
      </c>
      <c r="D13" s="18">
        <f>'[12]SIT Results'!D13</f>
        <v>0</v>
      </c>
      <c r="E13" s="18">
        <f>'[12]SIT Results'!E13</f>
        <v>0</v>
      </c>
      <c r="F13" s="18">
        <f>'[12]SIT Results'!F13</f>
        <v>0</v>
      </c>
      <c r="G13" s="18">
        <f>'[12]SIT Results'!G13</f>
        <v>5.8895519858482596E-3</v>
      </c>
      <c r="H13" s="18">
        <f>'[12]SIT Results'!H13</f>
        <v>7.6592355065946043E-3</v>
      </c>
      <c r="I13" s="18">
        <f>'[12]SIT Results'!I13</f>
        <v>7.1746136400753294E-3</v>
      </c>
      <c r="J13" s="18">
        <f>'[12]SIT Results'!J13</f>
        <v>2.4949228039040749E-3</v>
      </c>
      <c r="K13" s="18">
        <f>'[12]SIT Results'!K13</f>
        <v>2.2372955131932351E-3</v>
      </c>
      <c r="L13" s="18">
        <f>'[12]SIT Results'!L13</f>
        <v>1.6873500177730339E-3</v>
      </c>
      <c r="M13" s="18">
        <f>'[12]SIT Results'!M13</f>
        <v>1.012659719918686E-3</v>
      </c>
      <c r="N13" s="18">
        <f>'[12]SIT Results'!N13</f>
        <v>1.0839752061000769E-3</v>
      </c>
      <c r="O13" s="18">
        <f>'[12]SIT Results'!O13</f>
        <v>7.9646287704707847E-4</v>
      </c>
      <c r="P13" s="18">
        <f>'[12]SIT Results'!P13</f>
        <v>4.3219410711653411E-3</v>
      </c>
      <c r="Q13" s="18">
        <f>'[12]SIT Results'!Q13</f>
        <v>6.2771590511177203E-3</v>
      </c>
      <c r="R13" s="18">
        <f>'[12]SIT Results'!R13</f>
        <v>8.7250653165363186E-3</v>
      </c>
      <c r="S13" s="18">
        <f>'[12]SIT Results'!S13</f>
        <v>5.624189786192408E-3</v>
      </c>
      <c r="T13" s="18">
        <f>'[12]SIT Results'!T13</f>
        <v>9.3002386148027414E-5</v>
      </c>
      <c r="U13" s="18">
        <f>'[12]SIT Results'!U13</f>
        <v>6.2723385241249025E-4</v>
      </c>
      <c r="V13" s="18">
        <f>'[12]SIT Results'!V13</f>
        <v>0</v>
      </c>
      <c r="W13" s="18">
        <f>'[12]SIT Results'!W13</f>
        <v>0</v>
      </c>
      <c r="X13" s="18">
        <f>'[12]SIT Results'!X13</f>
        <v>2.6477778165651269E-4</v>
      </c>
      <c r="Y13" s="18">
        <f>'[12]SIT Results'!Y13</f>
        <v>0</v>
      </c>
      <c r="Z13" s="18">
        <f>'[12]SIT Results'!Z13</f>
        <v>0</v>
      </c>
      <c r="AA13" s="18">
        <f>'[12]SIT Results'!AA13</f>
        <v>0</v>
      </c>
      <c r="AB13" s="18">
        <f>'[12]SIT Results'!AB13</f>
        <v>0</v>
      </c>
      <c r="AC13" s="18">
        <f>'[12]SIT Results'!AC13</f>
        <v>0</v>
      </c>
      <c r="AD13" s="18">
        <f>'[12]SIT Results'!AD13</f>
        <v>0</v>
      </c>
      <c r="AE13" s="18">
        <f>'[12]SIT Results'!AE13</f>
        <v>0</v>
      </c>
      <c r="AF13" s="18">
        <f>'[12]SIT Results'!AF13</f>
        <v>0</v>
      </c>
      <c r="AG13" s="18">
        <f>'[12]SIT Results'!AG13</f>
        <v>0</v>
      </c>
    </row>
    <row r="14" spans="1:33" ht="15" x14ac:dyDescent="0.25">
      <c r="B14" s="17" t="s">
        <v>251</v>
      </c>
      <c r="C14" s="18">
        <f>'[12]SIT Results'!C14</f>
        <v>1.2084355523904076E-2</v>
      </c>
      <c r="D14" s="18">
        <f>'[12]SIT Results'!D14</f>
        <v>1.1708855095217194E-2</v>
      </c>
      <c r="E14" s="18">
        <f>'[12]SIT Results'!E14</f>
        <v>1.173007383343354E-2</v>
      </c>
      <c r="F14" s="18">
        <f>'[12]SIT Results'!F14</f>
        <v>1.1782501407094439E-2</v>
      </c>
      <c r="G14" s="18">
        <f>'[12]SIT Results'!G14</f>
        <v>1.1722935192133804E-2</v>
      </c>
      <c r="H14" s="18">
        <f>'[12]SIT Results'!H14</f>
        <v>1.2115253350466178E-2</v>
      </c>
      <c r="I14" s="18">
        <f>'[12]SIT Results'!I14</f>
        <v>1.1859662425270688E-2</v>
      </c>
      <c r="J14" s="18">
        <f>'[12]SIT Results'!J14</f>
        <v>1.1960181557374983E-2</v>
      </c>
      <c r="K14" s="18">
        <f>'[12]SIT Results'!K14</f>
        <v>1.1983975089690889E-2</v>
      </c>
      <c r="L14" s="18">
        <f>'[12]SIT Results'!L14</f>
        <v>1.1570990626517973E-2</v>
      </c>
      <c r="M14" s="18">
        <f>'[12]SIT Results'!M14</f>
        <v>1.1410204565719067E-2</v>
      </c>
      <c r="N14" s="18">
        <f>'[12]SIT Results'!N14</f>
        <v>1.1386942071496877E-2</v>
      </c>
      <c r="O14" s="18">
        <f>'[12]SIT Results'!O14</f>
        <v>1.1496427224445183E-2</v>
      </c>
      <c r="P14" s="18">
        <f>'[12]SIT Results'!P14</f>
        <v>1.1220120743095982E-2</v>
      </c>
      <c r="Q14" s="18">
        <f>'[12]SIT Results'!Q14</f>
        <v>1.1294260501034376E-2</v>
      </c>
      <c r="R14" s="18">
        <f>'[12]SIT Results'!R14</f>
        <v>1.1244623256475688E-2</v>
      </c>
      <c r="S14" s="18">
        <f>'[12]SIT Results'!S14</f>
        <v>1.1121062728663183E-2</v>
      </c>
      <c r="T14" s="18">
        <f>'[12]SIT Results'!T14</f>
        <v>1.0768527205167692E-2</v>
      </c>
      <c r="U14" s="18">
        <f>'[12]SIT Results'!U14</f>
        <v>1.0357624939900978E-2</v>
      </c>
      <c r="V14" s="18">
        <f>'[12]SIT Results'!V14</f>
        <v>9.140153496561932E-3</v>
      </c>
      <c r="W14" s="18">
        <f>'[12]SIT Results'!W14</f>
        <v>9.6586203606451714E-3</v>
      </c>
      <c r="X14" s="18">
        <f>'[12]SIT Results'!X14</f>
        <v>9.449991531771864E-3</v>
      </c>
      <c r="Y14" s="18">
        <f>'[12]SIT Results'!Y14</f>
        <v>9.3433645431735112E-3</v>
      </c>
      <c r="Z14" s="18">
        <f>'[12]SIT Results'!Z14</f>
        <v>9.4600946662184941E-3</v>
      </c>
      <c r="AA14" s="18">
        <f>'[12]SIT Results'!AA14</f>
        <v>9.5266270842301153E-3</v>
      </c>
      <c r="AB14" s="18">
        <f>'[12]SIT Results'!AB14</f>
        <v>9.1728576116628952E-3</v>
      </c>
      <c r="AC14" s="18">
        <f>'[12]SIT Results'!AC14</f>
        <v>9.3939158297821485E-3</v>
      </c>
      <c r="AD14" s="18">
        <f>'[12]SIT Results'!AD14</f>
        <v>8.935737456018375E-3</v>
      </c>
      <c r="AE14" s="18">
        <f>'[12]SIT Results'!AE14</f>
        <v>8.7746538906855239E-3</v>
      </c>
      <c r="AF14" s="18">
        <f>'[12]SIT Results'!AF14</f>
        <v>8.4401200560735926E-3</v>
      </c>
      <c r="AG14" s="18">
        <f>'[12]SIT Results'!AG14</f>
        <v>7.868510421669089E-3</v>
      </c>
    </row>
    <row r="15" spans="1:33" ht="15" x14ac:dyDescent="0.25">
      <c r="B15" s="17" t="s">
        <v>202</v>
      </c>
      <c r="C15" s="18">
        <f>'[12]SIT Results'!C15</f>
        <v>2.6013814417294662E-4</v>
      </c>
      <c r="D15" s="18">
        <f>'[12]SIT Results'!D15</f>
        <v>2.5756525843038741E-4</v>
      </c>
      <c r="E15" s="18">
        <f>'[12]SIT Results'!E15</f>
        <v>2.5495734185887188E-4</v>
      </c>
      <c r="F15" s="18">
        <f>'[12]SIT Results'!F15</f>
        <v>2.5501790363096597E-4</v>
      </c>
      <c r="G15" s="18">
        <f>'[12]SIT Results'!G15</f>
        <v>2.5372413793103442E-4</v>
      </c>
      <c r="H15" s="18">
        <f>'[12]SIT Results'!H15</f>
        <v>2.4541371698256836E-4</v>
      </c>
      <c r="I15" s="18">
        <f>'[12]SIT Results'!I15</f>
        <v>2.4541371698256836E-4</v>
      </c>
      <c r="J15" s="18">
        <f>'[12]SIT Results'!J15</f>
        <v>2.4800599832534062E-4</v>
      </c>
      <c r="K15" s="18">
        <f>'[12]SIT Results'!K15</f>
        <v>2.4110631042094849E-4</v>
      </c>
      <c r="L15" s="18">
        <f>'[12]SIT Results'!L15</f>
        <v>2.1343710131689123E-4</v>
      </c>
      <c r="M15" s="18">
        <f>'[12]SIT Results'!M15</f>
        <v>2.0167465935906214E-4</v>
      </c>
      <c r="N15" s="18">
        <f>'[12]SIT Results'!N15</f>
        <v>2.0167465935906214E-4</v>
      </c>
      <c r="O15" s="18">
        <f>'[12]SIT Results'!O15</f>
        <v>2.0167465935906214E-4</v>
      </c>
      <c r="P15" s="18">
        <f>'[12]SIT Results'!P15</f>
        <v>2.0167465935906214E-4</v>
      </c>
      <c r="Q15" s="18">
        <f>'[12]SIT Results'!Q15</f>
        <v>2.0167465935906214E-4</v>
      </c>
      <c r="R15" s="18">
        <f>'[12]SIT Results'!R15</f>
        <v>2.0167465935906214E-4</v>
      </c>
      <c r="S15" s="18">
        <f>'[12]SIT Results'!S15</f>
        <v>2.0167465935906214E-4</v>
      </c>
      <c r="T15" s="18">
        <f>'[12]SIT Results'!T15</f>
        <v>2.0167465935906214E-4</v>
      </c>
      <c r="U15" s="18">
        <f>'[12]SIT Results'!U15</f>
        <v>1.9670028164725585E-4</v>
      </c>
      <c r="V15" s="18">
        <f>'[12]SIT Results'!V15</f>
        <v>1.9133601278830783E-4</v>
      </c>
      <c r="W15" s="18">
        <f>'[12]SIT Results'!W15</f>
        <v>2.0133503844104437E-4</v>
      </c>
      <c r="X15" s="18">
        <f>'[12]SIT Results'!X15</f>
        <v>2.1110468143411735E-4</v>
      </c>
      <c r="Y15" s="18">
        <f>'[12]SIT Results'!Y15</f>
        <v>2.1799031742406944E-4</v>
      </c>
      <c r="Z15" s="18">
        <f>'[12]SIT Results'!Z15</f>
        <v>2.1641571134962319E-4</v>
      </c>
      <c r="AA15" s="18">
        <f>'[12]SIT Results'!AA15</f>
        <v>2.1270086016594351E-4</v>
      </c>
      <c r="AB15" s="18">
        <f>'[12]SIT Results'!AB15</f>
        <v>2.1090399634619776E-4</v>
      </c>
      <c r="AC15" s="18">
        <f>'[12]SIT Results'!AC15</f>
        <v>2.114126756489307E-4</v>
      </c>
      <c r="AD15" s="18">
        <f>'[12]SIT Results'!AD15</f>
        <v>2.0763674693036427E-4</v>
      </c>
      <c r="AE15" s="18">
        <f>'[12]SIT Results'!AE15</f>
        <v>2.0578811516189894E-4</v>
      </c>
      <c r="AF15" s="18">
        <f>'[12]SIT Results'!AF15</f>
        <v>2.0393948339343361E-4</v>
      </c>
      <c r="AG15" s="18">
        <f>'[12]SIT Results'!AG15</f>
        <v>2.0209085162496902E-4</v>
      </c>
    </row>
    <row r="16" spans="1:33" ht="15" x14ac:dyDescent="0.25">
      <c r="B16" s="17" t="s">
        <v>254</v>
      </c>
      <c r="C16" s="18">
        <f>'[12]SIT Results'!C16</f>
        <v>0</v>
      </c>
      <c r="D16" s="18">
        <f>'[12]SIT Results'!D16</f>
        <v>0</v>
      </c>
      <c r="E16" s="18">
        <f>'[12]SIT Results'!E16</f>
        <v>0</v>
      </c>
      <c r="F16" s="18">
        <f>'[12]SIT Results'!F16</f>
        <v>0</v>
      </c>
      <c r="G16" s="18">
        <f>'[12]SIT Results'!G16</f>
        <v>0</v>
      </c>
      <c r="H16" s="18">
        <f>'[12]SIT Results'!H16</f>
        <v>0</v>
      </c>
      <c r="I16" s="18">
        <f>'[12]SIT Results'!I16</f>
        <v>0</v>
      </c>
      <c r="J16" s="18">
        <f>'[12]SIT Results'!J16</f>
        <v>0.81104434820078974</v>
      </c>
      <c r="K16" s="18">
        <f>'[12]SIT Results'!K16</f>
        <v>0.74700378007449364</v>
      </c>
      <c r="L16" s="18">
        <f>'[12]SIT Results'!L16</f>
        <v>0.64012786997208215</v>
      </c>
      <c r="M16" s="18">
        <f>'[12]SIT Results'!M16</f>
        <v>0.75030545006646177</v>
      </c>
      <c r="N16" s="18">
        <f>'[12]SIT Results'!N16</f>
        <v>0.57258733216602098</v>
      </c>
      <c r="O16" s="18">
        <f>'[12]SIT Results'!O16</f>
        <v>0.44002875664611762</v>
      </c>
      <c r="P16" s="18">
        <f>'[12]SIT Results'!P16</f>
        <v>0.42861798331942336</v>
      </c>
      <c r="Q16" s="18">
        <f>'[12]SIT Results'!Q16</f>
        <v>0.42936402676582702</v>
      </c>
      <c r="R16" s="18">
        <f>'[12]SIT Results'!R16</f>
        <v>0.34027285977213789</v>
      </c>
      <c r="S16" s="18">
        <f>'[12]SIT Results'!S16</f>
        <v>0.3640375846510967</v>
      </c>
      <c r="T16" s="18">
        <f>'[12]SIT Results'!T16</f>
        <v>0.36866407736391466</v>
      </c>
      <c r="U16" s="18">
        <f>'[12]SIT Results'!U16</f>
        <v>0.36510988851177451</v>
      </c>
      <c r="V16" s="18">
        <f>'[12]SIT Results'!V16</f>
        <v>0.23359861305229904</v>
      </c>
      <c r="W16" s="18">
        <f>'[12]SIT Results'!W16</f>
        <v>0.30484483369669857</v>
      </c>
      <c r="X16" s="18">
        <f>'[12]SIT Results'!X16</f>
        <v>0.30484483369669857</v>
      </c>
      <c r="Y16" s="18">
        <f>'[12]SIT Results'!Y16</f>
        <v>0.30484483369669857</v>
      </c>
      <c r="Z16" s="18">
        <f>'[12]SIT Results'!Z16</f>
        <v>0.30484483369669857</v>
      </c>
      <c r="AA16" s="18">
        <f>'[12]SIT Results'!AA16</f>
        <v>0.30484483369669857</v>
      </c>
      <c r="AB16" s="18">
        <f>'[12]SIT Results'!AB16</f>
        <v>0.30484483369669857</v>
      </c>
      <c r="AC16" s="18">
        <f>'[12]SIT Results'!AC16</f>
        <v>0.30484483369669857</v>
      </c>
      <c r="AD16" s="18">
        <f>'[12]SIT Results'!AD16</f>
        <v>0.30484483369669857</v>
      </c>
      <c r="AE16" s="18">
        <f>'[12]SIT Results'!AE16</f>
        <v>0.30484483369669857</v>
      </c>
      <c r="AF16" s="18">
        <f>'[12]SIT Results'!AF16</f>
        <v>0.30484483369669857</v>
      </c>
      <c r="AG16" s="18">
        <f>'[12]SIT Results'!AG16</f>
        <v>0.30484483369669857</v>
      </c>
    </row>
    <row r="17" spans="2:33" ht="15" x14ac:dyDescent="0.25">
      <c r="B17" s="17" t="s">
        <v>248</v>
      </c>
      <c r="C17" s="18">
        <f>'[12]SIT Results'!C17</f>
        <v>9.4988072294187559E-4</v>
      </c>
      <c r="D17" s="18">
        <f>'[12]SIT Results'!D17</f>
        <v>2.0135892896212329E-3</v>
      </c>
      <c r="E17" s="18">
        <f>'[12]SIT Results'!E17</f>
        <v>7.1335170776467153E-3</v>
      </c>
      <c r="F17" s="18">
        <f>'[12]SIT Results'!F17</f>
        <v>2.5152370090101371E-2</v>
      </c>
      <c r="G17" s="18">
        <f>'[12]SIT Results'!G17</f>
        <v>6.2089907142653104E-2</v>
      </c>
      <c r="H17" s="18">
        <f>'[12]SIT Results'!H17</f>
        <v>0.13559315914467707</v>
      </c>
      <c r="I17" s="18">
        <f>'[12]SIT Results'!I17</f>
        <v>0.18820832911096924</v>
      </c>
      <c r="J17" s="18">
        <f>'[12]SIT Results'!J17</f>
        <v>0.23709574286838636</v>
      </c>
      <c r="K17" s="18">
        <f>'[12]SIT Results'!K17</f>
        <v>0.26985371199921215</v>
      </c>
      <c r="L17" s="18">
        <f>'[12]SIT Results'!L17</f>
        <v>0.30162579772241183</v>
      </c>
      <c r="M17" s="18">
        <f>'[12]SIT Results'!M17</f>
        <v>0.32922636505304531</v>
      </c>
      <c r="N17" s="18">
        <f>'[12]SIT Results'!N17</f>
        <v>0.35817814094159617</v>
      </c>
      <c r="O17" s="18">
        <f>'[12]SIT Results'!O17</f>
        <v>0.37956897322012056</v>
      </c>
      <c r="P17" s="18">
        <f>'[12]SIT Results'!P17</f>
        <v>0.39883523742357185</v>
      </c>
      <c r="Q17" s="18">
        <f>'[12]SIT Results'!Q17</f>
        <v>0.41865095762604759</v>
      </c>
      <c r="R17" s="18">
        <f>'[12]SIT Results'!R17</f>
        <v>0.44005120428513989</v>
      </c>
      <c r="S17" s="18">
        <f>'[12]SIT Results'!S17</f>
        <v>0.46922277590211797</v>
      </c>
      <c r="T17" s="18">
        <f>'[12]SIT Results'!T17</f>
        <v>0.49811686960684481</v>
      </c>
      <c r="U17" s="18">
        <f>'[12]SIT Results'!U17</f>
        <v>0.53423579949476419</v>
      </c>
      <c r="V17" s="18">
        <f>'[12]SIT Results'!V17</f>
        <v>0.57526016286101833</v>
      </c>
      <c r="W17" s="18">
        <f>'[12]SIT Results'!W17</f>
        <v>0.60967305793098547</v>
      </c>
      <c r="X17" s="18">
        <f>'[12]SIT Results'!X17</f>
        <v>0.62445873675540209</v>
      </c>
      <c r="Y17" s="18">
        <f>'[12]SIT Results'!Y17</f>
        <v>0.63649600614389978</v>
      </c>
      <c r="Z17" s="18">
        <f>'[12]SIT Results'!Z17</f>
        <v>0.64665367613135716</v>
      </c>
      <c r="AA17" s="18">
        <f>'[12]SIT Results'!AA17</f>
        <v>0.66296151710141715</v>
      </c>
      <c r="AB17" s="18">
        <f>'[12]SIT Results'!AB17</f>
        <v>0.68153823894741095</v>
      </c>
      <c r="AC17" s="18">
        <f>'[12]SIT Results'!AC17</f>
        <v>0.68702569609437958</v>
      </c>
      <c r="AD17" s="18">
        <f>'[12]SIT Results'!AD17</f>
        <v>0.68305520185177204</v>
      </c>
      <c r="AE17" s="18">
        <f>'[12]SIT Results'!AE17</f>
        <v>0.68603003475125712</v>
      </c>
      <c r="AF17" s="18">
        <f>'[12]SIT Results'!AF17</f>
        <v>0.69761268728544223</v>
      </c>
      <c r="AG17" s="18">
        <f>'[12]SIT Results'!AG17</f>
        <v>0.70882427139768822</v>
      </c>
    </row>
    <row r="18" spans="2:33" ht="15" x14ac:dyDescent="0.25">
      <c r="B18" s="31" t="s">
        <v>246</v>
      </c>
      <c r="C18" s="18">
        <f>'[12]SIT Results'!C18</f>
        <v>7.3120704497954936E-2</v>
      </c>
      <c r="D18" s="18">
        <f>'[12]SIT Results'!D18</f>
        <v>7.0594233191963701E-2</v>
      </c>
      <c r="E18" s="18">
        <f>'[12]SIT Results'!E18</f>
        <v>7.1533438065324362E-2</v>
      </c>
      <c r="F18" s="18">
        <f>'[12]SIT Results'!F18</f>
        <v>6.6899934796576604E-2</v>
      </c>
      <c r="G18" s="18">
        <f>'[12]SIT Results'!G18</f>
        <v>6.3510921889942798E-2</v>
      </c>
      <c r="H18" s="18">
        <f>'[12]SIT Results'!H18</f>
        <v>5.8558282190097989E-2</v>
      </c>
      <c r="I18" s="18">
        <f>'[12]SIT Results'!I18</f>
        <v>5.3110420558256349E-2</v>
      </c>
      <c r="J18" s="18">
        <f>'[12]SIT Results'!J18</f>
        <v>4.7908821203874567E-2</v>
      </c>
      <c r="K18" s="18">
        <f>'[12]SIT Results'!K18</f>
        <v>3.8847707541269906E-2</v>
      </c>
      <c r="L18" s="18">
        <f>'[12]SIT Results'!L18</f>
        <v>3.9705937199934274E-2</v>
      </c>
      <c r="M18" s="18">
        <f>'[12]SIT Results'!M18</f>
        <v>3.7086032728253109E-2</v>
      </c>
      <c r="N18" s="18">
        <f>'[12]SIT Results'!N18</f>
        <v>3.5623616064005582E-2</v>
      </c>
      <c r="O18" s="18">
        <f>'[12]SIT Results'!O18</f>
        <v>3.1818038948476748E-2</v>
      </c>
      <c r="P18" s="18">
        <f>'[12]SIT Results'!P18</f>
        <v>3.036139630916769E-2</v>
      </c>
      <c r="Q18" s="18">
        <f>'[12]SIT Results'!Q18</f>
        <v>2.8433544461710043E-2</v>
      </c>
      <c r="R18" s="18">
        <f>'[12]SIT Results'!R18</f>
        <v>2.4779651536335909E-2</v>
      </c>
      <c r="S18" s="18">
        <f>'[12]SIT Results'!S18</f>
        <v>2.0917466259718385E-2</v>
      </c>
      <c r="T18" s="18">
        <f>'[12]SIT Results'!T18</f>
        <v>1.8121608681732352E-2</v>
      </c>
      <c r="U18" s="18">
        <f>'[12]SIT Results'!U18</f>
        <v>1.7597116872915753E-2</v>
      </c>
      <c r="V18" s="18">
        <f>'[12]SIT Results'!V18</f>
        <v>1.7114765785656714E-2</v>
      </c>
      <c r="W18" s="18">
        <f>'[12]SIT Results'!W18</f>
        <v>1.5568630011150273E-2</v>
      </c>
      <c r="X18" s="18">
        <f>'[12]SIT Results'!X18</f>
        <v>1.5940584494036614E-2</v>
      </c>
      <c r="Y18" s="18">
        <f>'[12]SIT Results'!Y18</f>
        <v>1.2449435739197431E-2</v>
      </c>
      <c r="Z18" s="18">
        <f>'[12]SIT Results'!Z18</f>
        <v>1.1601607289696591E-2</v>
      </c>
      <c r="AA18" s="18">
        <f>'[12]SIT Results'!AA18</f>
        <v>1.2081852888688325E-2</v>
      </c>
      <c r="AB18" s="18">
        <f>'[12]SIT Results'!AB18</f>
        <v>9.7620850532427628E-3</v>
      </c>
      <c r="AC18" s="18">
        <f>'[12]SIT Results'!AC18</f>
        <v>1.0526592536225064E-2</v>
      </c>
      <c r="AD18" s="18">
        <f>'[12]SIT Results'!AD18</f>
        <v>1.0738232363543708E-2</v>
      </c>
      <c r="AE18" s="18">
        <f>'[12]SIT Results'!AE18</f>
        <v>9.5882004552235098E-3</v>
      </c>
      <c r="AF18" s="18">
        <f>'[12]SIT Results'!AF18</f>
        <v>1.0830362719267548E-2</v>
      </c>
      <c r="AG18" s="18">
        <f>'[12]SIT Results'!AG18</f>
        <v>9.2626216785645071E-3</v>
      </c>
    </row>
    <row r="19" spans="2:33" ht="15" x14ac:dyDescent="0.25">
      <c r="B19" s="21" t="s">
        <v>281</v>
      </c>
      <c r="C19" s="22">
        <f>'[12]SIT Results'!C19</f>
        <v>0.81706242847712574</v>
      </c>
      <c r="D19" s="22">
        <f>'[12]SIT Results'!D19</f>
        <v>0.84102421523470339</v>
      </c>
      <c r="E19" s="22">
        <f>'[12]SIT Results'!E19</f>
        <v>0.75496057761308732</v>
      </c>
      <c r="F19" s="22">
        <f>'[12]SIT Results'!F19</f>
        <v>0.7416926880926159</v>
      </c>
      <c r="G19" s="22">
        <f>'[12]SIT Results'!G19</f>
        <v>0.67645753707672929</v>
      </c>
      <c r="H19" s="22">
        <f>'[12]SIT Results'!H19</f>
        <v>0.70849131709123836</v>
      </c>
      <c r="I19" s="22">
        <f>'[12]SIT Results'!I19</f>
        <v>0.67919708448068028</v>
      </c>
      <c r="J19" s="22">
        <f>'[12]SIT Results'!J19</f>
        <v>0.67904194286473685</v>
      </c>
      <c r="K19" s="22">
        <f>'[12]SIT Results'!K19</f>
        <v>0.70246579583732749</v>
      </c>
      <c r="L19" s="22">
        <f>'[12]SIT Results'!L19</f>
        <v>0.65483490577955994</v>
      </c>
      <c r="M19" s="22">
        <f>'[12]SIT Results'!M19</f>
        <v>0.62493639727075179</v>
      </c>
      <c r="N19" s="22">
        <f>'[12]SIT Results'!N19</f>
        <v>0.59574216068419839</v>
      </c>
      <c r="O19" s="22">
        <f>'[12]SIT Results'!O19</f>
        <v>0.64766240605079461</v>
      </c>
      <c r="P19" s="22">
        <f>'[12]SIT Results'!P19</f>
        <v>0.60128501948756152</v>
      </c>
      <c r="Q19" s="22">
        <f>'[12]SIT Results'!Q19</f>
        <v>0.68929911282892498</v>
      </c>
      <c r="R19" s="22">
        <f>'[12]SIT Results'!R19</f>
        <v>0.59398465747937579</v>
      </c>
      <c r="S19" s="22">
        <f>'[12]SIT Results'!S19</f>
        <v>0.61798796932789779</v>
      </c>
      <c r="T19" s="22">
        <f>'[12]SIT Results'!T19</f>
        <v>0.61901920335457217</v>
      </c>
      <c r="U19" s="22">
        <f>'[12]SIT Results'!U19</f>
        <v>0.59291888859575803</v>
      </c>
      <c r="V19" s="22">
        <f>'[12]SIT Results'!V19</f>
        <v>0.59385070235608839</v>
      </c>
      <c r="W19" s="22">
        <f>'[12]SIT Results'!W19</f>
        <v>0.59049255004849366</v>
      </c>
      <c r="X19" s="22">
        <f>'[12]SIT Results'!X19</f>
        <v>0.57449889552115752</v>
      </c>
      <c r="Y19" s="22">
        <f>'[12]SIT Results'!Y19</f>
        <v>0.55486625980429349</v>
      </c>
      <c r="Z19" s="22">
        <f>'[12]SIT Results'!Z19</f>
        <v>0.56642055676062864</v>
      </c>
      <c r="AA19" s="22">
        <f>'[12]SIT Results'!AA19</f>
        <v>0.55921443049035735</v>
      </c>
      <c r="AB19" s="22">
        <f>'[12]SIT Results'!AB19</f>
        <v>0.56298971314450774</v>
      </c>
      <c r="AC19" s="22">
        <f>'[12]SIT Results'!AC19</f>
        <v>0.56538650210179653</v>
      </c>
      <c r="AD19" s="22">
        <f>'[12]SIT Results'!AD19</f>
        <v>0.56783551847271019</v>
      </c>
      <c r="AE19" s="22">
        <f>'[12]SIT Results'!AE19</f>
        <v>0.6081854674945254</v>
      </c>
      <c r="AF19" s="22">
        <f>'[12]SIT Results'!AF19</f>
        <v>0.54527516255101494</v>
      </c>
      <c r="AG19" s="22">
        <f>'[12]SIT Results'!AG19</f>
        <v>0.49022311049093964</v>
      </c>
    </row>
    <row r="20" spans="2:33" ht="15" x14ac:dyDescent="0.25">
      <c r="B20" s="17" t="s">
        <v>208</v>
      </c>
      <c r="C20" s="18">
        <f>'[12]SIT Results'!C20</f>
        <v>0.37334067855249714</v>
      </c>
      <c r="D20" s="18">
        <f>'[12]SIT Results'!D20</f>
        <v>0.40503133284186854</v>
      </c>
      <c r="E20" s="18">
        <f>'[12]SIT Results'!E20</f>
        <v>0.3583084087996895</v>
      </c>
      <c r="F20" s="18">
        <f>'[12]SIT Results'!F20</f>
        <v>0.33632123678241677</v>
      </c>
      <c r="G20" s="18">
        <f>'[12]SIT Results'!G20</f>
        <v>0.32224736791187114</v>
      </c>
      <c r="H20" s="18">
        <f>'[12]SIT Results'!H20</f>
        <v>0.33932050310384354</v>
      </c>
      <c r="I20" s="18">
        <f>'[12]SIT Results'!I20</f>
        <v>0.33241644523127767</v>
      </c>
      <c r="J20" s="18">
        <f>'[12]SIT Results'!J20</f>
        <v>0.3387313512238026</v>
      </c>
      <c r="K20" s="18">
        <f>'[12]SIT Results'!K20</f>
        <v>0.35702237906332868</v>
      </c>
      <c r="L20" s="18">
        <f>'[12]SIT Results'!L20</f>
        <v>0.34247755856903528</v>
      </c>
      <c r="M20" s="18">
        <f>'[12]SIT Results'!M20</f>
        <v>0.33062482726928705</v>
      </c>
      <c r="N20" s="18">
        <f>'[12]SIT Results'!N20</f>
        <v>0.30129168040370341</v>
      </c>
      <c r="O20" s="18">
        <f>'[12]SIT Results'!O20</f>
        <v>0.30119652355514986</v>
      </c>
      <c r="P20" s="18">
        <f>'[12]SIT Results'!P20</f>
        <v>0.30975258504854192</v>
      </c>
      <c r="Q20" s="18">
        <f>'[12]SIT Results'!Q20</f>
        <v>0.31482683896983432</v>
      </c>
      <c r="R20" s="18">
        <f>'[12]SIT Results'!R20</f>
        <v>0.31645787308995932</v>
      </c>
      <c r="S20" s="18">
        <f>'[12]SIT Results'!S20</f>
        <v>0.33277633471734891</v>
      </c>
      <c r="T20" s="18">
        <f>'[12]SIT Results'!T20</f>
        <v>0.32599030814524133</v>
      </c>
      <c r="U20" s="18">
        <f>'[12]SIT Results'!U20</f>
        <v>0.31196096463541451</v>
      </c>
      <c r="V20" s="18">
        <f>'[12]SIT Results'!V20</f>
        <v>0.31328275649111459</v>
      </c>
      <c r="W20" s="18">
        <f>'[12]SIT Results'!W20</f>
        <v>0.30464638361410656</v>
      </c>
      <c r="X20" s="18">
        <f>'[12]SIT Results'!X20</f>
        <v>0.29560675935092684</v>
      </c>
      <c r="Y20" s="18">
        <f>'[12]SIT Results'!Y20</f>
        <v>0.28923834855635472</v>
      </c>
      <c r="Z20" s="18">
        <f>'[12]SIT Results'!Z20</f>
        <v>0.27173457157894682</v>
      </c>
      <c r="AA20" s="18">
        <f>'[12]SIT Results'!AA20</f>
        <v>0.26577849463758052</v>
      </c>
      <c r="AB20" s="18">
        <f>'[12]SIT Results'!AB20</f>
        <v>0.2671984565106148</v>
      </c>
      <c r="AC20" s="18">
        <f>'[12]SIT Results'!AC20</f>
        <v>0.28044312410353045</v>
      </c>
      <c r="AD20" s="18">
        <f>'[12]SIT Results'!AD20</f>
        <v>0.28621002499084858</v>
      </c>
      <c r="AE20" s="18">
        <f>'[12]SIT Results'!AE20</f>
        <v>0.29057793020451461</v>
      </c>
      <c r="AF20" s="18">
        <f>'[12]SIT Results'!AF20</f>
        <v>0.26653807183809036</v>
      </c>
      <c r="AG20" s="18">
        <f>'[12]SIT Results'!AG20</f>
        <v>0.26611007464549979</v>
      </c>
    </row>
    <row r="21" spans="2:33" ht="15" x14ac:dyDescent="0.25">
      <c r="B21" s="17" t="s">
        <v>212</v>
      </c>
      <c r="C21" s="18">
        <f>'[12]SIT Results'!C21</f>
        <v>0.13439497349639776</v>
      </c>
      <c r="D21" s="18">
        <f>'[12]SIT Results'!D21</f>
        <v>0.13294049096489308</v>
      </c>
      <c r="E21" s="18">
        <f>'[12]SIT Results'!E21</f>
        <v>0.11576967455338122</v>
      </c>
      <c r="F21" s="18">
        <f>'[12]SIT Results'!F21</f>
        <v>0.10973646508201941</v>
      </c>
      <c r="G21" s="18">
        <f>'[12]SIT Results'!G21</f>
        <v>0.10609590219228547</v>
      </c>
      <c r="H21" s="18">
        <f>'[12]SIT Results'!H21</f>
        <v>0.10382900723189586</v>
      </c>
      <c r="I21" s="18">
        <f>'[12]SIT Results'!I21</f>
        <v>8.5321012632839741E-2</v>
      </c>
      <c r="J21" s="18">
        <f>'[12]SIT Results'!J21</f>
        <v>8.4880643888948573E-2</v>
      </c>
      <c r="K21" s="18">
        <f>'[12]SIT Results'!K21</f>
        <v>8.2566610583220498E-2</v>
      </c>
      <c r="L21" s="18">
        <f>'[12]SIT Results'!L21</f>
        <v>7.9234772008437496E-2</v>
      </c>
      <c r="M21" s="18">
        <f>'[12]SIT Results'!M21</f>
        <v>8.3305001008643104E-2</v>
      </c>
      <c r="N21" s="18">
        <f>'[12]SIT Results'!N21</f>
        <v>7.1060909720262508E-2</v>
      </c>
      <c r="O21" s="18">
        <f>'[12]SIT Results'!O21</f>
        <v>6.9842281433215747E-2</v>
      </c>
      <c r="P21" s="18">
        <f>'[12]SIT Results'!P21</f>
        <v>6.8375030173885812E-2</v>
      </c>
      <c r="Q21" s="18">
        <f>'[12]SIT Results'!Q21</f>
        <v>0.11586475468261596</v>
      </c>
      <c r="R21" s="18">
        <f>'[12]SIT Results'!R21</f>
        <v>5.6122518641160926E-2</v>
      </c>
      <c r="S21" s="18">
        <f>'[12]SIT Results'!S21</f>
        <v>4.8896601144303629E-2</v>
      </c>
      <c r="T21" s="18">
        <f>'[12]SIT Results'!T21</f>
        <v>4.3100221065339443E-2</v>
      </c>
      <c r="U21" s="18">
        <f>'[12]SIT Results'!U21</f>
        <v>3.7650379499110598E-2</v>
      </c>
      <c r="V21" s="18">
        <f>'[12]SIT Results'!V21</f>
        <v>3.5443400741110534E-2</v>
      </c>
      <c r="W21" s="18">
        <f>'[12]SIT Results'!W21</f>
        <v>3.5595232676916576E-2</v>
      </c>
      <c r="X21" s="18">
        <f>'[12]SIT Results'!X21</f>
        <v>4.1199450643387675E-2</v>
      </c>
      <c r="Y21" s="18">
        <f>'[12]SIT Results'!Y21</f>
        <v>4.1402093251419636E-2</v>
      </c>
      <c r="Z21" s="18">
        <f>'[12]SIT Results'!Z21</f>
        <v>4.12157236717937E-2</v>
      </c>
      <c r="AA21" s="18">
        <f>'[12]SIT Results'!AA21</f>
        <v>4.2974122017535032E-2</v>
      </c>
      <c r="AB21" s="18">
        <f>'[12]SIT Results'!AB21</f>
        <v>4.572519213977979E-2</v>
      </c>
      <c r="AC21" s="18">
        <f>'[12]SIT Results'!AC21</f>
        <v>4.8344805148178391E-2</v>
      </c>
      <c r="AD21" s="18">
        <f>'[12]SIT Results'!AD21</f>
        <v>4.8355876693457887E-2</v>
      </c>
      <c r="AE21" s="18">
        <f>'[12]SIT Results'!AE21</f>
        <v>4.8715466303523858E-2</v>
      </c>
      <c r="AF21" s="18">
        <f>'[12]SIT Results'!AF21</f>
        <v>2.6150773122642502E-2</v>
      </c>
      <c r="AG21" s="18">
        <f>'[12]SIT Results'!AG21</f>
        <v>2.156581239397103E-2</v>
      </c>
    </row>
    <row r="22" spans="2:33" ht="15" x14ac:dyDescent="0.25">
      <c r="B22" s="17" t="s">
        <v>209</v>
      </c>
      <c r="C22" s="18">
        <f>'[12]SIT Results'!C22</f>
        <v>0.3075779024979638</v>
      </c>
      <c r="D22" s="18">
        <f>'[12]SIT Results'!D22</f>
        <v>0.30132081466420524</v>
      </c>
      <c r="E22" s="18">
        <f>'[12]SIT Results'!E22</f>
        <v>0.27916845017038583</v>
      </c>
      <c r="F22" s="18">
        <f>'[12]SIT Results'!F22</f>
        <v>0.29392053498985982</v>
      </c>
      <c r="G22" s="18">
        <f>'[12]SIT Results'!G22</f>
        <v>0.2464085135479151</v>
      </c>
      <c r="H22" s="18">
        <f>'[12]SIT Results'!H22</f>
        <v>0.26369192317873519</v>
      </c>
      <c r="I22" s="18">
        <f>'[12]SIT Results'!I22</f>
        <v>0.25980974303979915</v>
      </c>
      <c r="J22" s="18">
        <f>'[12]SIT Results'!J22</f>
        <v>0.25376263661466675</v>
      </c>
      <c r="K22" s="18">
        <f>'[12]SIT Results'!K22</f>
        <v>0.26125588073188932</v>
      </c>
      <c r="L22" s="18">
        <f>'[12]SIT Results'!L22</f>
        <v>0.2316876661331706</v>
      </c>
      <c r="M22" s="18">
        <f>'[12]SIT Results'!M22</f>
        <v>0.20965073724707792</v>
      </c>
      <c r="N22" s="18">
        <f>'[12]SIT Results'!N22</f>
        <v>0.22203373881448871</v>
      </c>
      <c r="O22" s="18">
        <f>'[12]SIT Results'!O22</f>
        <v>0.21893649149474881</v>
      </c>
      <c r="P22" s="18">
        <f>'[12]SIT Results'!P22</f>
        <v>0.22180157251939003</v>
      </c>
      <c r="Q22" s="18">
        <f>'[12]SIT Results'!Q22</f>
        <v>0.25725168743073096</v>
      </c>
      <c r="R22" s="18">
        <f>'[12]SIT Results'!R22</f>
        <v>0.22004843400251189</v>
      </c>
      <c r="S22" s="18">
        <f>'[12]SIT Results'!S22</f>
        <v>0.23495920172050155</v>
      </c>
      <c r="T22" s="18">
        <f>'[12]SIT Results'!T22</f>
        <v>0.24857284239824767</v>
      </c>
      <c r="U22" s="18">
        <f>'[12]SIT Results'!U22</f>
        <v>0.24198515479114913</v>
      </c>
      <c r="V22" s="18">
        <f>'[12]SIT Results'!V22</f>
        <v>0.24383821871544453</v>
      </c>
      <c r="W22" s="18">
        <f>'[12]SIT Results'!W22</f>
        <v>0.24889738523770888</v>
      </c>
      <c r="X22" s="18">
        <f>'[12]SIT Results'!X22</f>
        <v>0.23627345700466204</v>
      </c>
      <c r="Y22" s="18">
        <f>'[12]SIT Results'!Y22</f>
        <v>0.22276029826504859</v>
      </c>
      <c r="Z22" s="18">
        <f>'[12]SIT Results'!Z22</f>
        <v>0.25201532764433426</v>
      </c>
      <c r="AA22" s="18">
        <f>'[12]SIT Results'!AA22</f>
        <v>0.2490318544170555</v>
      </c>
      <c r="AB22" s="18">
        <f>'[12]SIT Results'!AB22</f>
        <v>0.24864818515092166</v>
      </c>
      <c r="AC22" s="18">
        <f>'[12]SIT Results'!AC22</f>
        <v>0.23517727372401795</v>
      </c>
      <c r="AD22" s="18">
        <f>'[12]SIT Results'!AD22</f>
        <v>0.23187370272579499</v>
      </c>
      <c r="AE22" s="18">
        <f>'[12]SIT Results'!AE22</f>
        <v>0.24028133977758553</v>
      </c>
      <c r="AF22" s="18">
        <f>'[12]SIT Results'!AF22</f>
        <v>0.25121525973564557</v>
      </c>
      <c r="AG22" s="18">
        <f>'[12]SIT Results'!AG22</f>
        <v>0.20118859370081832</v>
      </c>
    </row>
    <row r="23" spans="2:33" ht="15" x14ac:dyDescent="0.25">
      <c r="B23" s="17" t="s">
        <v>316</v>
      </c>
      <c r="C23" s="18">
        <f>'[12]SIT Results'!C23</f>
        <v>0</v>
      </c>
      <c r="D23" s="18">
        <f>'[12]SIT Results'!D23</f>
        <v>0</v>
      </c>
      <c r="E23" s="18">
        <f>'[12]SIT Results'!E23</f>
        <v>0</v>
      </c>
      <c r="F23" s="18">
        <f>'[12]SIT Results'!F23</f>
        <v>0</v>
      </c>
      <c r="G23" s="18">
        <f>'[12]SIT Results'!G23</f>
        <v>0</v>
      </c>
      <c r="H23" s="18">
        <f>'[12]SIT Results'!H23</f>
        <v>0</v>
      </c>
      <c r="I23" s="18">
        <f>'[12]SIT Results'!I23</f>
        <v>0</v>
      </c>
      <c r="J23" s="18">
        <f>'[12]SIT Results'!J23</f>
        <v>0</v>
      </c>
      <c r="K23" s="18">
        <f>'[12]SIT Results'!K23</f>
        <v>0</v>
      </c>
      <c r="L23" s="18">
        <f>'[12]SIT Results'!L23</f>
        <v>0</v>
      </c>
      <c r="M23" s="18">
        <f>'[12]SIT Results'!M23</f>
        <v>0</v>
      </c>
      <c r="N23" s="18">
        <f>'[12]SIT Results'!N23</f>
        <v>0</v>
      </c>
      <c r="O23" s="18">
        <f>'[12]SIT Results'!O23</f>
        <v>0</v>
      </c>
      <c r="P23" s="18">
        <f>'[12]SIT Results'!P23</f>
        <v>0</v>
      </c>
      <c r="Q23" s="18">
        <f>'[12]SIT Results'!Q23</f>
        <v>0</v>
      </c>
      <c r="R23" s="18">
        <f>'[12]SIT Results'!R23</f>
        <v>0</v>
      </c>
      <c r="S23" s="18">
        <f>'[12]SIT Results'!S23</f>
        <v>0</v>
      </c>
      <c r="T23" s="18">
        <f>'[12]SIT Results'!T23</f>
        <v>0</v>
      </c>
      <c r="U23" s="18">
        <f>'[12]SIT Results'!U23</f>
        <v>0</v>
      </c>
      <c r="V23" s="18">
        <f>'[12]SIT Results'!V23</f>
        <v>0</v>
      </c>
      <c r="W23" s="18">
        <f>'[12]SIT Results'!W23</f>
        <v>0</v>
      </c>
      <c r="X23" s="18">
        <f>'[12]SIT Results'!X23</f>
        <v>0</v>
      </c>
      <c r="Y23" s="18">
        <f>'[12]SIT Results'!Y23</f>
        <v>0</v>
      </c>
      <c r="Z23" s="18">
        <f>'[12]SIT Results'!Z23</f>
        <v>0</v>
      </c>
      <c r="AA23" s="18">
        <f>'[12]SIT Results'!AA23</f>
        <v>0</v>
      </c>
      <c r="AB23" s="18">
        <f>'[12]SIT Results'!AB23</f>
        <v>0</v>
      </c>
      <c r="AC23" s="18">
        <f>'[12]SIT Results'!AC23</f>
        <v>0</v>
      </c>
      <c r="AD23" s="18">
        <f>'[12]SIT Results'!AD23</f>
        <v>0</v>
      </c>
      <c r="AE23" s="18">
        <f>'[12]SIT Results'!AE23</f>
        <v>0</v>
      </c>
      <c r="AF23" s="18">
        <f>'[12]SIT Results'!AF23</f>
        <v>0</v>
      </c>
      <c r="AG23" s="18">
        <f>'[12]SIT Results'!AG23</f>
        <v>0</v>
      </c>
    </row>
    <row r="24" spans="2:33" ht="15" x14ac:dyDescent="0.25">
      <c r="B24" s="17" t="s">
        <v>218</v>
      </c>
      <c r="C24" s="18">
        <f>'[12]SIT Results'!C24</f>
        <v>0</v>
      </c>
      <c r="D24" s="18">
        <f>'[12]SIT Results'!D24</f>
        <v>0</v>
      </c>
      <c r="E24" s="18">
        <f>'[12]SIT Results'!E24</f>
        <v>0</v>
      </c>
      <c r="F24" s="18">
        <f>'[12]SIT Results'!F24</f>
        <v>0</v>
      </c>
      <c r="G24" s="18">
        <f>'[12]SIT Results'!G24</f>
        <v>0</v>
      </c>
      <c r="H24" s="18">
        <f>'[12]SIT Results'!H24</f>
        <v>0</v>
      </c>
      <c r="I24" s="18">
        <f>'[12]SIT Results'!I24</f>
        <v>0</v>
      </c>
      <c r="J24" s="18">
        <f>'[12]SIT Results'!J24</f>
        <v>0</v>
      </c>
      <c r="K24" s="18">
        <f>'[12]SIT Results'!K24</f>
        <v>0</v>
      </c>
      <c r="L24" s="18">
        <f>'[12]SIT Results'!L24</f>
        <v>0</v>
      </c>
      <c r="M24" s="18">
        <f>'[12]SIT Results'!M24</f>
        <v>0</v>
      </c>
      <c r="N24" s="18">
        <f>'[12]SIT Results'!N24</f>
        <v>0</v>
      </c>
      <c r="O24" s="18">
        <f>'[12]SIT Results'!O24</f>
        <v>5.6331277821936483E-2</v>
      </c>
      <c r="P24" s="18">
        <f>'[12]SIT Results'!P24</f>
        <v>0</v>
      </c>
      <c r="Q24" s="18">
        <f>'[12]SIT Results'!Q24</f>
        <v>0</v>
      </c>
      <c r="R24" s="18">
        <f>'[12]SIT Results'!R24</f>
        <v>0</v>
      </c>
      <c r="S24" s="18">
        <f>'[12]SIT Results'!S24</f>
        <v>0</v>
      </c>
      <c r="T24" s="18">
        <f>'[12]SIT Results'!T24</f>
        <v>0</v>
      </c>
      <c r="U24" s="18">
        <f>'[12]SIT Results'!U24</f>
        <v>0</v>
      </c>
      <c r="V24" s="18">
        <f>'[12]SIT Results'!V24</f>
        <v>0</v>
      </c>
      <c r="W24" s="18">
        <f>'[12]SIT Results'!W24</f>
        <v>0</v>
      </c>
      <c r="X24" s="18">
        <f>'[12]SIT Results'!X24</f>
        <v>0</v>
      </c>
      <c r="Y24" s="18">
        <f>'[12]SIT Results'!Y24</f>
        <v>0</v>
      </c>
      <c r="Z24" s="18">
        <f>'[12]SIT Results'!Z24</f>
        <v>0</v>
      </c>
      <c r="AA24" s="18">
        <f>'[12]SIT Results'!AA24</f>
        <v>0</v>
      </c>
      <c r="AB24" s="18">
        <f>'[12]SIT Results'!AB24</f>
        <v>0</v>
      </c>
      <c r="AC24" s="18">
        <f>'[12]SIT Results'!AC24</f>
        <v>0</v>
      </c>
      <c r="AD24" s="18">
        <f>'[12]SIT Results'!AD24</f>
        <v>0</v>
      </c>
      <c r="AE24" s="18">
        <f>'[12]SIT Results'!AE24</f>
        <v>2.7227245250278653E-2</v>
      </c>
      <c r="AF24" s="18">
        <f>'[12]SIT Results'!AF24</f>
        <v>0</v>
      </c>
      <c r="AG24" s="18">
        <f>'[12]SIT Results'!AG24</f>
        <v>0</v>
      </c>
    </row>
    <row r="25" spans="2:33" ht="15" x14ac:dyDescent="0.25">
      <c r="B25" s="17" t="s">
        <v>260</v>
      </c>
      <c r="C25" s="18">
        <f>'[12]SIT Results'!C25</f>
        <v>1.7488739302670172E-3</v>
      </c>
      <c r="D25" s="18">
        <f>'[12]SIT Results'!D25</f>
        <v>1.7315767637364296E-3</v>
      </c>
      <c r="E25" s="18">
        <f>'[12]SIT Results'!E25</f>
        <v>1.7140440896307723E-3</v>
      </c>
      <c r="F25" s="18">
        <f>'[12]SIT Results'!F25</f>
        <v>1.7144512383198767E-3</v>
      </c>
      <c r="G25" s="18">
        <f>'[12]SIT Results'!G25</f>
        <v>1.7057534246575341E-3</v>
      </c>
      <c r="H25" s="18">
        <f>'[12]SIT Results'!H25</f>
        <v>1.6498835767637362E-3</v>
      </c>
      <c r="I25" s="18">
        <f>'[12]SIT Results'!I25</f>
        <v>1.6498835767637362E-3</v>
      </c>
      <c r="J25" s="18">
        <f>'[12]SIT Results'!J25</f>
        <v>1.6673111373189391E-3</v>
      </c>
      <c r="K25" s="18">
        <f>'[12]SIT Results'!K25</f>
        <v>1.6209254588889902E-3</v>
      </c>
      <c r="L25" s="18">
        <f>'[12]SIT Results'!L25</f>
        <v>1.4349090689165082E-3</v>
      </c>
      <c r="M25" s="18">
        <f>'[12]SIT Results'!M25</f>
        <v>1.3558317457437478E-3</v>
      </c>
      <c r="N25" s="18">
        <f>'[12]SIT Results'!N25</f>
        <v>1.3558317457437478E-3</v>
      </c>
      <c r="O25" s="18">
        <f>'[12]SIT Results'!O25</f>
        <v>1.3558317457437478E-3</v>
      </c>
      <c r="P25" s="18">
        <f>'[12]SIT Results'!P25</f>
        <v>1.3558317457437478E-3</v>
      </c>
      <c r="Q25" s="18">
        <f>'[12]SIT Results'!Q25</f>
        <v>1.3558317457437478E-3</v>
      </c>
      <c r="R25" s="18">
        <f>'[12]SIT Results'!R25</f>
        <v>1.3558317457437478E-3</v>
      </c>
      <c r="S25" s="18">
        <f>'[12]SIT Results'!S25</f>
        <v>1.3558317457437478E-3</v>
      </c>
      <c r="T25" s="18">
        <f>'[12]SIT Results'!T25</f>
        <v>1.3558317457437478E-3</v>
      </c>
      <c r="U25" s="18">
        <f>'[12]SIT Results'!U25</f>
        <v>1.3223896700837643E-3</v>
      </c>
      <c r="V25" s="18">
        <f>'[12]SIT Results'!V25</f>
        <v>1.286326408418761E-3</v>
      </c>
      <c r="W25" s="18">
        <f>'[12]SIT Results'!W25</f>
        <v>1.3535485197617104E-3</v>
      </c>
      <c r="X25" s="18">
        <f>'[12]SIT Results'!X25</f>
        <v>1.4192285221808947E-3</v>
      </c>
      <c r="Y25" s="18">
        <f>'[12]SIT Results'!Y25</f>
        <v>1.4655197314705616E-3</v>
      </c>
      <c r="Z25" s="18">
        <f>'[12]SIT Results'!Z25</f>
        <v>1.4549338655538422E-3</v>
      </c>
      <c r="AA25" s="18">
        <f>'[12]SIT Results'!AA25</f>
        <v>1.4299594181862172E-3</v>
      </c>
      <c r="AB25" s="18">
        <f>'[12]SIT Results'!AB25</f>
        <v>1.417879343191509E-3</v>
      </c>
      <c r="AC25" s="18">
        <f>'[12]SIT Results'!AC25</f>
        <v>1.4212991260697345E-3</v>
      </c>
      <c r="AD25" s="18">
        <f>'[12]SIT Results'!AD25</f>
        <v>1.3959140626087717E-3</v>
      </c>
      <c r="AE25" s="18">
        <f>'[12]SIT Results'!AE25</f>
        <v>1.3834859586226715E-3</v>
      </c>
      <c r="AF25" s="18">
        <f>'[12]SIT Results'!AF25</f>
        <v>1.3710578546365718E-3</v>
      </c>
      <c r="AG25" s="18">
        <f>'[12]SIT Results'!AG25</f>
        <v>1.3586297506504768E-3</v>
      </c>
    </row>
    <row r="26" spans="2:33" ht="15" x14ac:dyDescent="0.25">
      <c r="B26" s="10" t="s">
        <v>258</v>
      </c>
      <c r="C26" s="18">
        <f>'[12]SIT Results'!C26</f>
        <v>0</v>
      </c>
      <c r="D26" s="18">
        <f>'[12]SIT Results'!D26</f>
        <v>0</v>
      </c>
      <c r="E26" s="18">
        <f>'[12]SIT Results'!E26</f>
        <v>0</v>
      </c>
      <c r="F26" s="18">
        <f>'[12]SIT Results'!F26</f>
        <v>0</v>
      </c>
      <c r="G26" s="18">
        <f>'[12]SIT Results'!G26</f>
        <v>0</v>
      </c>
      <c r="H26" s="18">
        <f>'[12]SIT Results'!H26</f>
        <v>0</v>
      </c>
      <c r="I26" s="18">
        <f>'[12]SIT Results'!I26</f>
        <v>0</v>
      </c>
      <c r="J26" s="18">
        <f>'[12]SIT Results'!J26</f>
        <v>0</v>
      </c>
      <c r="K26" s="18">
        <f>'[12]SIT Results'!K26</f>
        <v>0</v>
      </c>
      <c r="L26" s="18">
        <f>'[12]SIT Results'!L26</f>
        <v>0</v>
      </c>
      <c r="M26" s="18">
        <f>'[12]SIT Results'!M26</f>
        <v>0</v>
      </c>
      <c r="N26" s="18">
        <f>'[12]SIT Results'!N26</f>
        <v>0</v>
      </c>
      <c r="O26" s="18">
        <f>'[12]SIT Results'!O26</f>
        <v>0</v>
      </c>
      <c r="P26" s="18">
        <f>'[12]SIT Results'!P26</f>
        <v>0</v>
      </c>
      <c r="Q26" s="18">
        <f>'[12]SIT Results'!Q26</f>
        <v>0</v>
      </c>
      <c r="R26" s="18">
        <f>'[12]SIT Results'!R26</f>
        <v>0</v>
      </c>
      <c r="S26" s="18">
        <f>'[12]SIT Results'!S26</f>
        <v>0</v>
      </c>
      <c r="T26" s="18">
        <f>'[12]SIT Results'!T26</f>
        <v>0</v>
      </c>
      <c r="U26" s="18">
        <f>'[12]SIT Results'!U26</f>
        <v>0</v>
      </c>
      <c r="V26" s="18">
        <f>'[12]SIT Results'!V26</f>
        <v>0</v>
      </c>
      <c r="W26" s="18">
        <f>'[12]SIT Results'!W26</f>
        <v>0</v>
      </c>
      <c r="X26" s="18">
        <f>'[12]SIT Results'!X26</f>
        <v>0</v>
      </c>
      <c r="Y26" s="18">
        <f>'[12]SIT Results'!Y26</f>
        <v>0</v>
      </c>
      <c r="Z26" s="18">
        <f>'[12]SIT Results'!Z26</f>
        <v>0</v>
      </c>
      <c r="AA26" s="18">
        <f>'[12]SIT Results'!AA26</f>
        <v>0</v>
      </c>
      <c r="AB26" s="18">
        <f>'[12]SIT Results'!AB26</f>
        <v>0</v>
      </c>
      <c r="AC26" s="18">
        <f>'[12]SIT Results'!AC26</f>
        <v>0</v>
      </c>
      <c r="AD26" s="18">
        <f>'[12]SIT Results'!AD26</f>
        <v>0</v>
      </c>
      <c r="AE26" s="18">
        <f>'[12]SIT Results'!AE26</f>
        <v>0</v>
      </c>
      <c r="AF26" s="18">
        <f>'[12]SIT Results'!AF26</f>
        <v>0</v>
      </c>
      <c r="AG26" s="18">
        <f>'[12]SIT Results'!AG26</f>
        <v>0</v>
      </c>
    </row>
    <row r="27" spans="2:33" ht="15" x14ac:dyDescent="0.25">
      <c r="B27" s="23" t="s">
        <v>317</v>
      </c>
      <c r="C27" s="24">
        <f>'[12]SIT Results'!C27</f>
        <v>0.2184367756302491</v>
      </c>
      <c r="D27" s="24">
        <f>'[12]SIT Results'!D27</f>
        <v>0.1892881670930161</v>
      </c>
      <c r="E27" s="24">
        <f>'[12]SIT Results'!E27</f>
        <v>0.14655730285771751</v>
      </c>
      <c r="F27" s="24">
        <f>'[12]SIT Results'!F27</f>
        <v>7.0805673752455167E-2</v>
      </c>
      <c r="G27" s="24">
        <f>'[12]SIT Results'!G27</f>
        <v>-0.10157805178187912</v>
      </c>
      <c r="H27" s="24">
        <f>'[12]SIT Results'!H27</f>
        <v>-0.12176073188521347</v>
      </c>
      <c r="I27" s="24">
        <f>'[12]SIT Results'!I27</f>
        <v>-0.12874071011181304</v>
      </c>
      <c r="J27" s="24">
        <f>'[12]SIT Results'!J27</f>
        <v>-0.15871477802193107</v>
      </c>
      <c r="K27" s="24">
        <f>'[12]SIT Results'!K27</f>
        <v>-8.8796016643668652E-2</v>
      </c>
      <c r="L27" s="24">
        <f>'[12]SIT Results'!L27</f>
        <v>-2.6023635703411374E-2</v>
      </c>
      <c r="M27" s="24">
        <f>'[12]SIT Results'!M27</f>
        <v>2.3892984280242335E-2</v>
      </c>
      <c r="N27" s="24">
        <f>'[12]SIT Results'!N27</f>
        <v>5.629903032563055E-2</v>
      </c>
      <c r="O27" s="24">
        <f>'[12]SIT Results'!O27</f>
        <v>2.7468481881665618E-2</v>
      </c>
      <c r="P27" s="24">
        <f>'[12]SIT Results'!P27</f>
        <v>4.5412632128541852E-2</v>
      </c>
      <c r="Q27" s="24">
        <f>'[12]SIT Results'!Q27</f>
        <v>3.5383619005086353E-2</v>
      </c>
      <c r="R27" s="24">
        <f>'[12]SIT Results'!R27</f>
        <v>2.9961497633569811E-2</v>
      </c>
      <c r="S27" s="24">
        <f>'[12]SIT Results'!S27</f>
        <v>1.9543696745877193E-2</v>
      </c>
      <c r="T27" s="24">
        <f>'[12]SIT Results'!T27</f>
        <v>1.1747289045839215E-2</v>
      </c>
      <c r="U27" s="24">
        <f>'[12]SIT Results'!U27</f>
        <v>6.5518416960826165E-2</v>
      </c>
      <c r="V27" s="24">
        <f>'[12]SIT Results'!V27</f>
        <v>7.0311251463502256E-2</v>
      </c>
      <c r="W27" s="24">
        <f>'[12]SIT Results'!W27</f>
        <v>7.9179531383641644E-2</v>
      </c>
      <c r="X27" s="24">
        <f>'[12]SIT Results'!X27</f>
        <v>0.11013278249367431</v>
      </c>
      <c r="Y27" s="24">
        <f>'[12]SIT Results'!Y27</f>
        <v>0.12664775845340914</v>
      </c>
      <c r="Z27" s="24">
        <f>'[12]SIT Results'!Z27</f>
        <v>0.12322821985867793</v>
      </c>
      <c r="AA27" s="24">
        <f>'[12]SIT Results'!AA27</f>
        <v>0.12164537453917368</v>
      </c>
      <c r="AB27" s="24">
        <f>'[12]SIT Results'!AB27</f>
        <v>0.10231587518934837</v>
      </c>
      <c r="AC27" s="24">
        <f>'[12]SIT Results'!AC27</f>
        <v>9.9957319634383812E-2</v>
      </c>
      <c r="AD27" s="24">
        <f>'[12]SIT Results'!AD27</f>
        <v>0.10650523257830358</v>
      </c>
      <c r="AE27" s="24">
        <f>'[12]SIT Results'!AE27</f>
        <v>8.7791652025481781E-2</v>
      </c>
      <c r="AF27" s="24">
        <f>'[12]SIT Results'!AF27</f>
        <v>8.0986581716415706E-2</v>
      </c>
      <c r="AG27" s="24">
        <f>'[12]SIT Results'!AG27</f>
        <v>6.8690414332244876E-2</v>
      </c>
    </row>
    <row r="28" spans="2:33" ht="15" x14ac:dyDescent="0.25">
      <c r="B28" s="11" t="s">
        <v>265</v>
      </c>
      <c r="C28" s="32">
        <f>'[12]SIT Results'!C28</f>
        <v>0</v>
      </c>
      <c r="D28" s="32">
        <f>'[12]SIT Results'!D28</f>
        <v>0</v>
      </c>
      <c r="E28" s="32">
        <f>'[12]SIT Results'!E28</f>
        <v>0</v>
      </c>
      <c r="F28" s="32">
        <f>'[12]SIT Results'!F28</f>
        <v>0</v>
      </c>
      <c r="G28" s="32">
        <f>'[12]SIT Results'!G28</f>
        <v>0</v>
      </c>
      <c r="H28" s="32">
        <f>'[12]SIT Results'!H28</f>
        <v>0</v>
      </c>
      <c r="I28" s="32">
        <f>'[12]SIT Results'!I28</f>
        <v>0</v>
      </c>
      <c r="J28" s="32">
        <f>'[12]SIT Results'!J28</f>
        <v>0</v>
      </c>
      <c r="K28" s="32">
        <f>'[12]SIT Results'!K28</f>
        <v>0</v>
      </c>
      <c r="L28" s="32">
        <f>'[12]SIT Results'!L28</f>
        <v>0</v>
      </c>
      <c r="M28" s="32">
        <f>'[12]SIT Results'!M28</f>
        <v>0</v>
      </c>
      <c r="N28" s="32">
        <f>'[12]SIT Results'!N28</f>
        <v>0</v>
      </c>
      <c r="O28" s="32">
        <f>'[12]SIT Results'!O28</f>
        <v>0</v>
      </c>
      <c r="P28" s="32">
        <f>'[12]SIT Results'!P28</f>
        <v>0</v>
      </c>
      <c r="Q28" s="32">
        <f>'[12]SIT Results'!Q28</f>
        <v>0</v>
      </c>
      <c r="R28" s="32">
        <f>'[12]SIT Results'!R28</f>
        <v>0</v>
      </c>
      <c r="S28" s="32">
        <f>'[12]SIT Results'!S28</f>
        <v>0</v>
      </c>
      <c r="T28" s="32">
        <f>'[12]SIT Results'!T28</f>
        <v>0</v>
      </c>
      <c r="U28" s="32">
        <f>'[12]SIT Results'!U28</f>
        <v>0</v>
      </c>
      <c r="V28" s="32">
        <f>'[12]SIT Results'!V28</f>
        <v>0</v>
      </c>
      <c r="W28" s="32">
        <f>'[12]SIT Results'!W28</f>
        <v>0</v>
      </c>
      <c r="X28" s="32">
        <f>'[12]SIT Results'!X28</f>
        <v>0</v>
      </c>
      <c r="Y28" s="32">
        <f>'[12]SIT Results'!Y28</f>
        <v>0</v>
      </c>
      <c r="Z28" s="32">
        <f>'[12]SIT Results'!Z28</f>
        <v>0</v>
      </c>
      <c r="AA28" s="32">
        <f>'[12]SIT Results'!AA28</f>
        <v>0</v>
      </c>
      <c r="AB28" s="32">
        <f>'[12]SIT Results'!AB28</f>
        <v>0</v>
      </c>
      <c r="AC28" s="32">
        <f>'[12]SIT Results'!AC28</f>
        <v>0</v>
      </c>
      <c r="AD28" s="32">
        <f>'[12]SIT Results'!AD28</f>
        <v>0</v>
      </c>
      <c r="AE28" s="32">
        <f>'[12]SIT Results'!AE28</f>
        <v>0</v>
      </c>
      <c r="AF28" s="32">
        <f>'[12]SIT Results'!AF28</f>
        <v>0</v>
      </c>
      <c r="AG28" s="32">
        <f>'[12]SIT Results'!AG28</f>
        <v>0</v>
      </c>
    </row>
    <row r="29" spans="2:33" ht="15" x14ac:dyDescent="0.25">
      <c r="B29" s="17" t="s">
        <v>318</v>
      </c>
      <c r="C29" s="32">
        <f>'[12]SIT Results'!C29</f>
        <v>0</v>
      </c>
      <c r="D29" s="32">
        <f>'[12]SIT Results'!D29</f>
        <v>0</v>
      </c>
      <c r="E29" s="32">
        <f>'[12]SIT Results'!E29</f>
        <v>0</v>
      </c>
      <c r="F29" s="32">
        <f>'[12]SIT Results'!F29</f>
        <v>0</v>
      </c>
      <c r="G29" s="32">
        <f>'[12]SIT Results'!G29</f>
        <v>0</v>
      </c>
      <c r="H29" s="32">
        <f>'[12]SIT Results'!H29</f>
        <v>0</v>
      </c>
      <c r="I29" s="32">
        <f>'[12]SIT Results'!I29</f>
        <v>0</v>
      </c>
      <c r="J29" s="32">
        <f>'[12]SIT Results'!J29</f>
        <v>0</v>
      </c>
      <c r="K29" s="32">
        <f>'[12]SIT Results'!K29</f>
        <v>0</v>
      </c>
      <c r="L29" s="32">
        <f>'[12]SIT Results'!L29</f>
        <v>0</v>
      </c>
      <c r="M29" s="32">
        <f>'[12]SIT Results'!M29</f>
        <v>0</v>
      </c>
      <c r="N29" s="32">
        <f>'[12]SIT Results'!N29</f>
        <v>0</v>
      </c>
      <c r="O29" s="32">
        <f>'[12]SIT Results'!O29</f>
        <v>0</v>
      </c>
      <c r="P29" s="32">
        <f>'[12]SIT Results'!P29</f>
        <v>0</v>
      </c>
      <c r="Q29" s="32">
        <f>'[12]SIT Results'!Q29</f>
        <v>0</v>
      </c>
      <c r="R29" s="32">
        <f>'[12]SIT Results'!R29</f>
        <v>0</v>
      </c>
      <c r="S29" s="32">
        <f>'[12]SIT Results'!S29</f>
        <v>0</v>
      </c>
      <c r="T29" s="32">
        <f>'[12]SIT Results'!T29</f>
        <v>0</v>
      </c>
      <c r="U29" s="32">
        <f>'[12]SIT Results'!U29</f>
        <v>0</v>
      </c>
      <c r="V29" s="32">
        <f>'[12]SIT Results'!V29</f>
        <v>0</v>
      </c>
      <c r="W29" s="32">
        <f>'[12]SIT Results'!W29</f>
        <v>0</v>
      </c>
      <c r="X29" s="32">
        <f>'[12]SIT Results'!X29</f>
        <v>0</v>
      </c>
      <c r="Y29" s="32">
        <f>'[12]SIT Results'!Y29</f>
        <v>0</v>
      </c>
      <c r="Z29" s="32">
        <f>'[12]SIT Results'!Z29</f>
        <v>0</v>
      </c>
      <c r="AA29" s="32">
        <f>'[12]SIT Results'!AA29</f>
        <v>0</v>
      </c>
      <c r="AB29" s="32">
        <f>'[12]SIT Results'!AB29</f>
        <v>0</v>
      </c>
      <c r="AC29" s="32">
        <f>'[12]SIT Results'!AC29</f>
        <v>0</v>
      </c>
      <c r="AD29" s="32">
        <f>'[12]SIT Results'!AD29</f>
        <v>0</v>
      </c>
      <c r="AE29" s="32">
        <f>'[12]SIT Results'!AE29</f>
        <v>0</v>
      </c>
      <c r="AF29" s="32">
        <f>'[12]SIT Results'!AF29</f>
        <v>0</v>
      </c>
      <c r="AG29" s="32">
        <f>'[12]SIT Results'!AG29</f>
        <v>0</v>
      </c>
    </row>
    <row r="30" spans="2:33" ht="15.75" x14ac:dyDescent="0.3">
      <c r="B30" s="188" t="s">
        <v>319</v>
      </c>
      <c r="C30" s="32">
        <f>'[12]SIT Results'!C30</f>
        <v>0</v>
      </c>
      <c r="D30" s="32">
        <f>'[12]SIT Results'!D30</f>
        <v>0</v>
      </c>
      <c r="E30" s="32">
        <f>'[12]SIT Results'!E30</f>
        <v>0</v>
      </c>
      <c r="F30" s="32">
        <f>'[12]SIT Results'!F30</f>
        <v>0</v>
      </c>
      <c r="G30" s="32">
        <f>'[12]SIT Results'!G30</f>
        <v>0</v>
      </c>
      <c r="H30" s="32">
        <f>'[12]SIT Results'!H30</f>
        <v>0</v>
      </c>
      <c r="I30" s="32">
        <f>'[12]SIT Results'!I30</f>
        <v>0</v>
      </c>
      <c r="J30" s="32">
        <f>'[12]SIT Results'!J30</f>
        <v>0</v>
      </c>
      <c r="K30" s="32">
        <f>'[12]SIT Results'!K30</f>
        <v>0</v>
      </c>
      <c r="L30" s="32">
        <f>'[12]SIT Results'!L30</f>
        <v>0</v>
      </c>
      <c r="M30" s="32">
        <f>'[12]SIT Results'!M30</f>
        <v>0</v>
      </c>
      <c r="N30" s="32">
        <f>'[12]SIT Results'!N30</f>
        <v>0</v>
      </c>
      <c r="O30" s="32">
        <f>'[12]SIT Results'!O30</f>
        <v>0</v>
      </c>
      <c r="P30" s="32">
        <f>'[12]SIT Results'!P30</f>
        <v>0</v>
      </c>
      <c r="Q30" s="32">
        <f>'[12]SIT Results'!Q30</f>
        <v>0</v>
      </c>
      <c r="R30" s="32">
        <f>'[12]SIT Results'!R30</f>
        <v>0</v>
      </c>
      <c r="S30" s="32">
        <f>'[12]SIT Results'!S30</f>
        <v>0</v>
      </c>
      <c r="T30" s="32">
        <f>'[12]SIT Results'!T30</f>
        <v>0</v>
      </c>
      <c r="U30" s="32">
        <f>'[12]SIT Results'!U30</f>
        <v>0</v>
      </c>
      <c r="V30" s="32">
        <f>'[12]SIT Results'!V30</f>
        <v>0</v>
      </c>
      <c r="W30" s="32">
        <f>'[12]SIT Results'!W30</f>
        <v>0</v>
      </c>
      <c r="X30" s="32">
        <f>'[12]SIT Results'!X30</f>
        <v>0</v>
      </c>
      <c r="Y30" s="32">
        <f>'[12]SIT Results'!Y30</f>
        <v>0</v>
      </c>
      <c r="Z30" s="32">
        <f>'[12]SIT Results'!Z30</f>
        <v>0</v>
      </c>
      <c r="AA30" s="32">
        <f>'[12]SIT Results'!AA30</f>
        <v>0</v>
      </c>
      <c r="AB30" s="32">
        <f>'[12]SIT Results'!AB30</f>
        <v>0</v>
      </c>
      <c r="AC30" s="32">
        <f>'[12]SIT Results'!AC30</f>
        <v>0</v>
      </c>
      <c r="AD30" s="32">
        <f>'[12]SIT Results'!AD30</f>
        <v>0</v>
      </c>
      <c r="AE30" s="32">
        <f>'[12]SIT Results'!AE30</f>
        <v>0</v>
      </c>
      <c r="AF30" s="32">
        <f>'[12]SIT Results'!AF30</f>
        <v>0</v>
      </c>
      <c r="AG30" s="32">
        <f>'[12]SIT Results'!AG30</f>
        <v>0</v>
      </c>
    </row>
    <row r="31" spans="2:33" ht="15.75" x14ac:dyDescent="0.3">
      <c r="B31" s="188" t="s">
        <v>320</v>
      </c>
      <c r="C31" s="32">
        <f>'[12]SIT Results'!C31</f>
        <v>0</v>
      </c>
      <c r="D31" s="32">
        <f>'[12]SIT Results'!D31</f>
        <v>0</v>
      </c>
      <c r="E31" s="32">
        <f>'[12]SIT Results'!E31</f>
        <v>0</v>
      </c>
      <c r="F31" s="32">
        <f>'[12]SIT Results'!F31</f>
        <v>0</v>
      </c>
      <c r="G31" s="32">
        <f>'[12]SIT Results'!G31</f>
        <v>0</v>
      </c>
      <c r="H31" s="32">
        <f>'[12]SIT Results'!H31</f>
        <v>0</v>
      </c>
      <c r="I31" s="32">
        <f>'[12]SIT Results'!I31</f>
        <v>0</v>
      </c>
      <c r="J31" s="32">
        <f>'[12]SIT Results'!J31</f>
        <v>0</v>
      </c>
      <c r="K31" s="32">
        <f>'[12]SIT Results'!K31</f>
        <v>0</v>
      </c>
      <c r="L31" s="32">
        <f>'[12]SIT Results'!L31</f>
        <v>0</v>
      </c>
      <c r="M31" s="32">
        <f>'[12]SIT Results'!M31</f>
        <v>0</v>
      </c>
      <c r="N31" s="32">
        <f>'[12]SIT Results'!N31</f>
        <v>0</v>
      </c>
      <c r="O31" s="32">
        <f>'[12]SIT Results'!O31</f>
        <v>0</v>
      </c>
      <c r="P31" s="32">
        <f>'[12]SIT Results'!P31</f>
        <v>0</v>
      </c>
      <c r="Q31" s="32">
        <f>'[12]SIT Results'!Q31</f>
        <v>0</v>
      </c>
      <c r="R31" s="32">
        <f>'[12]SIT Results'!R31</f>
        <v>0</v>
      </c>
      <c r="S31" s="32">
        <f>'[12]SIT Results'!S31</f>
        <v>0</v>
      </c>
      <c r="T31" s="32">
        <f>'[12]SIT Results'!T31</f>
        <v>0</v>
      </c>
      <c r="U31" s="32">
        <f>'[12]SIT Results'!U31</f>
        <v>0</v>
      </c>
      <c r="V31" s="32">
        <f>'[12]SIT Results'!V31</f>
        <v>0</v>
      </c>
      <c r="W31" s="32">
        <f>'[12]SIT Results'!W31</f>
        <v>0</v>
      </c>
      <c r="X31" s="32">
        <f>'[12]SIT Results'!X31</f>
        <v>0</v>
      </c>
      <c r="Y31" s="32">
        <f>'[12]SIT Results'!Y31</f>
        <v>0</v>
      </c>
      <c r="Z31" s="32">
        <f>'[12]SIT Results'!Z31</f>
        <v>0</v>
      </c>
      <c r="AA31" s="32">
        <f>'[12]SIT Results'!AA31</f>
        <v>0</v>
      </c>
      <c r="AB31" s="32">
        <f>'[12]SIT Results'!AB31</f>
        <v>0</v>
      </c>
      <c r="AC31" s="32">
        <f>'[12]SIT Results'!AC31</f>
        <v>0</v>
      </c>
      <c r="AD31" s="32">
        <f>'[12]SIT Results'!AD31</f>
        <v>0</v>
      </c>
      <c r="AE31" s="32">
        <f>'[12]SIT Results'!AE31</f>
        <v>0</v>
      </c>
      <c r="AF31" s="32">
        <f>'[12]SIT Results'!AF31</f>
        <v>0</v>
      </c>
      <c r="AG31" s="32">
        <f>'[12]SIT Results'!AG31</f>
        <v>0</v>
      </c>
    </row>
    <row r="32" spans="2:33" ht="15.75" x14ac:dyDescent="0.3">
      <c r="B32" s="188" t="s">
        <v>321</v>
      </c>
      <c r="C32" s="32">
        <f>'[12]SIT Results'!C32</f>
        <v>0</v>
      </c>
      <c r="D32" s="32">
        <f>'[12]SIT Results'!D32</f>
        <v>0</v>
      </c>
      <c r="E32" s="32">
        <f>'[12]SIT Results'!E32</f>
        <v>0</v>
      </c>
      <c r="F32" s="32">
        <f>'[12]SIT Results'!F32</f>
        <v>0</v>
      </c>
      <c r="G32" s="32">
        <f>'[12]SIT Results'!G32</f>
        <v>0</v>
      </c>
      <c r="H32" s="32">
        <f>'[12]SIT Results'!H32</f>
        <v>0</v>
      </c>
      <c r="I32" s="32">
        <f>'[12]SIT Results'!I32</f>
        <v>0</v>
      </c>
      <c r="J32" s="32">
        <f>'[12]SIT Results'!J32</f>
        <v>0</v>
      </c>
      <c r="K32" s="32">
        <f>'[12]SIT Results'!K32</f>
        <v>0</v>
      </c>
      <c r="L32" s="32">
        <f>'[12]SIT Results'!L32</f>
        <v>0</v>
      </c>
      <c r="M32" s="32">
        <f>'[12]SIT Results'!M32</f>
        <v>0</v>
      </c>
      <c r="N32" s="32">
        <f>'[12]SIT Results'!N32</f>
        <v>0</v>
      </c>
      <c r="O32" s="32">
        <f>'[12]SIT Results'!O32</f>
        <v>0</v>
      </c>
      <c r="P32" s="32">
        <f>'[12]SIT Results'!P32</f>
        <v>0</v>
      </c>
      <c r="Q32" s="32">
        <f>'[12]SIT Results'!Q32</f>
        <v>0</v>
      </c>
      <c r="R32" s="32">
        <f>'[12]SIT Results'!R32</f>
        <v>0</v>
      </c>
      <c r="S32" s="32">
        <f>'[12]SIT Results'!S32</f>
        <v>0</v>
      </c>
      <c r="T32" s="32">
        <f>'[12]SIT Results'!T32</f>
        <v>0</v>
      </c>
      <c r="U32" s="32">
        <f>'[12]SIT Results'!U32</f>
        <v>0</v>
      </c>
      <c r="V32" s="32">
        <f>'[12]SIT Results'!V32</f>
        <v>0</v>
      </c>
      <c r="W32" s="32">
        <f>'[12]SIT Results'!W32</f>
        <v>0</v>
      </c>
      <c r="X32" s="32">
        <f>'[12]SIT Results'!X32</f>
        <v>0</v>
      </c>
      <c r="Y32" s="32">
        <f>'[12]SIT Results'!Y32</f>
        <v>0</v>
      </c>
      <c r="Z32" s="32">
        <f>'[12]SIT Results'!Z32</f>
        <v>0</v>
      </c>
      <c r="AA32" s="32">
        <f>'[12]SIT Results'!AA32</f>
        <v>0</v>
      </c>
      <c r="AB32" s="32">
        <f>'[12]SIT Results'!AB32</f>
        <v>0</v>
      </c>
      <c r="AC32" s="32">
        <f>'[12]SIT Results'!AC32</f>
        <v>0</v>
      </c>
      <c r="AD32" s="32">
        <f>'[12]SIT Results'!AD32</f>
        <v>0</v>
      </c>
      <c r="AE32" s="32">
        <f>'[12]SIT Results'!AE32</f>
        <v>0</v>
      </c>
      <c r="AF32" s="32">
        <f>'[12]SIT Results'!AF32</f>
        <v>0</v>
      </c>
      <c r="AG32" s="32">
        <f>'[12]SIT Results'!AG32</f>
        <v>0</v>
      </c>
    </row>
    <row r="33" spans="2:33" ht="15.75" x14ac:dyDescent="0.3">
      <c r="B33" s="188" t="s">
        <v>322</v>
      </c>
      <c r="C33" s="32">
        <f>'[12]SIT Results'!C33</f>
        <v>0</v>
      </c>
      <c r="D33" s="32">
        <f>'[12]SIT Results'!D33</f>
        <v>0</v>
      </c>
      <c r="E33" s="32">
        <f>'[12]SIT Results'!E33</f>
        <v>0</v>
      </c>
      <c r="F33" s="32">
        <f>'[12]SIT Results'!F33</f>
        <v>0</v>
      </c>
      <c r="G33" s="32">
        <f>'[12]SIT Results'!G33</f>
        <v>0</v>
      </c>
      <c r="H33" s="32">
        <f>'[12]SIT Results'!H33</f>
        <v>0</v>
      </c>
      <c r="I33" s="32">
        <f>'[12]SIT Results'!I33</f>
        <v>0</v>
      </c>
      <c r="J33" s="32">
        <f>'[12]SIT Results'!J33</f>
        <v>0</v>
      </c>
      <c r="K33" s="32">
        <f>'[12]SIT Results'!K33</f>
        <v>0</v>
      </c>
      <c r="L33" s="32">
        <f>'[12]SIT Results'!L33</f>
        <v>0</v>
      </c>
      <c r="M33" s="32">
        <f>'[12]SIT Results'!M33</f>
        <v>0</v>
      </c>
      <c r="N33" s="32">
        <f>'[12]SIT Results'!N33</f>
        <v>0</v>
      </c>
      <c r="O33" s="32">
        <f>'[12]SIT Results'!O33</f>
        <v>0</v>
      </c>
      <c r="P33" s="32">
        <f>'[12]SIT Results'!P33</f>
        <v>0</v>
      </c>
      <c r="Q33" s="32">
        <f>'[12]SIT Results'!Q33</f>
        <v>0</v>
      </c>
      <c r="R33" s="32">
        <f>'[12]SIT Results'!R33</f>
        <v>0</v>
      </c>
      <c r="S33" s="32">
        <f>'[12]SIT Results'!S33</f>
        <v>0</v>
      </c>
      <c r="T33" s="32">
        <f>'[12]SIT Results'!T33</f>
        <v>0</v>
      </c>
      <c r="U33" s="32">
        <f>'[12]SIT Results'!U33</f>
        <v>0</v>
      </c>
      <c r="V33" s="32">
        <f>'[12]SIT Results'!V33</f>
        <v>0</v>
      </c>
      <c r="W33" s="32">
        <f>'[12]SIT Results'!W33</f>
        <v>0</v>
      </c>
      <c r="X33" s="32">
        <f>'[12]SIT Results'!X33</f>
        <v>0</v>
      </c>
      <c r="Y33" s="32">
        <f>'[12]SIT Results'!Y33</f>
        <v>0</v>
      </c>
      <c r="Z33" s="32">
        <f>'[12]SIT Results'!Z33</f>
        <v>0</v>
      </c>
      <c r="AA33" s="32">
        <f>'[12]SIT Results'!AA33</f>
        <v>0</v>
      </c>
      <c r="AB33" s="32">
        <f>'[12]SIT Results'!AB33</f>
        <v>0</v>
      </c>
      <c r="AC33" s="32">
        <f>'[12]SIT Results'!AC33</f>
        <v>0</v>
      </c>
      <c r="AD33" s="32">
        <f>'[12]SIT Results'!AD33</f>
        <v>0</v>
      </c>
      <c r="AE33" s="32">
        <f>'[12]SIT Results'!AE33</f>
        <v>0</v>
      </c>
      <c r="AF33" s="32">
        <f>'[12]SIT Results'!AF33</f>
        <v>0</v>
      </c>
      <c r="AG33" s="32">
        <f>'[12]SIT Results'!AG33</f>
        <v>0</v>
      </c>
    </row>
    <row r="34" spans="2:33" ht="15.75" x14ac:dyDescent="0.3">
      <c r="B34" s="188" t="s">
        <v>323</v>
      </c>
      <c r="C34" s="32">
        <f>'[12]SIT Results'!C34</f>
        <v>0</v>
      </c>
      <c r="D34" s="32">
        <f>'[12]SIT Results'!D34</f>
        <v>0</v>
      </c>
      <c r="E34" s="32">
        <f>'[12]SIT Results'!E34</f>
        <v>0</v>
      </c>
      <c r="F34" s="32">
        <f>'[12]SIT Results'!F34</f>
        <v>0</v>
      </c>
      <c r="G34" s="32">
        <f>'[12]SIT Results'!G34</f>
        <v>0</v>
      </c>
      <c r="H34" s="32">
        <f>'[12]SIT Results'!H34</f>
        <v>0</v>
      </c>
      <c r="I34" s="32">
        <f>'[12]SIT Results'!I34</f>
        <v>0</v>
      </c>
      <c r="J34" s="32">
        <f>'[12]SIT Results'!J34</f>
        <v>0</v>
      </c>
      <c r="K34" s="32">
        <f>'[12]SIT Results'!K34</f>
        <v>0</v>
      </c>
      <c r="L34" s="32">
        <f>'[12]SIT Results'!L34</f>
        <v>0</v>
      </c>
      <c r="M34" s="32">
        <f>'[12]SIT Results'!M34</f>
        <v>0</v>
      </c>
      <c r="N34" s="32">
        <f>'[12]SIT Results'!N34</f>
        <v>0</v>
      </c>
      <c r="O34" s="32">
        <f>'[12]SIT Results'!O34</f>
        <v>0</v>
      </c>
      <c r="P34" s="32">
        <f>'[12]SIT Results'!P34</f>
        <v>0</v>
      </c>
      <c r="Q34" s="32">
        <f>'[12]SIT Results'!Q34</f>
        <v>0</v>
      </c>
      <c r="R34" s="32">
        <f>'[12]SIT Results'!R34</f>
        <v>0</v>
      </c>
      <c r="S34" s="32">
        <f>'[12]SIT Results'!S34</f>
        <v>0</v>
      </c>
      <c r="T34" s="32">
        <f>'[12]SIT Results'!T34</f>
        <v>0</v>
      </c>
      <c r="U34" s="32">
        <f>'[12]SIT Results'!U34</f>
        <v>0</v>
      </c>
      <c r="V34" s="32">
        <f>'[12]SIT Results'!V34</f>
        <v>0</v>
      </c>
      <c r="W34" s="32">
        <f>'[12]SIT Results'!W34</f>
        <v>0</v>
      </c>
      <c r="X34" s="32">
        <f>'[12]SIT Results'!X34</f>
        <v>0</v>
      </c>
      <c r="Y34" s="32">
        <f>'[12]SIT Results'!Y34</f>
        <v>0</v>
      </c>
      <c r="Z34" s="32">
        <f>'[12]SIT Results'!Z34</f>
        <v>0</v>
      </c>
      <c r="AA34" s="32">
        <f>'[12]SIT Results'!AA34</f>
        <v>0</v>
      </c>
      <c r="AB34" s="32">
        <f>'[12]SIT Results'!AB34</f>
        <v>0</v>
      </c>
      <c r="AC34" s="32">
        <f>'[12]SIT Results'!AC34</f>
        <v>0</v>
      </c>
      <c r="AD34" s="32">
        <f>'[12]SIT Results'!AD34</f>
        <v>0</v>
      </c>
      <c r="AE34" s="32">
        <f>'[12]SIT Results'!AE34</f>
        <v>0</v>
      </c>
      <c r="AF34" s="32">
        <f>'[12]SIT Results'!AF34</f>
        <v>0</v>
      </c>
      <c r="AG34" s="32">
        <f>'[12]SIT Results'!AG34</f>
        <v>0</v>
      </c>
    </row>
    <row r="35" spans="2:33" ht="15.75" x14ac:dyDescent="0.3">
      <c r="B35" s="188" t="s">
        <v>324</v>
      </c>
      <c r="C35" s="32">
        <f>'[12]SIT Results'!C35</f>
        <v>0</v>
      </c>
      <c r="D35" s="32">
        <f>'[12]SIT Results'!D35</f>
        <v>0</v>
      </c>
      <c r="E35" s="32">
        <f>'[12]SIT Results'!E35</f>
        <v>0</v>
      </c>
      <c r="F35" s="32">
        <f>'[12]SIT Results'!F35</f>
        <v>0</v>
      </c>
      <c r="G35" s="32">
        <f>'[12]SIT Results'!G35</f>
        <v>0</v>
      </c>
      <c r="H35" s="32">
        <f>'[12]SIT Results'!H35</f>
        <v>0</v>
      </c>
      <c r="I35" s="32">
        <f>'[12]SIT Results'!I35</f>
        <v>0</v>
      </c>
      <c r="J35" s="32">
        <f>'[12]SIT Results'!J35</f>
        <v>0</v>
      </c>
      <c r="K35" s="32">
        <f>'[12]SIT Results'!K35</f>
        <v>0</v>
      </c>
      <c r="L35" s="32">
        <f>'[12]SIT Results'!L35</f>
        <v>0</v>
      </c>
      <c r="M35" s="32">
        <f>'[12]SIT Results'!M35</f>
        <v>0</v>
      </c>
      <c r="N35" s="32">
        <f>'[12]SIT Results'!N35</f>
        <v>0</v>
      </c>
      <c r="O35" s="32">
        <f>'[12]SIT Results'!O35</f>
        <v>0</v>
      </c>
      <c r="P35" s="32">
        <f>'[12]SIT Results'!P35</f>
        <v>0</v>
      </c>
      <c r="Q35" s="32">
        <f>'[12]SIT Results'!Q35</f>
        <v>0</v>
      </c>
      <c r="R35" s="32">
        <f>'[12]SIT Results'!R35</f>
        <v>0</v>
      </c>
      <c r="S35" s="32">
        <f>'[12]SIT Results'!S35</f>
        <v>0</v>
      </c>
      <c r="T35" s="32">
        <f>'[12]SIT Results'!T35</f>
        <v>0</v>
      </c>
      <c r="U35" s="32">
        <f>'[12]SIT Results'!U35</f>
        <v>0</v>
      </c>
      <c r="V35" s="32">
        <f>'[12]SIT Results'!V35</f>
        <v>0</v>
      </c>
      <c r="W35" s="32">
        <f>'[12]SIT Results'!W35</f>
        <v>0</v>
      </c>
      <c r="X35" s="32">
        <f>'[12]SIT Results'!X35</f>
        <v>0</v>
      </c>
      <c r="Y35" s="32">
        <f>'[12]SIT Results'!Y35</f>
        <v>0</v>
      </c>
      <c r="Z35" s="32">
        <f>'[12]SIT Results'!Z35</f>
        <v>0</v>
      </c>
      <c r="AA35" s="32">
        <f>'[12]SIT Results'!AA35</f>
        <v>0</v>
      </c>
      <c r="AB35" s="32">
        <f>'[12]SIT Results'!AB35</f>
        <v>0</v>
      </c>
      <c r="AC35" s="32">
        <f>'[12]SIT Results'!AC35</f>
        <v>0</v>
      </c>
      <c r="AD35" s="32">
        <f>'[12]SIT Results'!AD35</f>
        <v>0</v>
      </c>
      <c r="AE35" s="32">
        <f>'[12]SIT Results'!AE35</f>
        <v>0</v>
      </c>
      <c r="AF35" s="32">
        <f>'[12]SIT Results'!AF35</f>
        <v>0</v>
      </c>
      <c r="AG35" s="32">
        <f>'[12]SIT Results'!AG35</f>
        <v>0</v>
      </c>
    </row>
    <row r="36" spans="2:33" ht="15.75" x14ac:dyDescent="0.3">
      <c r="B36" s="188" t="s">
        <v>325</v>
      </c>
      <c r="C36" s="32">
        <f>'[12]SIT Results'!C36</f>
        <v>0</v>
      </c>
      <c r="D36" s="32">
        <f>'[12]SIT Results'!D36</f>
        <v>0</v>
      </c>
      <c r="E36" s="32">
        <f>'[12]SIT Results'!E36</f>
        <v>0</v>
      </c>
      <c r="F36" s="32">
        <f>'[12]SIT Results'!F36</f>
        <v>0</v>
      </c>
      <c r="G36" s="32">
        <f>'[12]SIT Results'!G36</f>
        <v>0</v>
      </c>
      <c r="H36" s="32">
        <f>'[12]SIT Results'!H36</f>
        <v>0</v>
      </c>
      <c r="I36" s="32">
        <f>'[12]SIT Results'!I36</f>
        <v>0</v>
      </c>
      <c r="J36" s="32">
        <f>'[12]SIT Results'!J36</f>
        <v>0</v>
      </c>
      <c r="K36" s="32">
        <f>'[12]SIT Results'!K36</f>
        <v>0</v>
      </c>
      <c r="L36" s="32">
        <f>'[12]SIT Results'!L36</f>
        <v>0</v>
      </c>
      <c r="M36" s="32">
        <f>'[12]SIT Results'!M36</f>
        <v>0</v>
      </c>
      <c r="N36" s="32">
        <f>'[12]SIT Results'!N36</f>
        <v>0</v>
      </c>
      <c r="O36" s="32">
        <f>'[12]SIT Results'!O36</f>
        <v>0</v>
      </c>
      <c r="P36" s="32">
        <f>'[12]SIT Results'!P36</f>
        <v>0</v>
      </c>
      <c r="Q36" s="32">
        <f>'[12]SIT Results'!Q36</f>
        <v>0</v>
      </c>
      <c r="R36" s="32">
        <f>'[12]SIT Results'!R36</f>
        <v>0</v>
      </c>
      <c r="S36" s="32">
        <f>'[12]SIT Results'!S36</f>
        <v>0</v>
      </c>
      <c r="T36" s="32">
        <f>'[12]SIT Results'!T36</f>
        <v>0</v>
      </c>
      <c r="U36" s="32">
        <f>'[12]SIT Results'!U36</f>
        <v>0</v>
      </c>
      <c r="V36" s="32">
        <f>'[12]SIT Results'!V36</f>
        <v>0</v>
      </c>
      <c r="W36" s="32">
        <f>'[12]SIT Results'!W36</f>
        <v>0</v>
      </c>
      <c r="X36" s="32">
        <f>'[12]SIT Results'!X36</f>
        <v>0</v>
      </c>
      <c r="Y36" s="32">
        <f>'[12]SIT Results'!Y36</f>
        <v>0</v>
      </c>
      <c r="Z36" s="32">
        <f>'[12]SIT Results'!Z36</f>
        <v>0</v>
      </c>
      <c r="AA36" s="32">
        <f>'[12]SIT Results'!AA36</f>
        <v>0</v>
      </c>
      <c r="AB36" s="32">
        <f>'[12]SIT Results'!AB36</f>
        <v>0</v>
      </c>
      <c r="AC36" s="32">
        <f>'[12]SIT Results'!AC36</f>
        <v>0</v>
      </c>
      <c r="AD36" s="32">
        <f>'[12]SIT Results'!AD36</f>
        <v>0</v>
      </c>
      <c r="AE36" s="32">
        <f>'[12]SIT Results'!AE36</f>
        <v>0</v>
      </c>
      <c r="AF36" s="32">
        <f>'[12]SIT Results'!AF36</f>
        <v>0</v>
      </c>
      <c r="AG36" s="32">
        <f>'[12]SIT Results'!AG36</f>
        <v>0</v>
      </c>
    </row>
    <row r="37" spans="2:33" ht="15.75" x14ac:dyDescent="0.3">
      <c r="B37" s="189" t="s">
        <v>326</v>
      </c>
      <c r="C37" s="32">
        <f>'[12]SIT Results'!C37</f>
        <v>0</v>
      </c>
      <c r="D37" s="32">
        <f>'[12]SIT Results'!D37</f>
        <v>0</v>
      </c>
      <c r="E37" s="32">
        <f>'[12]SIT Results'!E37</f>
        <v>0</v>
      </c>
      <c r="F37" s="32">
        <f>'[12]SIT Results'!F37</f>
        <v>0</v>
      </c>
      <c r="G37" s="32">
        <f>'[12]SIT Results'!G37</f>
        <v>0</v>
      </c>
      <c r="H37" s="32">
        <f>'[12]SIT Results'!H37</f>
        <v>0</v>
      </c>
      <c r="I37" s="32">
        <f>'[12]SIT Results'!I37</f>
        <v>0</v>
      </c>
      <c r="J37" s="32">
        <f>'[12]SIT Results'!J37</f>
        <v>0</v>
      </c>
      <c r="K37" s="32">
        <f>'[12]SIT Results'!K37</f>
        <v>0</v>
      </c>
      <c r="L37" s="32">
        <f>'[12]SIT Results'!L37</f>
        <v>0</v>
      </c>
      <c r="M37" s="32">
        <f>'[12]SIT Results'!M37</f>
        <v>0</v>
      </c>
      <c r="N37" s="32">
        <f>'[12]SIT Results'!N37</f>
        <v>0</v>
      </c>
      <c r="O37" s="32">
        <f>'[12]SIT Results'!O37</f>
        <v>0</v>
      </c>
      <c r="P37" s="32">
        <f>'[12]SIT Results'!P37</f>
        <v>0</v>
      </c>
      <c r="Q37" s="32">
        <f>'[12]SIT Results'!Q37</f>
        <v>0</v>
      </c>
      <c r="R37" s="32">
        <f>'[12]SIT Results'!R37</f>
        <v>0</v>
      </c>
      <c r="S37" s="32">
        <f>'[12]SIT Results'!S37</f>
        <v>0</v>
      </c>
      <c r="T37" s="32">
        <f>'[12]SIT Results'!T37</f>
        <v>0</v>
      </c>
      <c r="U37" s="32">
        <f>'[12]SIT Results'!U37</f>
        <v>0</v>
      </c>
      <c r="V37" s="32">
        <f>'[12]SIT Results'!V37</f>
        <v>0</v>
      </c>
      <c r="W37" s="32">
        <f>'[12]SIT Results'!W37</f>
        <v>0</v>
      </c>
      <c r="X37" s="32">
        <f>'[12]SIT Results'!X37</f>
        <v>0</v>
      </c>
      <c r="Y37" s="32">
        <f>'[12]SIT Results'!Y37</f>
        <v>0</v>
      </c>
      <c r="Z37" s="32">
        <f>'[12]SIT Results'!Z37</f>
        <v>0</v>
      </c>
      <c r="AA37" s="32">
        <f>'[12]SIT Results'!AA37</f>
        <v>0</v>
      </c>
      <c r="AB37" s="32">
        <f>'[12]SIT Results'!AB37</f>
        <v>0</v>
      </c>
      <c r="AC37" s="32">
        <f>'[12]SIT Results'!AC37</f>
        <v>0</v>
      </c>
      <c r="AD37" s="32">
        <f>'[12]SIT Results'!AD37</f>
        <v>0</v>
      </c>
      <c r="AE37" s="32">
        <f>'[12]SIT Results'!AE37</f>
        <v>0</v>
      </c>
      <c r="AF37" s="32">
        <f>'[12]SIT Results'!AF37</f>
        <v>0</v>
      </c>
      <c r="AG37" s="32">
        <f>'[12]SIT Results'!AG37</f>
        <v>0</v>
      </c>
    </row>
    <row r="38" spans="2:33" ht="15" x14ac:dyDescent="0.25">
      <c r="B38" s="17" t="s">
        <v>327</v>
      </c>
      <c r="C38" s="32">
        <f>'[12]SIT Results'!C38</f>
        <v>0</v>
      </c>
      <c r="D38" s="32">
        <f>'[12]SIT Results'!D38</f>
        <v>0</v>
      </c>
      <c r="E38" s="32">
        <f>'[12]SIT Results'!E38</f>
        <v>0</v>
      </c>
      <c r="F38" s="32">
        <f>'[12]SIT Results'!F38</f>
        <v>0</v>
      </c>
      <c r="G38" s="32">
        <f>'[12]SIT Results'!G38</f>
        <v>0</v>
      </c>
      <c r="H38" s="32">
        <f>'[12]SIT Results'!H38</f>
        <v>0</v>
      </c>
      <c r="I38" s="32">
        <f>'[12]SIT Results'!I38</f>
        <v>0</v>
      </c>
      <c r="J38" s="32">
        <f>'[12]SIT Results'!J38</f>
        <v>0</v>
      </c>
      <c r="K38" s="32">
        <f>'[12]SIT Results'!K38</f>
        <v>0</v>
      </c>
      <c r="L38" s="32">
        <f>'[12]SIT Results'!L38</f>
        <v>0</v>
      </c>
      <c r="M38" s="32">
        <f>'[12]SIT Results'!M38</f>
        <v>0</v>
      </c>
      <c r="N38" s="32">
        <f>'[12]SIT Results'!N38</f>
        <v>0</v>
      </c>
      <c r="O38" s="32">
        <f>'[12]SIT Results'!O38</f>
        <v>0</v>
      </c>
      <c r="P38" s="32">
        <f>'[12]SIT Results'!P38</f>
        <v>0</v>
      </c>
      <c r="Q38" s="32">
        <f>'[12]SIT Results'!Q38</f>
        <v>0</v>
      </c>
      <c r="R38" s="32">
        <f>'[12]SIT Results'!R38</f>
        <v>0</v>
      </c>
      <c r="S38" s="32">
        <f>'[12]SIT Results'!S38</f>
        <v>0</v>
      </c>
      <c r="T38" s="32">
        <f>'[12]SIT Results'!T38</f>
        <v>0</v>
      </c>
      <c r="U38" s="32">
        <f>'[12]SIT Results'!U38</f>
        <v>0</v>
      </c>
      <c r="V38" s="32">
        <f>'[12]SIT Results'!V38</f>
        <v>0</v>
      </c>
      <c r="W38" s="32">
        <f>'[12]SIT Results'!W38</f>
        <v>0</v>
      </c>
      <c r="X38" s="32">
        <f>'[12]SIT Results'!X38</f>
        <v>0</v>
      </c>
      <c r="Y38" s="32">
        <f>'[12]SIT Results'!Y38</f>
        <v>0</v>
      </c>
      <c r="Z38" s="32">
        <f>'[12]SIT Results'!Z38</f>
        <v>0</v>
      </c>
      <c r="AA38" s="32">
        <f>'[12]SIT Results'!AA38</f>
        <v>0</v>
      </c>
      <c r="AB38" s="32">
        <f>'[12]SIT Results'!AB38</f>
        <v>0</v>
      </c>
      <c r="AC38" s="32">
        <f>'[12]SIT Results'!AC38</f>
        <v>0</v>
      </c>
      <c r="AD38" s="32">
        <f>'[12]SIT Results'!AD38</f>
        <v>0</v>
      </c>
      <c r="AE38" s="32">
        <f>'[12]SIT Results'!AE38</f>
        <v>0</v>
      </c>
      <c r="AF38" s="32">
        <f>'[12]SIT Results'!AF38</f>
        <v>0</v>
      </c>
      <c r="AG38" s="32">
        <f>'[12]SIT Results'!AG38</f>
        <v>0</v>
      </c>
    </row>
    <row r="39" spans="2:33" ht="15.75" x14ac:dyDescent="0.3">
      <c r="B39" s="189" t="s">
        <v>319</v>
      </c>
      <c r="C39" s="32">
        <f>'[12]SIT Results'!C39</f>
        <v>0</v>
      </c>
      <c r="D39" s="32">
        <f>'[12]SIT Results'!D39</f>
        <v>0</v>
      </c>
      <c r="E39" s="32">
        <f>'[12]SIT Results'!E39</f>
        <v>0</v>
      </c>
      <c r="F39" s="32">
        <f>'[12]SIT Results'!F39</f>
        <v>0</v>
      </c>
      <c r="G39" s="32">
        <f>'[12]SIT Results'!G39</f>
        <v>0</v>
      </c>
      <c r="H39" s="32">
        <f>'[12]SIT Results'!H39</f>
        <v>0</v>
      </c>
      <c r="I39" s="32">
        <f>'[12]SIT Results'!I39</f>
        <v>0</v>
      </c>
      <c r="J39" s="32">
        <f>'[12]SIT Results'!J39</f>
        <v>0</v>
      </c>
      <c r="K39" s="32">
        <f>'[12]SIT Results'!K39</f>
        <v>0</v>
      </c>
      <c r="L39" s="32">
        <f>'[12]SIT Results'!L39</f>
        <v>0</v>
      </c>
      <c r="M39" s="32">
        <f>'[12]SIT Results'!M39</f>
        <v>0</v>
      </c>
      <c r="N39" s="32">
        <f>'[12]SIT Results'!N39</f>
        <v>0</v>
      </c>
      <c r="O39" s="32">
        <f>'[12]SIT Results'!O39</f>
        <v>0</v>
      </c>
      <c r="P39" s="32">
        <f>'[12]SIT Results'!P39</f>
        <v>0</v>
      </c>
      <c r="Q39" s="32">
        <f>'[12]SIT Results'!Q39</f>
        <v>0</v>
      </c>
      <c r="R39" s="32">
        <f>'[12]SIT Results'!R39</f>
        <v>0</v>
      </c>
      <c r="S39" s="32">
        <f>'[12]SIT Results'!S39</f>
        <v>0</v>
      </c>
      <c r="T39" s="32">
        <f>'[12]SIT Results'!T39</f>
        <v>0</v>
      </c>
      <c r="U39" s="32">
        <f>'[12]SIT Results'!U39</f>
        <v>0</v>
      </c>
      <c r="V39" s="32">
        <f>'[12]SIT Results'!V39</f>
        <v>0</v>
      </c>
      <c r="W39" s="32">
        <f>'[12]SIT Results'!W39</f>
        <v>0</v>
      </c>
      <c r="X39" s="32">
        <f>'[12]SIT Results'!X39</f>
        <v>0</v>
      </c>
      <c r="Y39" s="32">
        <f>'[12]SIT Results'!Y39</f>
        <v>0</v>
      </c>
      <c r="Z39" s="32">
        <f>'[12]SIT Results'!Z39</f>
        <v>0</v>
      </c>
      <c r="AA39" s="32">
        <f>'[12]SIT Results'!AA39</f>
        <v>0</v>
      </c>
      <c r="AB39" s="32">
        <f>'[12]SIT Results'!AB39</f>
        <v>0</v>
      </c>
      <c r="AC39" s="32">
        <f>'[12]SIT Results'!AC39</f>
        <v>0</v>
      </c>
      <c r="AD39" s="32">
        <f>'[12]SIT Results'!AD39</f>
        <v>0</v>
      </c>
      <c r="AE39" s="32">
        <f>'[12]SIT Results'!AE39</f>
        <v>0</v>
      </c>
      <c r="AF39" s="32">
        <f>'[12]SIT Results'!AF39</f>
        <v>0</v>
      </c>
      <c r="AG39" s="32">
        <f>'[12]SIT Results'!AG39</f>
        <v>0</v>
      </c>
    </row>
    <row r="40" spans="2:33" ht="15.75" x14ac:dyDescent="0.3">
      <c r="B40" s="189" t="s">
        <v>320</v>
      </c>
      <c r="C40" s="32">
        <f>'[12]SIT Results'!C40</f>
        <v>0</v>
      </c>
      <c r="D40" s="32">
        <f>'[12]SIT Results'!D40</f>
        <v>0</v>
      </c>
      <c r="E40" s="32">
        <f>'[12]SIT Results'!E40</f>
        <v>0</v>
      </c>
      <c r="F40" s="32">
        <f>'[12]SIT Results'!F40</f>
        <v>0</v>
      </c>
      <c r="G40" s="32">
        <f>'[12]SIT Results'!G40</f>
        <v>0</v>
      </c>
      <c r="H40" s="32">
        <f>'[12]SIT Results'!H40</f>
        <v>0</v>
      </c>
      <c r="I40" s="32">
        <f>'[12]SIT Results'!I40</f>
        <v>0</v>
      </c>
      <c r="J40" s="32">
        <f>'[12]SIT Results'!J40</f>
        <v>0</v>
      </c>
      <c r="K40" s="32">
        <f>'[12]SIT Results'!K40</f>
        <v>0</v>
      </c>
      <c r="L40" s="32">
        <f>'[12]SIT Results'!L40</f>
        <v>0</v>
      </c>
      <c r="M40" s="32">
        <f>'[12]SIT Results'!M40</f>
        <v>0</v>
      </c>
      <c r="N40" s="32">
        <f>'[12]SIT Results'!N40</f>
        <v>0</v>
      </c>
      <c r="O40" s="32">
        <f>'[12]SIT Results'!O40</f>
        <v>0</v>
      </c>
      <c r="P40" s="32">
        <f>'[12]SIT Results'!P40</f>
        <v>0</v>
      </c>
      <c r="Q40" s="32">
        <f>'[12]SIT Results'!Q40</f>
        <v>0</v>
      </c>
      <c r="R40" s="32">
        <f>'[12]SIT Results'!R40</f>
        <v>0</v>
      </c>
      <c r="S40" s="32">
        <f>'[12]SIT Results'!S40</f>
        <v>0</v>
      </c>
      <c r="T40" s="32">
        <f>'[12]SIT Results'!T40</f>
        <v>0</v>
      </c>
      <c r="U40" s="32">
        <f>'[12]SIT Results'!U40</f>
        <v>0</v>
      </c>
      <c r="V40" s="32">
        <f>'[12]SIT Results'!V40</f>
        <v>0</v>
      </c>
      <c r="W40" s="32">
        <f>'[12]SIT Results'!W40</f>
        <v>0</v>
      </c>
      <c r="X40" s="32">
        <f>'[12]SIT Results'!X40</f>
        <v>0</v>
      </c>
      <c r="Y40" s="32">
        <f>'[12]SIT Results'!Y40</f>
        <v>0</v>
      </c>
      <c r="Z40" s="32">
        <f>'[12]SIT Results'!Z40</f>
        <v>0</v>
      </c>
      <c r="AA40" s="32">
        <f>'[12]SIT Results'!AA40</f>
        <v>0</v>
      </c>
      <c r="AB40" s="32">
        <f>'[12]SIT Results'!AB40</f>
        <v>0</v>
      </c>
      <c r="AC40" s="32">
        <f>'[12]SIT Results'!AC40</f>
        <v>0</v>
      </c>
      <c r="AD40" s="32">
        <f>'[12]SIT Results'!AD40</f>
        <v>0</v>
      </c>
      <c r="AE40" s="32">
        <f>'[12]SIT Results'!AE40</f>
        <v>0</v>
      </c>
      <c r="AF40" s="32">
        <f>'[12]SIT Results'!AF40</f>
        <v>0</v>
      </c>
      <c r="AG40" s="32">
        <f>'[12]SIT Results'!AG40</f>
        <v>0</v>
      </c>
    </row>
    <row r="41" spans="2:33" ht="15.75" x14ac:dyDescent="0.3">
      <c r="B41" s="189" t="s">
        <v>321</v>
      </c>
      <c r="C41" s="32">
        <f>'[12]SIT Results'!C41</f>
        <v>0</v>
      </c>
      <c r="D41" s="32">
        <f>'[12]SIT Results'!D41</f>
        <v>0</v>
      </c>
      <c r="E41" s="32">
        <f>'[12]SIT Results'!E41</f>
        <v>0</v>
      </c>
      <c r="F41" s="32">
        <f>'[12]SIT Results'!F41</f>
        <v>0</v>
      </c>
      <c r="G41" s="32">
        <f>'[12]SIT Results'!G41</f>
        <v>0</v>
      </c>
      <c r="H41" s="32">
        <f>'[12]SIT Results'!H41</f>
        <v>0</v>
      </c>
      <c r="I41" s="32">
        <f>'[12]SIT Results'!I41</f>
        <v>0</v>
      </c>
      <c r="J41" s="32">
        <f>'[12]SIT Results'!J41</f>
        <v>0</v>
      </c>
      <c r="K41" s="32">
        <f>'[12]SIT Results'!K41</f>
        <v>0</v>
      </c>
      <c r="L41" s="32">
        <f>'[12]SIT Results'!L41</f>
        <v>0</v>
      </c>
      <c r="M41" s="32">
        <f>'[12]SIT Results'!M41</f>
        <v>0</v>
      </c>
      <c r="N41" s="32">
        <f>'[12]SIT Results'!N41</f>
        <v>0</v>
      </c>
      <c r="O41" s="32">
        <f>'[12]SIT Results'!O41</f>
        <v>0</v>
      </c>
      <c r="P41" s="32">
        <f>'[12]SIT Results'!P41</f>
        <v>0</v>
      </c>
      <c r="Q41" s="32">
        <f>'[12]SIT Results'!Q41</f>
        <v>0</v>
      </c>
      <c r="R41" s="32">
        <f>'[12]SIT Results'!R41</f>
        <v>0</v>
      </c>
      <c r="S41" s="32">
        <f>'[12]SIT Results'!S41</f>
        <v>0</v>
      </c>
      <c r="T41" s="32">
        <f>'[12]SIT Results'!T41</f>
        <v>0</v>
      </c>
      <c r="U41" s="32">
        <f>'[12]SIT Results'!U41</f>
        <v>0</v>
      </c>
      <c r="V41" s="32">
        <f>'[12]SIT Results'!V41</f>
        <v>0</v>
      </c>
      <c r="W41" s="32">
        <f>'[12]SIT Results'!W41</f>
        <v>0</v>
      </c>
      <c r="X41" s="32">
        <f>'[12]SIT Results'!X41</f>
        <v>0</v>
      </c>
      <c r="Y41" s="32">
        <f>'[12]SIT Results'!Y41</f>
        <v>0</v>
      </c>
      <c r="Z41" s="32">
        <f>'[12]SIT Results'!Z41</f>
        <v>0</v>
      </c>
      <c r="AA41" s="32">
        <f>'[12]SIT Results'!AA41</f>
        <v>0</v>
      </c>
      <c r="AB41" s="32">
        <f>'[12]SIT Results'!AB41</f>
        <v>0</v>
      </c>
      <c r="AC41" s="32">
        <f>'[12]SIT Results'!AC41</f>
        <v>0</v>
      </c>
      <c r="AD41" s="32">
        <f>'[12]SIT Results'!AD41</f>
        <v>0</v>
      </c>
      <c r="AE41" s="32">
        <f>'[12]SIT Results'!AE41</f>
        <v>0</v>
      </c>
      <c r="AF41" s="32">
        <f>'[12]SIT Results'!AF41</f>
        <v>0</v>
      </c>
      <c r="AG41" s="32">
        <f>'[12]SIT Results'!AG41</f>
        <v>0</v>
      </c>
    </row>
    <row r="42" spans="2:33" ht="15.75" x14ac:dyDescent="0.3">
      <c r="B42" s="189" t="s">
        <v>322</v>
      </c>
      <c r="C42" s="32">
        <f>'[12]SIT Results'!C42</f>
        <v>0</v>
      </c>
      <c r="D42" s="32">
        <f>'[12]SIT Results'!D42</f>
        <v>0</v>
      </c>
      <c r="E42" s="32">
        <f>'[12]SIT Results'!E42</f>
        <v>0</v>
      </c>
      <c r="F42" s="32">
        <f>'[12]SIT Results'!F42</f>
        <v>0</v>
      </c>
      <c r="G42" s="32">
        <f>'[12]SIT Results'!G42</f>
        <v>0</v>
      </c>
      <c r="H42" s="32">
        <f>'[12]SIT Results'!H42</f>
        <v>0</v>
      </c>
      <c r="I42" s="32">
        <f>'[12]SIT Results'!I42</f>
        <v>0</v>
      </c>
      <c r="J42" s="32">
        <f>'[12]SIT Results'!J42</f>
        <v>0</v>
      </c>
      <c r="K42" s="32">
        <f>'[12]SIT Results'!K42</f>
        <v>0</v>
      </c>
      <c r="L42" s="32">
        <f>'[12]SIT Results'!L42</f>
        <v>0</v>
      </c>
      <c r="M42" s="32">
        <f>'[12]SIT Results'!M42</f>
        <v>0</v>
      </c>
      <c r="N42" s="32">
        <f>'[12]SIT Results'!N42</f>
        <v>0</v>
      </c>
      <c r="O42" s="32">
        <f>'[12]SIT Results'!O42</f>
        <v>0</v>
      </c>
      <c r="P42" s="32">
        <f>'[12]SIT Results'!P42</f>
        <v>0</v>
      </c>
      <c r="Q42" s="32">
        <f>'[12]SIT Results'!Q42</f>
        <v>0</v>
      </c>
      <c r="R42" s="32">
        <f>'[12]SIT Results'!R42</f>
        <v>0</v>
      </c>
      <c r="S42" s="32">
        <f>'[12]SIT Results'!S42</f>
        <v>0</v>
      </c>
      <c r="T42" s="32">
        <f>'[12]SIT Results'!T42</f>
        <v>0</v>
      </c>
      <c r="U42" s="32">
        <f>'[12]SIT Results'!U42</f>
        <v>0</v>
      </c>
      <c r="V42" s="32">
        <f>'[12]SIT Results'!V42</f>
        <v>0</v>
      </c>
      <c r="W42" s="32">
        <f>'[12]SIT Results'!W42</f>
        <v>0</v>
      </c>
      <c r="X42" s="32">
        <f>'[12]SIT Results'!X42</f>
        <v>0</v>
      </c>
      <c r="Y42" s="32">
        <f>'[12]SIT Results'!Y42</f>
        <v>0</v>
      </c>
      <c r="Z42" s="32">
        <f>'[12]SIT Results'!Z42</f>
        <v>0</v>
      </c>
      <c r="AA42" s="32">
        <f>'[12]SIT Results'!AA42</f>
        <v>0</v>
      </c>
      <c r="AB42" s="32">
        <f>'[12]SIT Results'!AB42</f>
        <v>0</v>
      </c>
      <c r="AC42" s="32">
        <f>'[12]SIT Results'!AC42</f>
        <v>0</v>
      </c>
      <c r="AD42" s="32">
        <f>'[12]SIT Results'!AD42</f>
        <v>0</v>
      </c>
      <c r="AE42" s="32">
        <f>'[12]SIT Results'!AE42</f>
        <v>0</v>
      </c>
      <c r="AF42" s="32">
        <f>'[12]SIT Results'!AF42</f>
        <v>0</v>
      </c>
      <c r="AG42" s="32">
        <f>'[12]SIT Results'!AG42</f>
        <v>0</v>
      </c>
    </row>
    <row r="43" spans="2:33" ht="15.75" x14ac:dyDescent="0.3">
      <c r="B43" s="189" t="s">
        <v>323</v>
      </c>
      <c r="C43" s="32">
        <f>'[12]SIT Results'!C43</f>
        <v>0</v>
      </c>
      <c r="D43" s="32">
        <f>'[12]SIT Results'!D43</f>
        <v>0</v>
      </c>
      <c r="E43" s="32">
        <f>'[12]SIT Results'!E43</f>
        <v>0</v>
      </c>
      <c r="F43" s="32">
        <f>'[12]SIT Results'!F43</f>
        <v>0</v>
      </c>
      <c r="G43" s="32">
        <f>'[12]SIT Results'!G43</f>
        <v>0</v>
      </c>
      <c r="H43" s="32">
        <f>'[12]SIT Results'!H43</f>
        <v>0</v>
      </c>
      <c r="I43" s="32">
        <f>'[12]SIT Results'!I43</f>
        <v>0</v>
      </c>
      <c r="J43" s="32">
        <f>'[12]SIT Results'!J43</f>
        <v>0</v>
      </c>
      <c r="K43" s="32">
        <f>'[12]SIT Results'!K43</f>
        <v>0</v>
      </c>
      <c r="L43" s="32">
        <f>'[12]SIT Results'!L43</f>
        <v>0</v>
      </c>
      <c r="M43" s="32">
        <f>'[12]SIT Results'!M43</f>
        <v>0</v>
      </c>
      <c r="N43" s="32">
        <f>'[12]SIT Results'!N43</f>
        <v>0</v>
      </c>
      <c r="O43" s="32">
        <f>'[12]SIT Results'!O43</f>
        <v>0</v>
      </c>
      <c r="P43" s="32">
        <f>'[12]SIT Results'!P43</f>
        <v>0</v>
      </c>
      <c r="Q43" s="32">
        <f>'[12]SIT Results'!Q43</f>
        <v>0</v>
      </c>
      <c r="R43" s="32">
        <f>'[12]SIT Results'!R43</f>
        <v>0</v>
      </c>
      <c r="S43" s="32">
        <f>'[12]SIT Results'!S43</f>
        <v>0</v>
      </c>
      <c r="T43" s="32">
        <f>'[12]SIT Results'!T43</f>
        <v>0</v>
      </c>
      <c r="U43" s="32">
        <f>'[12]SIT Results'!U43</f>
        <v>0</v>
      </c>
      <c r="V43" s="32">
        <f>'[12]SIT Results'!V43</f>
        <v>0</v>
      </c>
      <c r="W43" s="32">
        <f>'[12]SIT Results'!W43</f>
        <v>0</v>
      </c>
      <c r="X43" s="32">
        <f>'[12]SIT Results'!X43</f>
        <v>0</v>
      </c>
      <c r="Y43" s="32">
        <f>'[12]SIT Results'!Y43</f>
        <v>0</v>
      </c>
      <c r="Z43" s="32">
        <f>'[12]SIT Results'!Z43</f>
        <v>0</v>
      </c>
      <c r="AA43" s="32">
        <f>'[12]SIT Results'!AA43</f>
        <v>0</v>
      </c>
      <c r="AB43" s="32">
        <f>'[12]SIT Results'!AB43</f>
        <v>0</v>
      </c>
      <c r="AC43" s="32">
        <f>'[12]SIT Results'!AC43</f>
        <v>0</v>
      </c>
      <c r="AD43" s="32">
        <f>'[12]SIT Results'!AD43</f>
        <v>0</v>
      </c>
      <c r="AE43" s="32">
        <f>'[12]SIT Results'!AE43</f>
        <v>0</v>
      </c>
      <c r="AF43" s="32">
        <f>'[12]SIT Results'!AF43</f>
        <v>0</v>
      </c>
      <c r="AG43" s="32">
        <f>'[12]SIT Results'!AG43</f>
        <v>0</v>
      </c>
    </row>
    <row r="44" spans="2:33" ht="15" x14ac:dyDescent="0.25">
      <c r="B44" s="17" t="s">
        <v>328</v>
      </c>
      <c r="C44" s="32">
        <f>'[12]SIT Results'!C44</f>
        <v>0</v>
      </c>
      <c r="D44" s="32">
        <f>'[12]SIT Results'!D44</f>
        <v>0</v>
      </c>
      <c r="E44" s="32">
        <f>'[12]SIT Results'!E44</f>
        <v>0</v>
      </c>
      <c r="F44" s="32">
        <f>'[12]SIT Results'!F44</f>
        <v>0</v>
      </c>
      <c r="G44" s="32">
        <f>'[12]SIT Results'!G44</f>
        <v>0</v>
      </c>
      <c r="H44" s="32">
        <f>'[12]SIT Results'!H44</f>
        <v>0</v>
      </c>
      <c r="I44" s="32">
        <f>'[12]SIT Results'!I44</f>
        <v>0</v>
      </c>
      <c r="J44" s="32">
        <f>'[12]SIT Results'!J44</f>
        <v>0</v>
      </c>
      <c r="K44" s="32">
        <f>'[12]SIT Results'!K44</f>
        <v>0</v>
      </c>
      <c r="L44" s="32">
        <f>'[12]SIT Results'!L44</f>
        <v>0</v>
      </c>
      <c r="M44" s="32">
        <f>'[12]SIT Results'!M44</f>
        <v>0</v>
      </c>
      <c r="N44" s="32">
        <f>'[12]SIT Results'!N44</f>
        <v>0</v>
      </c>
      <c r="O44" s="32">
        <f>'[12]SIT Results'!O44</f>
        <v>0</v>
      </c>
      <c r="P44" s="32">
        <f>'[12]SIT Results'!P44</f>
        <v>0</v>
      </c>
      <c r="Q44" s="32">
        <f>'[12]SIT Results'!Q44</f>
        <v>0</v>
      </c>
      <c r="R44" s="32">
        <f>'[12]SIT Results'!R44</f>
        <v>0</v>
      </c>
      <c r="S44" s="32">
        <f>'[12]SIT Results'!S44</f>
        <v>0</v>
      </c>
      <c r="T44" s="32">
        <f>'[12]SIT Results'!T44</f>
        <v>0</v>
      </c>
      <c r="U44" s="32">
        <f>'[12]SIT Results'!U44</f>
        <v>0</v>
      </c>
      <c r="V44" s="32">
        <f>'[12]SIT Results'!V44</f>
        <v>0</v>
      </c>
      <c r="W44" s="32">
        <f>'[12]SIT Results'!W44</f>
        <v>0</v>
      </c>
      <c r="X44" s="32">
        <f>'[12]SIT Results'!X44</f>
        <v>0</v>
      </c>
      <c r="Y44" s="32">
        <f>'[12]SIT Results'!Y44</f>
        <v>0</v>
      </c>
      <c r="Z44" s="32">
        <f>'[12]SIT Results'!Z44</f>
        <v>0</v>
      </c>
      <c r="AA44" s="32">
        <f>'[12]SIT Results'!AA44</f>
        <v>0</v>
      </c>
      <c r="AB44" s="32">
        <f>'[12]SIT Results'!AB44</f>
        <v>0</v>
      </c>
      <c r="AC44" s="32">
        <f>'[12]SIT Results'!AC44</f>
        <v>0</v>
      </c>
      <c r="AD44" s="32">
        <f>'[12]SIT Results'!AD44</f>
        <v>0</v>
      </c>
      <c r="AE44" s="32">
        <f>'[12]SIT Results'!AE44</f>
        <v>0</v>
      </c>
      <c r="AF44" s="32">
        <f>'[12]SIT Results'!AF44</f>
        <v>0</v>
      </c>
      <c r="AG44" s="32">
        <f>'[12]SIT Results'!AG44</f>
        <v>0</v>
      </c>
    </row>
    <row r="45" spans="2:33" ht="15.75" x14ac:dyDescent="0.3">
      <c r="B45" s="189" t="s">
        <v>319</v>
      </c>
      <c r="C45" s="32">
        <f>'[12]SIT Results'!C45</f>
        <v>0</v>
      </c>
      <c r="D45" s="32">
        <f>'[12]SIT Results'!D45</f>
        <v>0</v>
      </c>
      <c r="E45" s="32">
        <f>'[12]SIT Results'!E45</f>
        <v>0</v>
      </c>
      <c r="F45" s="32">
        <f>'[12]SIT Results'!F45</f>
        <v>0</v>
      </c>
      <c r="G45" s="32">
        <f>'[12]SIT Results'!G45</f>
        <v>0</v>
      </c>
      <c r="H45" s="32">
        <f>'[12]SIT Results'!H45</f>
        <v>0</v>
      </c>
      <c r="I45" s="32">
        <f>'[12]SIT Results'!I45</f>
        <v>0</v>
      </c>
      <c r="J45" s="32">
        <f>'[12]SIT Results'!J45</f>
        <v>0</v>
      </c>
      <c r="K45" s="32">
        <f>'[12]SIT Results'!K45</f>
        <v>0</v>
      </c>
      <c r="L45" s="32">
        <f>'[12]SIT Results'!L45</f>
        <v>0</v>
      </c>
      <c r="M45" s="32">
        <f>'[12]SIT Results'!M45</f>
        <v>0</v>
      </c>
      <c r="N45" s="32">
        <f>'[12]SIT Results'!N45</f>
        <v>0</v>
      </c>
      <c r="O45" s="32">
        <f>'[12]SIT Results'!O45</f>
        <v>0</v>
      </c>
      <c r="P45" s="32">
        <f>'[12]SIT Results'!P45</f>
        <v>0</v>
      </c>
      <c r="Q45" s="32">
        <f>'[12]SIT Results'!Q45</f>
        <v>0</v>
      </c>
      <c r="R45" s="32">
        <f>'[12]SIT Results'!R45</f>
        <v>0</v>
      </c>
      <c r="S45" s="32">
        <f>'[12]SIT Results'!S45</f>
        <v>0</v>
      </c>
      <c r="T45" s="32">
        <f>'[12]SIT Results'!T45</f>
        <v>0</v>
      </c>
      <c r="U45" s="32">
        <f>'[12]SIT Results'!U45</f>
        <v>0</v>
      </c>
      <c r="V45" s="32">
        <f>'[12]SIT Results'!V45</f>
        <v>0</v>
      </c>
      <c r="W45" s="32">
        <f>'[12]SIT Results'!W45</f>
        <v>0</v>
      </c>
      <c r="X45" s="32">
        <f>'[12]SIT Results'!X45</f>
        <v>0</v>
      </c>
      <c r="Y45" s="32">
        <f>'[12]SIT Results'!Y45</f>
        <v>0</v>
      </c>
      <c r="Z45" s="32">
        <f>'[12]SIT Results'!Z45</f>
        <v>0</v>
      </c>
      <c r="AA45" s="32">
        <f>'[12]SIT Results'!AA45</f>
        <v>0</v>
      </c>
      <c r="AB45" s="32">
        <f>'[12]SIT Results'!AB45</f>
        <v>0</v>
      </c>
      <c r="AC45" s="32">
        <f>'[12]SIT Results'!AC45</f>
        <v>0</v>
      </c>
      <c r="AD45" s="32">
        <f>'[12]SIT Results'!AD45</f>
        <v>0</v>
      </c>
      <c r="AE45" s="32">
        <f>'[12]SIT Results'!AE45</f>
        <v>0</v>
      </c>
      <c r="AF45" s="32">
        <f>'[12]SIT Results'!AF45</f>
        <v>0</v>
      </c>
      <c r="AG45" s="32">
        <f>'[12]SIT Results'!AG45</f>
        <v>0</v>
      </c>
    </row>
    <row r="46" spans="2:33" ht="15.75" x14ac:dyDescent="0.3">
      <c r="B46" s="189" t="s">
        <v>320</v>
      </c>
      <c r="C46" s="32">
        <f>'[12]SIT Results'!C46</f>
        <v>0</v>
      </c>
      <c r="D46" s="32">
        <f>'[12]SIT Results'!D46</f>
        <v>0</v>
      </c>
      <c r="E46" s="32">
        <f>'[12]SIT Results'!E46</f>
        <v>0</v>
      </c>
      <c r="F46" s="32">
        <f>'[12]SIT Results'!F46</f>
        <v>0</v>
      </c>
      <c r="G46" s="32">
        <f>'[12]SIT Results'!G46</f>
        <v>0</v>
      </c>
      <c r="H46" s="32">
        <f>'[12]SIT Results'!H46</f>
        <v>0</v>
      </c>
      <c r="I46" s="32">
        <f>'[12]SIT Results'!I46</f>
        <v>0</v>
      </c>
      <c r="J46" s="32">
        <f>'[12]SIT Results'!J46</f>
        <v>0</v>
      </c>
      <c r="K46" s="32">
        <f>'[12]SIT Results'!K46</f>
        <v>0</v>
      </c>
      <c r="L46" s="32">
        <f>'[12]SIT Results'!L46</f>
        <v>0</v>
      </c>
      <c r="M46" s="32">
        <f>'[12]SIT Results'!M46</f>
        <v>0</v>
      </c>
      <c r="N46" s="32">
        <f>'[12]SIT Results'!N46</f>
        <v>0</v>
      </c>
      <c r="O46" s="32">
        <f>'[12]SIT Results'!O46</f>
        <v>0</v>
      </c>
      <c r="P46" s="32">
        <f>'[12]SIT Results'!P46</f>
        <v>0</v>
      </c>
      <c r="Q46" s="32">
        <f>'[12]SIT Results'!Q46</f>
        <v>0</v>
      </c>
      <c r="R46" s="32">
        <f>'[12]SIT Results'!R46</f>
        <v>0</v>
      </c>
      <c r="S46" s="32">
        <f>'[12]SIT Results'!S46</f>
        <v>0</v>
      </c>
      <c r="T46" s="32">
        <f>'[12]SIT Results'!T46</f>
        <v>0</v>
      </c>
      <c r="U46" s="32">
        <f>'[12]SIT Results'!U46</f>
        <v>0</v>
      </c>
      <c r="V46" s="32">
        <f>'[12]SIT Results'!V46</f>
        <v>0</v>
      </c>
      <c r="W46" s="32">
        <f>'[12]SIT Results'!W46</f>
        <v>0</v>
      </c>
      <c r="X46" s="32">
        <f>'[12]SIT Results'!X46</f>
        <v>0</v>
      </c>
      <c r="Y46" s="32">
        <f>'[12]SIT Results'!Y46</f>
        <v>0</v>
      </c>
      <c r="Z46" s="32">
        <f>'[12]SIT Results'!Z46</f>
        <v>0</v>
      </c>
      <c r="AA46" s="32">
        <f>'[12]SIT Results'!AA46</f>
        <v>0</v>
      </c>
      <c r="AB46" s="32">
        <f>'[12]SIT Results'!AB46</f>
        <v>0</v>
      </c>
      <c r="AC46" s="32">
        <f>'[12]SIT Results'!AC46</f>
        <v>0</v>
      </c>
      <c r="AD46" s="32">
        <f>'[12]SIT Results'!AD46</f>
        <v>0</v>
      </c>
      <c r="AE46" s="32">
        <f>'[12]SIT Results'!AE46</f>
        <v>0</v>
      </c>
      <c r="AF46" s="32">
        <f>'[12]SIT Results'!AF46</f>
        <v>0</v>
      </c>
      <c r="AG46" s="32">
        <f>'[12]SIT Results'!AG46</f>
        <v>0</v>
      </c>
    </row>
    <row r="47" spans="2:33" ht="15.75" x14ac:dyDescent="0.3">
      <c r="B47" s="189" t="s">
        <v>321</v>
      </c>
      <c r="C47" s="32">
        <f>'[12]SIT Results'!C47</f>
        <v>0</v>
      </c>
      <c r="D47" s="32">
        <f>'[12]SIT Results'!D47</f>
        <v>0</v>
      </c>
      <c r="E47" s="32">
        <f>'[12]SIT Results'!E47</f>
        <v>0</v>
      </c>
      <c r="F47" s="32">
        <f>'[12]SIT Results'!F47</f>
        <v>0</v>
      </c>
      <c r="G47" s="32">
        <f>'[12]SIT Results'!G47</f>
        <v>0</v>
      </c>
      <c r="H47" s="32">
        <f>'[12]SIT Results'!H47</f>
        <v>0</v>
      </c>
      <c r="I47" s="32">
        <f>'[12]SIT Results'!I47</f>
        <v>0</v>
      </c>
      <c r="J47" s="32">
        <f>'[12]SIT Results'!J47</f>
        <v>0</v>
      </c>
      <c r="K47" s="32">
        <f>'[12]SIT Results'!K47</f>
        <v>0</v>
      </c>
      <c r="L47" s="32">
        <f>'[12]SIT Results'!L47</f>
        <v>0</v>
      </c>
      <c r="M47" s="32">
        <f>'[12]SIT Results'!M47</f>
        <v>0</v>
      </c>
      <c r="N47" s="32">
        <f>'[12]SIT Results'!N47</f>
        <v>0</v>
      </c>
      <c r="O47" s="32">
        <f>'[12]SIT Results'!O47</f>
        <v>0</v>
      </c>
      <c r="P47" s="32">
        <f>'[12]SIT Results'!P47</f>
        <v>0</v>
      </c>
      <c r="Q47" s="32">
        <f>'[12]SIT Results'!Q47</f>
        <v>0</v>
      </c>
      <c r="R47" s="32">
        <f>'[12]SIT Results'!R47</f>
        <v>0</v>
      </c>
      <c r="S47" s="32">
        <f>'[12]SIT Results'!S47</f>
        <v>0</v>
      </c>
      <c r="T47" s="32">
        <f>'[12]SIT Results'!T47</f>
        <v>0</v>
      </c>
      <c r="U47" s="32">
        <f>'[12]SIT Results'!U47</f>
        <v>0</v>
      </c>
      <c r="V47" s="32">
        <f>'[12]SIT Results'!V47</f>
        <v>0</v>
      </c>
      <c r="W47" s="32">
        <f>'[12]SIT Results'!W47</f>
        <v>0</v>
      </c>
      <c r="X47" s="32">
        <f>'[12]SIT Results'!X47</f>
        <v>0</v>
      </c>
      <c r="Y47" s="32">
        <f>'[12]SIT Results'!Y47</f>
        <v>0</v>
      </c>
      <c r="Z47" s="32">
        <f>'[12]SIT Results'!Z47</f>
        <v>0</v>
      </c>
      <c r="AA47" s="32">
        <f>'[12]SIT Results'!AA47</f>
        <v>0</v>
      </c>
      <c r="AB47" s="32">
        <f>'[12]SIT Results'!AB47</f>
        <v>0</v>
      </c>
      <c r="AC47" s="32">
        <f>'[12]SIT Results'!AC47</f>
        <v>0</v>
      </c>
      <c r="AD47" s="32">
        <f>'[12]SIT Results'!AD47</f>
        <v>0</v>
      </c>
      <c r="AE47" s="32">
        <f>'[12]SIT Results'!AE47</f>
        <v>0</v>
      </c>
      <c r="AF47" s="32">
        <f>'[12]SIT Results'!AF47</f>
        <v>0</v>
      </c>
      <c r="AG47" s="32">
        <f>'[12]SIT Results'!AG47</f>
        <v>0</v>
      </c>
    </row>
    <row r="48" spans="2:33" ht="15.75" x14ac:dyDescent="0.3">
      <c r="B48" s="189" t="s">
        <v>322</v>
      </c>
      <c r="C48" s="32">
        <f>'[12]SIT Results'!C48</f>
        <v>0</v>
      </c>
      <c r="D48" s="32">
        <f>'[12]SIT Results'!D48</f>
        <v>0</v>
      </c>
      <c r="E48" s="32">
        <f>'[12]SIT Results'!E48</f>
        <v>0</v>
      </c>
      <c r="F48" s="32">
        <f>'[12]SIT Results'!F48</f>
        <v>0</v>
      </c>
      <c r="G48" s="32">
        <f>'[12]SIT Results'!G48</f>
        <v>0</v>
      </c>
      <c r="H48" s="32">
        <f>'[12]SIT Results'!H48</f>
        <v>0</v>
      </c>
      <c r="I48" s="32">
        <f>'[12]SIT Results'!I48</f>
        <v>0</v>
      </c>
      <c r="J48" s="32">
        <f>'[12]SIT Results'!J48</f>
        <v>0</v>
      </c>
      <c r="K48" s="32">
        <f>'[12]SIT Results'!K48</f>
        <v>0</v>
      </c>
      <c r="L48" s="32">
        <f>'[12]SIT Results'!L48</f>
        <v>0</v>
      </c>
      <c r="M48" s="32">
        <f>'[12]SIT Results'!M48</f>
        <v>0</v>
      </c>
      <c r="N48" s="32">
        <f>'[12]SIT Results'!N48</f>
        <v>0</v>
      </c>
      <c r="O48" s="32">
        <f>'[12]SIT Results'!O48</f>
        <v>0</v>
      </c>
      <c r="P48" s="32">
        <f>'[12]SIT Results'!P48</f>
        <v>0</v>
      </c>
      <c r="Q48" s="32">
        <f>'[12]SIT Results'!Q48</f>
        <v>0</v>
      </c>
      <c r="R48" s="32">
        <f>'[12]SIT Results'!R48</f>
        <v>0</v>
      </c>
      <c r="S48" s="32">
        <f>'[12]SIT Results'!S48</f>
        <v>0</v>
      </c>
      <c r="T48" s="32">
        <f>'[12]SIT Results'!T48</f>
        <v>0</v>
      </c>
      <c r="U48" s="32">
        <f>'[12]SIT Results'!U48</f>
        <v>0</v>
      </c>
      <c r="V48" s="32">
        <f>'[12]SIT Results'!V48</f>
        <v>0</v>
      </c>
      <c r="W48" s="32">
        <f>'[12]SIT Results'!W48</f>
        <v>0</v>
      </c>
      <c r="X48" s="32">
        <f>'[12]SIT Results'!X48</f>
        <v>0</v>
      </c>
      <c r="Y48" s="32">
        <f>'[12]SIT Results'!Y48</f>
        <v>0</v>
      </c>
      <c r="Z48" s="32">
        <f>'[12]SIT Results'!Z48</f>
        <v>0</v>
      </c>
      <c r="AA48" s="32">
        <f>'[12]SIT Results'!AA48</f>
        <v>0</v>
      </c>
      <c r="AB48" s="32">
        <f>'[12]SIT Results'!AB48</f>
        <v>0</v>
      </c>
      <c r="AC48" s="32">
        <f>'[12]SIT Results'!AC48</f>
        <v>0</v>
      </c>
      <c r="AD48" s="32">
        <f>'[12]SIT Results'!AD48</f>
        <v>0</v>
      </c>
      <c r="AE48" s="32">
        <f>'[12]SIT Results'!AE48</f>
        <v>0</v>
      </c>
      <c r="AF48" s="32">
        <f>'[12]SIT Results'!AF48</f>
        <v>0</v>
      </c>
      <c r="AG48" s="32">
        <f>'[12]SIT Results'!AG48</f>
        <v>0</v>
      </c>
    </row>
    <row r="49" spans="2:33" ht="15.75" x14ac:dyDescent="0.3">
      <c r="B49" s="189" t="s">
        <v>323</v>
      </c>
      <c r="C49" s="32">
        <f>'[12]SIT Results'!C49</f>
        <v>0</v>
      </c>
      <c r="D49" s="32">
        <f>'[12]SIT Results'!D49</f>
        <v>0</v>
      </c>
      <c r="E49" s="32">
        <f>'[12]SIT Results'!E49</f>
        <v>0</v>
      </c>
      <c r="F49" s="32">
        <f>'[12]SIT Results'!F49</f>
        <v>0</v>
      </c>
      <c r="G49" s="32">
        <f>'[12]SIT Results'!G49</f>
        <v>0</v>
      </c>
      <c r="H49" s="32">
        <f>'[12]SIT Results'!H49</f>
        <v>0</v>
      </c>
      <c r="I49" s="32">
        <f>'[12]SIT Results'!I49</f>
        <v>0</v>
      </c>
      <c r="J49" s="32">
        <f>'[12]SIT Results'!J49</f>
        <v>0</v>
      </c>
      <c r="K49" s="32">
        <f>'[12]SIT Results'!K49</f>
        <v>0</v>
      </c>
      <c r="L49" s="32">
        <f>'[12]SIT Results'!L49</f>
        <v>0</v>
      </c>
      <c r="M49" s="32">
        <f>'[12]SIT Results'!M49</f>
        <v>0</v>
      </c>
      <c r="N49" s="32">
        <f>'[12]SIT Results'!N49</f>
        <v>0</v>
      </c>
      <c r="O49" s="32">
        <f>'[12]SIT Results'!O49</f>
        <v>0</v>
      </c>
      <c r="P49" s="32">
        <f>'[12]SIT Results'!P49</f>
        <v>0</v>
      </c>
      <c r="Q49" s="32">
        <f>'[12]SIT Results'!Q49</f>
        <v>0</v>
      </c>
      <c r="R49" s="32">
        <f>'[12]SIT Results'!R49</f>
        <v>0</v>
      </c>
      <c r="S49" s="32">
        <f>'[12]SIT Results'!S49</f>
        <v>0</v>
      </c>
      <c r="T49" s="32">
        <f>'[12]SIT Results'!T49</f>
        <v>0</v>
      </c>
      <c r="U49" s="32">
        <f>'[12]SIT Results'!U49</f>
        <v>0</v>
      </c>
      <c r="V49" s="32">
        <f>'[12]SIT Results'!V49</f>
        <v>0</v>
      </c>
      <c r="W49" s="32">
        <f>'[12]SIT Results'!W49</f>
        <v>0</v>
      </c>
      <c r="X49" s="32">
        <f>'[12]SIT Results'!X49</f>
        <v>0</v>
      </c>
      <c r="Y49" s="32">
        <f>'[12]SIT Results'!Y49</f>
        <v>0</v>
      </c>
      <c r="Z49" s="32">
        <f>'[12]SIT Results'!Z49</f>
        <v>0</v>
      </c>
      <c r="AA49" s="32">
        <f>'[12]SIT Results'!AA49</f>
        <v>0</v>
      </c>
      <c r="AB49" s="32">
        <f>'[12]SIT Results'!AB49</f>
        <v>0</v>
      </c>
      <c r="AC49" s="32">
        <f>'[12]SIT Results'!AC49</f>
        <v>0</v>
      </c>
      <c r="AD49" s="32">
        <f>'[12]SIT Results'!AD49</f>
        <v>0</v>
      </c>
      <c r="AE49" s="32">
        <f>'[12]SIT Results'!AE49</f>
        <v>0</v>
      </c>
      <c r="AF49" s="32">
        <f>'[12]SIT Results'!AF49</f>
        <v>0</v>
      </c>
      <c r="AG49" s="32">
        <f>'[12]SIT Results'!AG49</f>
        <v>0</v>
      </c>
    </row>
    <row r="50" spans="2:33" ht="15" x14ac:dyDescent="0.25">
      <c r="B50" s="11" t="s">
        <v>215</v>
      </c>
      <c r="C50" s="32">
        <f>'[12]SIT Results'!C50</f>
        <v>-0.47615468053999993</v>
      </c>
      <c r="D50" s="32">
        <f>'[12]SIT Results'!D50</f>
        <v>-0.48571551428399995</v>
      </c>
      <c r="E50" s="32">
        <f>'[12]SIT Results'!E50</f>
        <v>-0.49527634802800002</v>
      </c>
      <c r="F50" s="32">
        <f>'[12]SIT Results'!F50</f>
        <v>-0.50483718177199999</v>
      </c>
      <c r="G50" s="32">
        <f>'[12]SIT Results'!G50</f>
        <v>-0.51439801551600006</v>
      </c>
      <c r="H50" s="32">
        <f>'[12]SIT Results'!H50</f>
        <v>-0.52395884926000003</v>
      </c>
      <c r="I50" s="32">
        <f>'[12]SIT Results'!I50</f>
        <v>-0.5335196830040001</v>
      </c>
      <c r="J50" s="32">
        <f>'[12]SIT Results'!J50</f>
        <v>-0.54308051674800017</v>
      </c>
      <c r="K50" s="32">
        <f>'[12]SIT Results'!K50</f>
        <v>-0.55264135049200025</v>
      </c>
      <c r="L50" s="32">
        <f>'[12]SIT Results'!L50</f>
        <v>-0.56220218423600021</v>
      </c>
      <c r="M50" s="32">
        <f>'[12]SIT Results'!M50</f>
        <v>-0.57176301797999995</v>
      </c>
      <c r="N50" s="32">
        <f>'[12]SIT Results'!N50</f>
        <v>-0.57863253457876707</v>
      </c>
      <c r="O50" s="32">
        <f>'[12]SIT Results'!O50</f>
        <v>-0.58550205117753429</v>
      </c>
      <c r="P50" s="32">
        <f>'[12]SIT Results'!P50</f>
        <v>-0.59237156777630151</v>
      </c>
      <c r="Q50" s="32">
        <f>'[12]SIT Results'!Q50</f>
        <v>-0.59924108437506862</v>
      </c>
      <c r="R50" s="32">
        <f>'[12]SIT Results'!R50</f>
        <v>-0.60611060097383562</v>
      </c>
      <c r="S50" s="32">
        <f>'[12]SIT Results'!S50</f>
        <v>-0.61298011757260307</v>
      </c>
      <c r="T50" s="32">
        <f>'[12]SIT Results'!T50</f>
        <v>-0.61984963417137007</v>
      </c>
      <c r="U50" s="32">
        <f>'[12]SIT Results'!U50</f>
        <v>-0.62671915077013718</v>
      </c>
      <c r="V50" s="32">
        <f>'[12]SIT Results'!V50</f>
        <v>-0.63358866736890429</v>
      </c>
      <c r="W50" s="32">
        <f>'[12]SIT Results'!W50</f>
        <v>-0.64045818396767118</v>
      </c>
      <c r="X50" s="32">
        <f>'[12]SIT Results'!X50</f>
        <v>-0.64732770056643996</v>
      </c>
      <c r="Y50" s="32">
        <f>'[12]SIT Results'!Y50</f>
        <v>-0.65419721716520651</v>
      </c>
      <c r="Z50" s="32">
        <f>'[12]SIT Results'!Z50</f>
        <v>-0.66106673376397296</v>
      </c>
      <c r="AA50" s="32">
        <f>'[12]SIT Results'!AA50</f>
        <v>-0.66793625036274173</v>
      </c>
      <c r="AB50" s="32">
        <f>'[12]SIT Results'!AB50</f>
        <v>-0.67480576696150807</v>
      </c>
      <c r="AC50" s="32">
        <f>'[12]SIT Results'!AC50</f>
        <v>-0.68167528356027451</v>
      </c>
      <c r="AD50" s="32">
        <f>'[12]SIT Results'!AD50</f>
        <v>-0.68854480015904329</v>
      </c>
      <c r="AE50" s="32">
        <f>'[12]SIT Results'!AE50</f>
        <v>-0.69541431675780974</v>
      </c>
      <c r="AF50" s="32">
        <f>'[12]SIT Results'!AF50</f>
        <v>-0.70228383335657607</v>
      </c>
      <c r="AG50" s="32">
        <f>'[12]SIT Results'!AG50</f>
        <v>-0.70915334995534263</v>
      </c>
    </row>
    <row r="51" spans="2:33" ht="15" x14ac:dyDescent="0.25">
      <c r="B51" s="11" t="s">
        <v>214</v>
      </c>
      <c r="C51" s="32">
        <f>'[12]SIT Results'!C51</f>
        <v>-0.10716655235731867</v>
      </c>
      <c r="D51" s="32">
        <f>'[12]SIT Results'!D51</f>
        <v>-0.10246542710747797</v>
      </c>
      <c r="E51" s="32">
        <f>'[12]SIT Results'!E51</f>
        <v>-0.10182693480592793</v>
      </c>
      <c r="F51" s="32">
        <f>'[12]SIT Results'!F51</f>
        <v>-8.9017937375490339E-2</v>
      </c>
      <c r="G51" s="32">
        <f>'[12]SIT Results'!G51</f>
        <v>-7.852791551612906E-2</v>
      </c>
      <c r="H51" s="32">
        <f>'[12]SIT Results'!H51</f>
        <v>-6.4464278596578467E-2</v>
      </c>
      <c r="I51" s="32">
        <f>'[12]SIT Results'!I51</f>
        <v>-5.2467707761520835E-2</v>
      </c>
      <c r="J51" s="32">
        <f>'[12]SIT Results'!J51</f>
        <v>-5.5036618395494147E-2</v>
      </c>
      <c r="K51" s="32">
        <f>'[12]SIT Results'!K51</f>
        <v>-5.3587441707868388E-2</v>
      </c>
      <c r="L51" s="32">
        <f>'[12]SIT Results'!L51</f>
        <v>-4.8322915334783959E-2</v>
      </c>
      <c r="M51" s="32">
        <f>'[12]SIT Results'!M51</f>
        <v>-4.838143858190172E-2</v>
      </c>
      <c r="N51" s="32">
        <f>'[12]SIT Results'!N51</f>
        <v>-4.966599312680036E-2</v>
      </c>
      <c r="O51" s="32">
        <f>'[12]SIT Results'!O51</f>
        <v>-5.0799932421131337E-2</v>
      </c>
      <c r="P51" s="32">
        <f>'[12]SIT Results'!P51</f>
        <v>-4.3847514369872338E-2</v>
      </c>
      <c r="Q51" s="32">
        <f>'[12]SIT Results'!Q51</f>
        <v>-4.3826680807808154E-2</v>
      </c>
      <c r="R51" s="32">
        <f>'[12]SIT Results'!R51</f>
        <v>-4.417338918142201E-2</v>
      </c>
      <c r="S51" s="32">
        <f>'[12]SIT Results'!S51</f>
        <v>-4.3972854375899394E-2</v>
      </c>
      <c r="T51" s="32">
        <f>'[12]SIT Results'!T51</f>
        <v>-4.1681623635583274E-2</v>
      </c>
      <c r="U51" s="32">
        <f>'[12]SIT Results'!U51</f>
        <v>-4.0970561145127649E-2</v>
      </c>
      <c r="V51" s="32">
        <f>'[12]SIT Results'!V51</f>
        <v>-4.6491721748796136E-2</v>
      </c>
      <c r="W51" s="32">
        <f>'[12]SIT Results'!W51</f>
        <v>-4.9425494577006332E-2</v>
      </c>
      <c r="X51" s="32">
        <f>'[12]SIT Results'!X51</f>
        <v>-4.8950815817732349E-2</v>
      </c>
      <c r="Y51" s="32">
        <f>'[12]SIT Results'!Y51</f>
        <v>-4.8657968539755111E-2</v>
      </c>
      <c r="Z51" s="32">
        <f>'[12]SIT Results'!Z51</f>
        <v>-4.6599277777278722E-2</v>
      </c>
      <c r="AA51" s="32">
        <f>'[12]SIT Results'!AA51</f>
        <v>-4.6272222832936978E-2</v>
      </c>
      <c r="AB51" s="32">
        <f>'[12]SIT Results'!AB51</f>
        <v>-4.6352786214199526E-2</v>
      </c>
      <c r="AC51" s="32">
        <f>'[12]SIT Results'!AC51</f>
        <v>-4.2339733543815386E-2</v>
      </c>
      <c r="AD51" s="32">
        <f>'[12]SIT Results'!AD51</f>
        <v>-3.8546154323205892E-2</v>
      </c>
      <c r="AE51" s="32">
        <f>'[12]SIT Results'!AE51</f>
        <v>-4.8771479722176818E-2</v>
      </c>
      <c r="AF51" s="32">
        <f>'[12]SIT Results'!AF51</f>
        <v>-4.8247431696447227E-2</v>
      </c>
      <c r="AG51" s="32">
        <f>'[12]SIT Results'!AG51</f>
        <v>-4.8014667843000305E-2</v>
      </c>
    </row>
    <row r="52" spans="2:33" ht="15.75" x14ac:dyDescent="0.3">
      <c r="B52" s="35" t="s">
        <v>329</v>
      </c>
      <c r="C52" s="32">
        <f>'[12]SIT Results'!C52</f>
        <v>-8.5103583665286815E-3</v>
      </c>
      <c r="D52" s="32">
        <f>'[12]SIT Results'!D52</f>
        <v>-8.0244922545775477E-3</v>
      </c>
      <c r="E52" s="32">
        <f>'[12]SIT Results'!E52</f>
        <v>-7.9208842004621968E-3</v>
      </c>
      <c r="F52" s="32">
        <f>'[12]SIT Results'!F52</f>
        <v>-6.2609197759745331E-3</v>
      </c>
      <c r="G52" s="32">
        <f>'[12]SIT Results'!G52</f>
        <v>-5.074038683379925E-3</v>
      </c>
      <c r="H52" s="32">
        <f>'[12]SIT Results'!H52</f>
        <v>-3.5502872984930697E-3</v>
      </c>
      <c r="I52" s="32">
        <f>'[12]SIT Results'!I52</f>
        <v>-2.2260996033443563E-3</v>
      </c>
      <c r="J52" s="32">
        <f>'[12]SIT Results'!J52</f>
        <v>-2.1904898667489759E-3</v>
      </c>
      <c r="K52" s="32">
        <f>'[12]SIT Results'!K52</f>
        <v>-2.1874977236581018E-3</v>
      </c>
      <c r="L52" s="32">
        <f>'[12]SIT Results'!L52</f>
        <v>-1.766236674808231E-3</v>
      </c>
      <c r="M52" s="32">
        <f>'[12]SIT Results'!M52</f>
        <v>-1.7468595855045569E-3</v>
      </c>
      <c r="N52" s="32">
        <f>'[12]SIT Results'!N52</f>
        <v>-2.1250342739602057E-3</v>
      </c>
      <c r="O52" s="32">
        <f>'[12]SIT Results'!O52</f>
        <v>-2.4228157329205021E-3</v>
      </c>
      <c r="P52" s="32">
        <f>'[12]SIT Results'!P52</f>
        <v>-1.6686020648900191E-3</v>
      </c>
      <c r="Q52" s="32">
        <f>'[12]SIT Results'!Q52</f>
        <v>-1.463664455798683E-3</v>
      </c>
      <c r="R52" s="32">
        <f>'[12]SIT Results'!R52</f>
        <v>-1.7575520911920343E-3</v>
      </c>
      <c r="S52" s="32">
        <f>'[12]SIT Results'!S52</f>
        <v>-1.9635571134164424E-3</v>
      </c>
      <c r="T52" s="32">
        <f>'[12]SIT Results'!T52</f>
        <v>-1.9531441192224054E-3</v>
      </c>
      <c r="U52" s="32">
        <f>'[12]SIT Results'!U52</f>
        <v>-2.0638033130047305E-3</v>
      </c>
      <c r="V52" s="32">
        <f>'[12]SIT Results'!V52</f>
        <v>-2.6662870803772021E-3</v>
      </c>
      <c r="W52" s="32">
        <f>'[12]SIT Results'!W52</f>
        <v>-3.0356646024108044E-3</v>
      </c>
      <c r="X52" s="32">
        <f>'[12]SIT Results'!X52</f>
        <v>-3.1166648021544747E-3</v>
      </c>
      <c r="Y52" s="32">
        <f>'[12]SIT Results'!Y52</f>
        <v>-3.1960230801244098E-3</v>
      </c>
      <c r="Z52" s="32">
        <f>'[12]SIT Results'!Z52</f>
        <v>-3.071633218242316E-3</v>
      </c>
      <c r="AA52" s="32">
        <f>'[12]SIT Results'!AA52</f>
        <v>-3.0762492551454131E-3</v>
      </c>
      <c r="AB52" s="32">
        <f>'[12]SIT Results'!AB52</f>
        <v>-3.124659319157634E-3</v>
      </c>
      <c r="AC52" s="32">
        <f>'[12]SIT Results'!AC52</f>
        <v>-2.7883788935953312E-3</v>
      </c>
      <c r="AD52" s="32">
        <f>'[12]SIT Results'!AD52</f>
        <v>-2.4865489264772451E-3</v>
      </c>
      <c r="AE52" s="32">
        <f>'[12]SIT Results'!AE52</f>
        <v>-2.8986381403591963E-3</v>
      </c>
      <c r="AF52" s="32">
        <f>'[12]SIT Results'!AF52</f>
        <v>-2.8981184119301886E-3</v>
      </c>
      <c r="AG52" s="32">
        <f>'[12]SIT Results'!AG52</f>
        <v>-2.9195361633325041E-3</v>
      </c>
    </row>
    <row r="53" spans="2:33" ht="15.75" x14ac:dyDescent="0.3">
      <c r="B53" s="35" t="s">
        <v>330</v>
      </c>
      <c r="C53" s="32">
        <f>'[12]SIT Results'!C53</f>
        <v>-4.3630582559632515E-2</v>
      </c>
      <c r="D53" s="32">
        <f>'[12]SIT Results'!D53</f>
        <v>-4.2150176598430678E-2</v>
      </c>
      <c r="E53" s="32">
        <f>'[12]SIT Results'!E53</f>
        <v>-4.177540748091492E-2</v>
      </c>
      <c r="F53" s="32">
        <f>'[12]SIT Results'!F53</f>
        <v>-3.6508791307963272E-2</v>
      </c>
      <c r="G53" s="32">
        <f>'[12]SIT Results'!G53</f>
        <v>-3.2439022949867211E-2</v>
      </c>
      <c r="H53" s="32">
        <f>'[12]SIT Results'!H53</f>
        <v>-2.7133674185420262E-2</v>
      </c>
      <c r="I53" s="32">
        <f>'[12]SIT Results'!I53</f>
        <v>-2.2228961311987292E-2</v>
      </c>
      <c r="J53" s="32">
        <f>'[12]SIT Results'!J53</f>
        <v>-2.1187212007735486E-2</v>
      </c>
      <c r="K53" s="32">
        <f>'[12]SIT Results'!K53</f>
        <v>-2.0311148810464578E-2</v>
      </c>
      <c r="L53" s="32">
        <f>'[12]SIT Results'!L53</f>
        <v>-1.8189969103163128E-2</v>
      </c>
      <c r="M53" s="32">
        <f>'[12]SIT Results'!M53</f>
        <v>-1.7315256844257453E-2</v>
      </c>
      <c r="N53" s="32">
        <f>'[12]SIT Results'!N53</f>
        <v>-1.7743916429451948E-2</v>
      </c>
      <c r="O53" s="32">
        <f>'[12]SIT Results'!O53</f>
        <v>-1.8043524802996293E-2</v>
      </c>
      <c r="P53" s="32">
        <f>'[12]SIT Results'!P53</f>
        <v>-1.5148538160231491E-2</v>
      </c>
      <c r="Q53" s="32">
        <f>'[12]SIT Results'!Q53</f>
        <v>-1.3884596095316813E-2</v>
      </c>
      <c r="R53" s="32">
        <f>'[12]SIT Results'!R53</f>
        <v>-1.4348745715797273E-2</v>
      </c>
      <c r="S53" s="32">
        <f>'[12]SIT Results'!S53</f>
        <v>-1.4510519437727168E-2</v>
      </c>
      <c r="T53" s="32">
        <f>'[12]SIT Results'!T53</f>
        <v>-1.371611172817531E-2</v>
      </c>
      <c r="U53" s="32">
        <f>'[12]SIT Results'!U53</f>
        <v>-1.3621565587592309E-2</v>
      </c>
      <c r="V53" s="32">
        <f>'[12]SIT Results'!V53</f>
        <v>-1.6049585609396649E-2</v>
      </c>
      <c r="W53" s="32">
        <f>'[12]SIT Results'!W53</f>
        <v>-1.7399135424155377E-2</v>
      </c>
      <c r="X53" s="32">
        <f>'[12]SIT Results'!X53</f>
        <v>-1.7386587245999466E-2</v>
      </c>
      <c r="Y53" s="32">
        <f>'[12]SIT Results'!Y53</f>
        <v>-1.7423103446667993E-2</v>
      </c>
      <c r="Z53" s="32">
        <f>'[12]SIT Results'!Z53</f>
        <v>-1.6500395481067565E-2</v>
      </c>
      <c r="AA53" s="32">
        <f>'[12]SIT Results'!AA53</f>
        <v>-1.6259597379791803E-2</v>
      </c>
      <c r="AB53" s="32">
        <f>'[12]SIT Results'!AB53</f>
        <v>-1.6273071807147932E-2</v>
      </c>
      <c r="AC53" s="32">
        <f>'[12]SIT Results'!AC53</f>
        <v>-1.4414154974179269E-2</v>
      </c>
      <c r="AD53" s="32">
        <f>'[12]SIT Results'!AD53</f>
        <v>-1.2753977904572384E-2</v>
      </c>
      <c r="AE53" s="32">
        <f>'[12]SIT Results'!AE53</f>
        <v>-1.465328682043154E-2</v>
      </c>
      <c r="AF53" s="32">
        <f>'[12]SIT Results'!AF53</f>
        <v>-1.4530642268274144E-2</v>
      </c>
      <c r="AG53" s="32">
        <f>'[12]SIT Results'!AG53</f>
        <v>-1.4534933885020279E-2</v>
      </c>
    </row>
    <row r="54" spans="2:33" ht="15.75" x14ac:dyDescent="0.3">
      <c r="B54" s="35" t="s">
        <v>331</v>
      </c>
      <c r="C54" s="32">
        <f>'[12]SIT Results'!C54</f>
        <v>-4.3492818130644095E-2</v>
      </c>
      <c r="D54" s="32">
        <f>'[12]SIT Results'!D54</f>
        <v>-4.1915044988701779E-2</v>
      </c>
      <c r="E54" s="32">
        <f>'[12]SIT Results'!E54</f>
        <v>-4.1479754471154935E-2</v>
      </c>
      <c r="F54" s="32">
        <f>'[12]SIT Results'!F54</f>
        <v>-3.6005290478728524E-2</v>
      </c>
      <c r="G54" s="32">
        <f>'[12]SIT Results'!G54</f>
        <v>-3.1773426430617917E-2</v>
      </c>
      <c r="H54" s="32">
        <f>'[12]SIT Results'!H54</f>
        <v>-2.6275744224960079E-2</v>
      </c>
      <c r="I54" s="32">
        <f>'[12]SIT Results'!I54</f>
        <v>-2.1200150167573213E-2</v>
      </c>
      <c r="J54" s="32">
        <f>'[12]SIT Results'!J54</f>
        <v>-2.0113495323549613E-2</v>
      </c>
      <c r="K54" s="32">
        <f>'[12]SIT Results'!K54</f>
        <v>-1.919971013452397E-2</v>
      </c>
      <c r="L54" s="32">
        <f>'[12]SIT Results'!L54</f>
        <v>-1.7004797775638486E-2</v>
      </c>
      <c r="M54" s="32">
        <f>'[12]SIT Results'!M54</f>
        <v>-1.6098095720075662E-2</v>
      </c>
      <c r="N54" s="32">
        <f>'[12]SIT Results'!N54</f>
        <v>-1.6536160339289018E-2</v>
      </c>
      <c r="O54" s="32">
        <f>'[12]SIT Results'!O54</f>
        <v>-1.6840865412703784E-2</v>
      </c>
      <c r="P54" s="32">
        <f>'[12]SIT Results'!P54</f>
        <v>-1.3853665197619268E-2</v>
      </c>
      <c r="Q54" s="32">
        <f>'[12]SIT Results'!Q54</f>
        <v>-1.2552111320380067E-2</v>
      </c>
      <c r="R54" s="32">
        <f>'[12]SIT Results'!R54</f>
        <v>-1.2994374681378549E-2</v>
      </c>
      <c r="S54" s="32">
        <f>'[12]SIT Results'!S54</f>
        <v>-1.315340316182367E-2</v>
      </c>
      <c r="T54" s="32">
        <f>'[12]SIT Results'!T54</f>
        <v>-1.2416823471448367E-2</v>
      </c>
      <c r="U54" s="32">
        <f>'[12]SIT Results'!U54</f>
        <v>-1.2335712613997447E-2</v>
      </c>
      <c r="V54" s="32">
        <f>'[12]SIT Results'!V54</f>
        <v>-1.4617246532506045E-2</v>
      </c>
      <c r="W54" s="32">
        <f>'[12]SIT Results'!W54</f>
        <v>-1.5888618337115874E-2</v>
      </c>
      <c r="X54" s="32">
        <f>'[12]SIT Results'!X54</f>
        <v>-1.5884172072487275E-2</v>
      </c>
      <c r="Y54" s="32">
        <f>'[12]SIT Results'!Y54</f>
        <v>-1.5925626146208835E-2</v>
      </c>
      <c r="Z54" s="32">
        <f>'[12]SIT Results'!Z54</f>
        <v>-1.5068593638152151E-2</v>
      </c>
      <c r="AA54" s="32">
        <f>'[12]SIT Results'!AA54</f>
        <v>-1.4850189587795569E-2</v>
      </c>
      <c r="AB54" s="32">
        <f>'[12]SIT Results'!AB54</f>
        <v>-1.4869877087874727E-2</v>
      </c>
      <c r="AC54" s="32">
        <f>'[12]SIT Results'!AC54</f>
        <v>-1.3135777678136264E-2</v>
      </c>
      <c r="AD54" s="32">
        <f>'[12]SIT Results'!AD54</f>
        <v>-1.1587750916934625E-2</v>
      </c>
      <c r="AE54" s="32">
        <f>'[12]SIT Results'!AE54</f>
        <v>-1.3373535743943876E-2</v>
      </c>
      <c r="AF54" s="32">
        <f>'[12]SIT Results'!AF54</f>
        <v>-1.3265443125468417E-2</v>
      </c>
      <c r="AG54" s="32">
        <f>'[12]SIT Results'!AG54</f>
        <v>-1.3276163575199689E-2</v>
      </c>
    </row>
    <row r="55" spans="2:33" ht="15.75" x14ac:dyDescent="0.3">
      <c r="B55" s="35" t="s">
        <v>332</v>
      </c>
      <c r="C55" s="32">
        <f>'[12]SIT Results'!C55</f>
        <v>-1.1532793300513371E-2</v>
      </c>
      <c r="D55" s="32">
        <f>'[12]SIT Results'!D55</f>
        <v>-1.0375713265767974E-2</v>
      </c>
      <c r="E55" s="32">
        <f>'[12]SIT Results'!E55</f>
        <v>-1.0650888653395871E-2</v>
      </c>
      <c r="F55" s="32">
        <f>'[12]SIT Results'!F55</f>
        <v>-1.0242935812824015E-2</v>
      </c>
      <c r="G55" s="32">
        <f>'[12]SIT Results'!G55</f>
        <v>-9.2414274522639953E-3</v>
      </c>
      <c r="H55" s="32">
        <f>'[12]SIT Results'!H55</f>
        <v>-7.5045728877050607E-3</v>
      </c>
      <c r="I55" s="32">
        <f>'[12]SIT Results'!I55</f>
        <v>-6.8124966786159667E-3</v>
      </c>
      <c r="J55" s="32">
        <f>'[12]SIT Results'!J55</f>
        <v>-1.1545421197460073E-2</v>
      </c>
      <c r="K55" s="32">
        <f>'[12]SIT Results'!K55</f>
        <v>-1.1889085039221741E-2</v>
      </c>
      <c r="L55" s="32">
        <f>'[12]SIT Results'!L55</f>
        <v>-1.1361911781174116E-2</v>
      </c>
      <c r="M55" s="32">
        <f>'[12]SIT Results'!M55</f>
        <v>-1.3221226432064047E-2</v>
      </c>
      <c r="N55" s="32">
        <f>'[12]SIT Results'!N55</f>
        <v>-1.3260882084099189E-2</v>
      </c>
      <c r="O55" s="32">
        <f>'[12]SIT Results'!O55</f>
        <v>-1.3492726472510756E-2</v>
      </c>
      <c r="P55" s="32">
        <f>'[12]SIT Results'!P55</f>
        <v>-1.3176708947131563E-2</v>
      </c>
      <c r="Q55" s="32">
        <f>'[12]SIT Results'!Q55</f>
        <v>-1.592630893631259E-2</v>
      </c>
      <c r="R55" s="32">
        <f>'[12]SIT Results'!R55</f>
        <v>-1.5072716693054156E-2</v>
      </c>
      <c r="S55" s="32">
        <f>'[12]SIT Results'!S55</f>
        <v>-1.4345374662932111E-2</v>
      </c>
      <c r="T55" s="32">
        <f>'[12]SIT Results'!T55</f>
        <v>-1.3595544316737193E-2</v>
      </c>
      <c r="U55" s="32">
        <f>'[12]SIT Results'!U55</f>
        <v>-1.2949479630533157E-2</v>
      </c>
      <c r="V55" s="32">
        <f>'[12]SIT Results'!V55</f>
        <v>-1.3158602526516242E-2</v>
      </c>
      <c r="W55" s="32">
        <f>'[12]SIT Results'!W55</f>
        <v>-1.3102076213324276E-2</v>
      </c>
      <c r="X55" s="32">
        <f>'[12]SIT Results'!X55</f>
        <v>-1.2563391697091135E-2</v>
      </c>
      <c r="Y55" s="32">
        <f>'[12]SIT Results'!Y55</f>
        <v>-1.2113215866753875E-2</v>
      </c>
      <c r="Z55" s="32">
        <f>'[12]SIT Results'!Z55</f>
        <v>-1.195865543981669E-2</v>
      </c>
      <c r="AA55" s="32">
        <f>'[12]SIT Results'!AA55</f>
        <v>-1.208618661020419E-2</v>
      </c>
      <c r="AB55" s="32">
        <f>'[12]SIT Results'!AB55</f>
        <v>-1.2085178000019235E-2</v>
      </c>
      <c r="AC55" s="32">
        <f>'[12]SIT Results'!AC55</f>
        <v>-1.2001421997904525E-2</v>
      </c>
      <c r="AD55" s="32">
        <f>'[12]SIT Results'!AD55</f>
        <v>-1.1717876575221633E-2</v>
      </c>
      <c r="AE55" s="32">
        <f>'[12]SIT Results'!AE55</f>
        <v>-1.7846019017442205E-2</v>
      </c>
      <c r="AF55" s="32">
        <f>'[12]SIT Results'!AF55</f>
        <v>-1.755322789077448E-2</v>
      </c>
      <c r="AG55" s="32">
        <f>'[12]SIT Results'!AG55</f>
        <v>-1.7284034219447835E-2</v>
      </c>
    </row>
    <row r="56" spans="2:33" ht="15" x14ac:dyDescent="0.25">
      <c r="B56" s="11" t="s">
        <v>210</v>
      </c>
      <c r="C56" s="32">
        <f>'[12]SIT Results'!C56</f>
        <v>0</v>
      </c>
      <c r="D56" s="32">
        <f>'[12]SIT Results'!D56</f>
        <v>0</v>
      </c>
      <c r="E56" s="32">
        <f>'[12]SIT Results'!E56</f>
        <v>0</v>
      </c>
      <c r="F56" s="32">
        <f>'[12]SIT Results'!F56</f>
        <v>0</v>
      </c>
      <c r="G56" s="32">
        <f>'[12]SIT Results'!G56</f>
        <v>0</v>
      </c>
      <c r="H56" s="32">
        <f>'[12]SIT Results'!H56</f>
        <v>0</v>
      </c>
      <c r="I56" s="32">
        <f>'[12]SIT Results'!I56</f>
        <v>0</v>
      </c>
      <c r="J56" s="32">
        <f>'[12]SIT Results'!J56</f>
        <v>0</v>
      </c>
      <c r="K56" s="32">
        <f>'[12]SIT Results'!K56</f>
        <v>0</v>
      </c>
      <c r="L56" s="32">
        <f>'[12]SIT Results'!L56</f>
        <v>0</v>
      </c>
      <c r="M56" s="32">
        <f>'[12]SIT Results'!M56</f>
        <v>0</v>
      </c>
      <c r="N56" s="32">
        <f>'[12]SIT Results'!N56</f>
        <v>0</v>
      </c>
      <c r="O56" s="32">
        <f>'[12]SIT Results'!O56</f>
        <v>0</v>
      </c>
      <c r="P56" s="32">
        <f>'[12]SIT Results'!P56</f>
        <v>0</v>
      </c>
      <c r="Q56" s="32">
        <f>'[12]SIT Results'!Q56</f>
        <v>0</v>
      </c>
      <c r="R56" s="32">
        <f>'[12]SIT Results'!R56</f>
        <v>0</v>
      </c>
      <c r="S56" s="32">
        <f>'[12]SIT Results'!S56</f>
        <v>0</v>
      </c>
      <c r="T56" s="32">
        <f>'[12]SIT Results'!T56</f>
        <v>0</v>
      </c>
      <c r="U56" s="32">
        <f>'[12]SIT Results'!U56</f>
        <v>0</v>
      </c>
      <c r="V56" s="32">
        <f>'[12]SIT Results'!V56</f>
        <v>0</v>
      </c>
      <c r="W56" s="32">
        <f>'[12]SIT Results'!W56</f>
        <v>0</v>
      </c>
      <c r="X56" s="32">
        <f>'[12]SIT Results'!X56</f>
        <v>0</v>
      </c>
      <c r="Y56" s="32">
        <f>'[12]SIT Results'!Y56</f>
        <v>0</v>
      </c>
      <c r="Z56" s="32">
        <f>'[12]SIT Results'!Z56</f>
        <v>0</v>
      </c>
      <c r="AA56" s="32">
        <f>'[12]SIT Results'!AA56</f>
        <v>0</v>
      </c>
      <c r="AB56" s="32">
        <f>'[12]SIT Results'!AB56</f>
        <v>0</v>
      </c>
      <c r="AC56" s="32">
        <f>'[12]SIT Results'!AC56</f>
        <v>0</v>
      </c>
      <c r="AD56" s="32">
        <f>'[12]SIT Results'!AD56</f>
        <v>0</v>
      </c>
      <c r="AE56" s="32">
        <f>'[12]SIT Results'!AE56</f>
        <v>0</v>
      </c>
      <c r="AF56" s="32">
        <f>'[12]SIT Results'!AF56</f>
        <v>0</v>
      </c>
      <c r="AG56" s="32">
        <f>'[12]SIT Results'!AG56</f>
        <v>0</v>
      </c>
    </row>
    <row r="57" spans="2:33" ht="15.75" x14ac:dyDescent="0.3">
      <c r="B57" s="35" t="s">
        <v>333</v>
      </c>
      <c r="C57" s="32">
        <f>'[12]SIT Results'!C57</f>
        <v>0</v>
      </c>
      <c r="D57" s="32">
        <f>'[12]SIT Results'!D57</f>
        <v>0</v>
      </c>
      <c r="E57" s="32">
        <f>'[12]SIT Results'!E57</f>
        <v>0</v>
      </c>
      <c r="F57" s="32">
        <f>'[12]SIT Results'!F57</f>
        <v>0</v>
      </c>
      <c r="G57" s="32">
        <f>'[12]SIT Results'!G57</f>
        <v>0</v>
      </c>
      <c r="H57" s="32">
        <f>'[12]SIT Results'!H57</f>
        <v>0</v>
      </c>
      <c r="I57" s="32">
        <f>'[12]SIT Results'!I57</f>
        <v>0</v>
      </c>
      <c r="J57" s="32">
        <f>'[12]SIT Results'!J57</f>
        <v>0</v>
      </c>
      <c r="K57" s="32">
        <f>'[12]SIT Results'!K57</f>
        <v>0</v>
      </c>
      <c r="L57" s="32">
        <f>'[12]SIT Results'!L57</f>
        <v>0</v>
      </c>
      <c r="M57" s="32">
        <f>'[12]SIT Results'!M57</f>
        <v>0</v>
      </c>
      <c r="N57" s="32">
        <f>'[12]SIT Results'!N57</f>
        <v>0</v>
      </c>
      <c r="O57" s="32">
        <f>'[12]SIT Results'!O57</f>
        <v>0</v>
      </c>
      <c r="P57" s="32">
        <f>'[12]SIT Results'!P57</f>
        <v>0</v>
      </c>
      <c r="Q57" s="32">
        <f>'[12]SIT Results'!Q57</f>
        <v>0</v>
      </c>
      <c r="R57" s="32">
        <f>'[12]SIT Results'!R57</f>
        <v>0</v>
      </c>
      <c r="S57" s="32">
        <f>'[12]SIT Results'!S57</f>
        <v>0</v>
      </c>
      <c r="T57" s="32">
        <f>'[12]SIT Results'!T57</f>
        <v>0</v>
      </c>
      <c r="U57" s="32">
        <f>'[12]SIT Results'!U57</f>
        <v>0</v>
      </c>
      <c r="V57" s="32">
        <f>'[12]SIT Results'!V57</f>
        <v>0</v>
      </c>
      <c r="W57" s="32">
        <f>'[12]SIT Results'!W57</f>
        <v>0</v>
      </c>
      <c r="X57" s="32">
        <f>'[12]SIT Results'!X57</f>
        <v>0</v>
      </c>
      <c r="Y57" s="32">
        <f>'[12]SIT Results'!Y57</f>
        <v>0</v>
      </c>
      <c r="Z57" s="32">
        <f>'[12]SIT Results'!Z57</f>
        <v>0</v>
      </c>
      <c r="AA57" s="32">
        <f>'[12]SIT Results'!AA57</f>
        <v>0</v>
      </c>
      <c r="AB57" s="32">
        <f>'[12]SIT Results'!AB57</f>
        <v>0</v>
      </c>
      <c r="AC57" s="32">
        <f>'[12]SIT Results'!AC57</f>
        <v>0</v>
      </c>
      <c r="AD57" s="32">
        <f>'[12]SIT Results'!AD57</f>
        <v>0</v>
      </c>
      <c r="AE57" s="32">
        <f>'[12]SIT Results'!AE57</f>
        <v>0</v>
      </c>
      <c r="AF57" s="32">
        <f>'[12]SIT Results'!AF57</f>
        <v>0</v>
      </c>
      <c r="AG57" s="32">
        <f>'[12]SIT Results'!AG57</f>
        <v>0</v>
      </c>
    </row>
    <row r="58" spans="2:33" ht="15.75" x14ac:dyDescent="0.3">
      <c r="B58" s="35" t="s">
        <v>334</v>
      </c>
      <c r="C58" s="32">
        <f>'[12]SIT Results'!C58</f>
        <v>0</v>
      </c>
      <c r="D58" s="32">
        <f>'[12]SIT Results'!D58</f>
        <v>0</v>
      </c>
      <c r="E58" s="32">
        <f>'[12]SIT Results'!E58</f>
        <v>0</v>
      </c>
      <c r="F58" s="32">
        <f>'[12]SIT Results'!F58</f>
        <v>0</v>
      </c>
      <c r="G58" s="32">
        <f>'[12]SIT Results'!G58</f>
        <v>0</v>
      </c>
      <c r="H58" s="32">
        <f>'[12]SIT Results'!H58</f>
        <v>0</v>
      </c>
      <c r="I58" s="32">
        <f>'[12]SIT Results'!I58</f>
        <v>0</v>
      </c>
      <c r="J58" s="32">
        <f>'[12]SIT Results'!J58</f>
        <v>0</v>
      </c>
      <c r="K58" s="32">
        <f>'[12]SIT Results'!K58</f>
        <v>0</v>
      </c>
      <c r="L58" s="32">
        <f>'[12]SIT Results'!L58</f>
        <v>0</v>
      </c>
      <c r="M58" s="32">
        <f>'[12]SIT Results'!M58</f>
        <v>0</v>
      </c>
      <c r="N58" s="32">
        <f>'[12]SIT Results'!N58</f>
        <v>0</v>
      </c>
      <c r="O58" s="32">
        <f>'[12]SIT Results'!O58</f>
        <v>0</v>
      </c>
      <c r="P58" s="32">
        <f>'[12]SIT Results'!P58</f>
        <v>0</v>
      </c>
      <c r="Q58" s="32">
        <f>'[12]SIT Results'!Q58</f>
        <v>0</v>
      </c>
      <c r="R58" s="32">
        <f>'[12]SIT Results'!R58</f>
        <v>0</v>
      </c>
      <c r="S58" s="32">
        <f>'[12]SIT Results'!S58</f>
        <v>0</v>
      </c>
      <c r="T58" s="32">
        <f>'[12]SIT Results'!T58</f>
        <v>0</v>
      </c>
      <c r="U58" s="32">
        <f>'[12]SIT Results'!U58</f>
        <v>0</v>
      </c>
      <c r="V58" s="32">
        <f>'[12]SIT Results'!V58</f>
        <v>0</v>
      </c>
      <c r="W58" s="32">
        <f>'[12]SIT Results'!W58</f>
        <v>0</v>
      </c>
      <c r="X58" s="32">
        <f>'[12]SIT Results'!X58</f>
        <v>0</v>
      </c>
      <c r="Y58" s="32">
        <f>'[12]SIT Results'!Y58</f>
        <v>0</v>
      </c>
      <c r="Z58" s="32">
        <f>'[12]SIT Results'!Z58</f>
        <v>0</v>
      </c>
      <c r="AA58" s="32">
        <f>'[12]SIT Results'!AA58</f>
        <v>0</v>
      </c>
      <c r="AB58" s="32">
        <f>'[12]SIT Results'!AB58</f>
        <v>0</v>
      </c>
      <c r="AC58" s="32">
        <f>'[12]SIT Results'!AC58</f>
        <v>0</v>
      </c>
      <c r="AD58" s="32">
        <f>'[12]SIT Results'!AD58</f>
        <v>0</v>
      </c>
      <c r="AE58" s="32">
        <f>'[12]SIT Results'!AE58</f>
        <v>0</v>
      </c>
      <c r="AF58" s="32">
        <f>'[12]SIT Results'!AF58</f>
        <v>0</v>
      </c>
      <c r="AG58" s="32">
        <f>'[12]SIT Results'!AG58</f>
        <v>0</v>
      </c>
    </row>
    <row r="59" spans="2:33" ht="15" x14ac:dyDescent="0.25">
      <c r="B59" s="11" t="s">
        <v>219</v>
      </c>
      <c r="C59" s="32">
        <f>'[12]SIT Results'!C59</f>
        <v>6.7298631955500544E-3</v>
      </c>
      <c r="D59" s="32">
        <f>'[12]SIT Results'!D59</f>
        <v>6.6625054413930653E-3</v>
      </c>
      <c r="E59" s="32">
        <f>'[12]SIT Results'!E59</f>
        <v>6.5986799082196302E-3</v>
      </c>
      <c r="F59" s="32">
        <f>'[12]SIT Results'!F59</f>
        <v>6.6067454609467849E-3</v>
      </c>
      <c r="G59" s="32">
        <f>'[12]SIT Results'!G59</f>
        <v>6.5748043610366694E-3</v>
      </c>
      <c r="H59" s="32">
        <f>'[12]SIT Results'!H59</f>
        <v>6.3572422151083998E-3</v>
      </c>
      <c r="I59" s="32">
        <f>'[12]SIT Results'!I59</f>
        <v>6.3572422151083998E-3</v>
      </c>
      <c r="J59" s="32">
        <f>'[12]SIT Results'!J59</f>
        <v>6.4240144139151752E-3</v>
      </c>
      <c r="K59" s="32">
        <f>'[12]SIT Results'!K59</f>
        <v>6.2501233637835855E-3</v>
      </c>
      <c r="L59" s="32">
        <f>'[12]SIT Results'!L59</f>
        <v>5.5321380600086706E-3</v>
      </c>
      <c r="M59" s="32">
        <f>'[12]SIT Results'!M59</f>
        <v>5.2261759450801986E-3</v>
      </c>
      <c r="N59" s="32">
        <f>'[12]SIT Results'!N59</f>
        <v>5.2261759450801986E-3</v>
      </c>
      <c r="O59" s="32">
        <f>'[12]SIT Results'!O59</f>
        <v>5.2261759450801986E-3</v>
      </c>
      <c r="P59" s="32">
        <f>'[12]SIT Results'!P59</f>
        <v>5.2261759450801986E-3</v>
      </c>
      <c r="Q59" s="32">
        <f>'[12]SIT Results'!Q59</f>
        <v>5.2261759450801986E-3</v>
      </c>
      <c r="R59" s="32">
        <f>'[12]SIT Results'!R59</f>
        <v>5.2261759450801986E-3</v>
      </c>
      <c r="S59" s="32">
        <f>'[12]SIT Results'!S59</f>
        <v>5.2261759450801986E-3</v>
      </c>
      <c r="T59" s="32">
        <f>'[12]SIT Results'!T59</f>
        <v>5.2261759450801986E-3</v>
      </c>
      <c r="U59" s="32">
        <f>'[12]SIT Results'!U59</f>
        <v>5.08443377256364E-3</v>
      </c>
      <c r="V59" s="32">
        <f>'[12]SIT Results'!V59</f>
        <v>4.9300171600472646E-3</v>
      </c>
      <c r="W59" s="32">
        <f>'[12]SIT Results'!W59</f>
        <v>5.2132937273754697E-3</v>
      </c>
      <c r="X59" s="32">
        <f>'[12]SIT Results'!X59</f>
        <v>5.4612480848681248E-3</v>
      </c>
      <c r="Y59" s="32">
        <f>'[12]SIT Results'!Y59</f>
        <v>5.6427891323170406E-3</v>
      </c>
      <c r="Z59" s="32">
        <f>'[12]SIT Results'!Z59</f>
        <v>5.6156646973844994E-3</v>
      </c>
      <c r="AA59" s="32">
        <f>'[12]SIT Results'!AA59</f>
        <v>5.5616424941065997E-3</v>
      </c>
      <c r="AB59" s="32">
        <f>'[12]SIT Results'!AB59</f>
        <v>5.5616424941065997E-3</v>
      </c>
      <c r="AC59" s="32">
        <f>'[12]SIT Results'!AC59</f>
        <v>5.5616424941065997E-3</v>
      </c>
      <c r="AD59" s="32">
        <f>'[12]SIT Results'!AD59</f>
        <v>5.5616424941065997E-3</v>
      </c>
      <c r="AE59" s="32">
        <f>'[12]SIT Results'!AE59</f>
        <v>5.5616424941065997E-3</v>
      </c>
      <c r="AF59" s="32">
        <f>'[12]SIT Results'!AF59</f>
        <v>5.5616424941065997E-3</v>
      </c>
      <c r="AG59" s="32">
        <f>'[12]SIT Results'!AG59</f>
        <v>5.5616424941065997E-3</v>
      </c>
    </row>
    <row r="60" spans="2:33" ht="15.75" thickBot="1" x14ac:dyDescent="0.3">
      <c r="B60" s="36" t="s">
        <v>261</v>
      </c>
      <c r="C60" s="159">
        <f>'[12]SIT Results'!C60</f>
        <v>0.79502814533201771</v>
      </c>
      <c r="D60" s="159">
        <f>'[12]SIT Results'!D60</f>
        <v>0.770806603043101</v>
      </c>
      <c r="E60" s="159">
        <f>'[12]SIT Results'!E60</f>
        <v>0.7370619057834259</v>
      </c>
      <c r="F60" s="159">
        <f>'[12]SIT Results'!F60</f>
        <v>0.65805404743899876</v>
      </c>
      <c r="G60" s="159">
        <f>'[12]SIT Results'!G60</f>
        <v>0.48477307488921334</v>
      </c>
      <c r="H60" s="159">
        <f>'[12]SIT Results'!H60</f>
        <v>0.46030515375625664</v>
      </c>
      <c r="I60" s="159">
        <f>'[12]SIT Results'!I60</f>
        <v>0.45088943843859958</v>
      </c>
      <c r="J60" s="159">
        <f>'[12]SIT Results'!J60</f>
        <v>0.43297834270764807</v>
      </c>
      <c r="K60" s="159">
        <f>'[12]SIT Results'!K60</f>
        <v>0.51118265219241632</v>
      </c>
      <c r="L60" s="159">
        <f>'[12]SIT Results'!L60</f>
        <v>0.57896932580736415</v>
      </c>
      <c r="M60" s="159">
        <f>'[12]SIT Results'!M60</f>
        <v>0.63881126489706375</v>
      </c>
      <c r="N60" s="159">
        <f>'[12]SIT Results'!N60</f>
        <v>0.67937138208611769</v>
      </c>
      <c r="O60" s="159">
        <f>'[12]SIT Results'!O60</f>
        <v>0.65854428953525102</v>
      </c>
      <c r="P60" s="159">
        <f>'[12]SIT Results'!P60</f>
        <v>0.67640553832963546</v>
      </c>
      <c r="Q60" s="159">
        <f>'[12]SIT Results'!Q60</f>
        <v>0.6732252082428829</v>
      </c>
      <c r="R60" s="159">
        <f>'[12]SIT Results'!R60</f>
        <v>0.67501931184374719</v>
      </c>
      <c r="S60" s="159">
        <f>'[12]SIT Results'!S60</f>
        <v>0.6712704927492994</v>
      </c>
      <c r="T60" s="159">
        <f>'[12]SIT Results'!T60</f>
        <v>0.6680523709077123</v>
      </c>
      <c r="U60" s="159">
        <f>'[12]SIT Results'!U60</f>
        <v>0.72812369510352737</v>
      </c>
      <c r="V60" s="159">
        <f>'[12]SIT Results'!V60</f>
        <v>0.74546162342115541</v>
      </c>
      <c r="W60" s="159">
        <f>'[12]SIT Results'!W60</f>
        <v>0.76384991620094367</v>
      </c>
      <c r="X60" s="159">
        <f>'[12]SIT Results'!X60</f>
        <v>0.80095005079297843</v>
      </c>
      <c r="Y60" s="159">
        <f>'[12]SIT Results'!Y60</f>
        <v>0.8238601550260537</v>
      </c>
      <c r="Z60" s="159">
        <f>'[12]SIT Results'!Z60</f>
        <v>0.82527856670254507</v>
      </c>
      <c r="AA60" s="159">
        <f>'[12]SIT Results'!AA60</f>
        <v>0.83029220524074576</v>
      </c>
      <c r="AB60" s="159">
        <f>'[12]SIT Results'!AB60</f>
        <v>0.8179127858709494</v>
      </c>
      <c r="AC60" s="159">
        <f>'[12]SIT Results'!AC60</f>
        <v>0.81841069424436708</v>
      </c>
      <c r="AD60" s="159">
        <f>'[12]SIT Results'!AD60</f>
        <v>0.8280345445664461</v>
      </c>
      <c r="AE60" s="159">
        <f>'[12]SIT Results'!AE60</f>
        <v>0.82641580601136166</v>
      </c>
      <c r="AF60" s="159">
        <f>'[12]SIT Results'!AF60</f>
        <v>0.82595620427533234</v>
      </c>
      <c r="AG60" s="159">
        <f>'[12]SIT Results'!AG60</f>
        <v>0.82029678963648123</v>
      </c>
    </row>
    <row r="61" spans="2:33" ht="15" x14ac:dyDescent="0.25">
      <c r="B61" s="25" t="s">
        <v>220</v>
      </c>
      <c r="C61" s="26">
        <f>'[12]SIT Results'!C61</f>
        <v>0.837080813830273</v>
      </c>
      <c r="D61" s="26">
        <f>'[12]SIT Results'!D61</f>
        <v>1.0425956675457391</v>
      </c>
      <c r="E61" s="26">
        <f>'[12]SIT Results'!E61</f>
        <v>1.0512753689893528</v>
      </c>
      <c r="F61" s="26">
        <f>'[12]SIT Results'!F61</f>
        <v>1.1930194687060172</v>
      </c>
      <c r="G61" s="26">
        <f>'[12]SIT Results'!G61</f>
        <v>0.99648662818773759</v>
      </c>
      <c r="H61" s="26">
        <f>'[12]SIT Results'!H61</f>
        <v>1.0208048267321503</v>
      </c>
      <c r="I61" s="26">
        <f>'[12]SIT Results'!I61</f>
        <v>1.0661943855979199</v>
      </c>
      <c r="J61" s="26">
        <f>'[12]SIT Results'!J61</f>
        <v>1.0902321595814255</v>
      </c>
      <c r="K61" s="26">
        <f>'[12]SIT Results'!K61</f>
        <v>1.1272317214756506</v>
      </c>
      <c r="L61" s="26">
        <f>'[12]SIT Results'!L61</f>
        <v>1.1956100699434733</v>
      </c>
      <c r="M61" s="26">
        <f>'[12]SIT Results'!M61</f>
        <v>1.1836410331991116</v>
      </c>
      <c r="N61" s="26">
        <f>'[12]SIT Results'!N61</f>
        <v>1.2261234517499287</v>
      </c>
      <c r="O61" s="26">
        <f>'[12]SIT Results'!O61</f>
        <v>1.2536025397181734</v>
      </c>
      <c r="P61" s="26">
        <f>'[12]SIT Results'!P61</f>
        <v>1.3734398167938502</v>
      </c>
      <c r="Q61" s="26">
        <f>'[12]SIT Results'!Q61</f>
        <v>1.4128509446763517</v>
      </c>
      <c r="R61" s="26">
        <f>'[12]SIT Results'!R61</f>
        <v>1.4482374962721307</v>
      </c>
      <c r="S61" s="26">
        <f>'[12]SIT Results'!S61</f>
        <v>1.4724358849548442</v>
      </c>
      <c r="T61" s="26">
        <f>'[12]SIT Results'!T61</f>
        <v>1.6432695597573075</v>
      </c>
      <c r="U61" s="26">
        <f>'[12]SIT Results'!U61</f>
        <v>1.8787709393956959</v>
      </c>
      <c r="V61" s="26">
        <f>'[12]SIT Results'!V61</f>
        <v>1.5752479758411722</v>
      </c>
      <c r="W61" s="26">
        <f>'[12]SIT Results'!W61</f>
        <v>1.6168114616263494</v>
      </c>
      <c r="X61" s="26">
        <f>'[12]SIT Results'!X61</f>
        <v>1.629905193132283</v>
      </c>
      <c r="Y61" s="26">
        <f>'[12]SIT Results'!Y61</f>
        <v>1.551545949271242</v>
      </c>
      <c r="Z61" s="26">
        <f>'[12]SIT Results'!Z61</f>
        <v>1.5689223785505344</v>
      </c>
      <c r="AA61" s="26">
        <f>'[12]SIT Results'!AA61</f>
        <v>1.5796022404795447</v>
      </c>
      <c r="AB61" s="26">
        <f>'[12]SIT Results'!AB61</f>
        <v>1.5976825839924731</v>
      </c>
      <c r="AC61" s="26">
        <f>'[12]SIT Results'!AC61</f>
        <v>1.6197513384774722</v>
      </c>
      <c r="AD61" s="26">
        <f>'[12]SIT Results'!AD61</f>
        <v>1.6287249592299018</v>
      </c>
      <c r="AE61" s="26">
        <f>'[12]SIT Results'!AE61</f>
        <v>1.5365789137434354</v>
      </c>
      <c r="AF61" s="26">
        <f>'[12]SIT Results'!AF61</f>
        <v>1.5130355126754229</v>
      </c>
      <c r="AG61" s="26">
        <f>'[12]SIT Results'!AG61</f>
        <v>1.5199631298292844</v>
      </c>
    </row>
    <row r="62" spans="2:33" ht="15" x14ac:dyDescent="0.25">
      <c r="B62" s="17" t="s">
        <v>238</v>
      </c>
      <c r="C62" s="18">
        <f>'[12]SIT Results'!C62</f>
        <v>0.72830698951440132</v>
      </c>
      <c r="D62" s="18">
        <f>'[12]SIT Results'!D62</f>
        <v>0.93147726742465797</v>
      </c>
      <c r="E62" s="18">
        <f>'[12]SIT Results'!E62</f>
        <v>0.93797930696541842</v>
      </c>
      <c r="F62" s="18">
        <f>'[12]SIT Results'!F62</f>
        <v>1.0787416107604368</v>
      </c>
      <c r="G62" s="18">
        <f>'[12]SIT Results'!G62</f>
        <v>0.88032919979497859</v>
      </c>
      <c r="H62" s="18">
        <f>'[12]SIT Results'!H62</f>
        <v>0.90404257662707932</v>
      </c>
      <c r="I62" s="18">
        <f>'[12]SIT Results'!I62</f>
        <v>0.94846806659261018</v>
      </c>
      <c r="J62" s="18">
        <f>'[12]SIT Results'!J62</f>
        <v>0.97196223041302188</v>
      </c>
      <c r="K62" s="18">
        <f>'[12]SIT Results'!K62</f>
        <v>1.0083980928117822</v>
      </c>
      <c r="L62" s="18">
        <f>'[12]SIT Results'!L62</f>
        <v>1.0767684218687013</v>
      </c>
      <c r="M62" s="18">
        <f>'[12]SIT Results'!M62</f>
        <v>1.0644914020290366</v>
      </c>
      <c r="N62" s="18">
        <f>'[12]SIT Results'!N62</f>
        <v>1.10634843330856</v>
      </c>
      <c r="O62" s="18">
        <f>'[12]SIT Results'!O62</f>
        <v>1.1322535040987858</v>
      </c>
      <c r="P62" s="18">
        <f>'[12]SIT Results'!P62</f>
        <v>1.2507322157850376</v>
      </c>
      <c r="Q62" s="18">
        <f>'[12]SIT Results'!Q62</f>
        <v>1.2876870794142699</v>
      </c>
      <c r="R62" s="18">
        <f>'[12]SIT Results'!R62</f>
        <v>1.321790654669702</v>
      </c>
      <c r="S62" s="18">
        <f>'[12]SIT Results'!S62</f>
        <v>1.3440206782909334</v>
      </c>
      <c r="T62" s="18">
        <f>'[12]SIT Results'!T62</f>
        <v>1.5145566720290569</v>
      </c>
      <c r="U62" s="18">
        <f>'[12]SIT Results'!U62</f>
        <v>1.7489846140240699</v>
      </c>
      <c r="V62" s="18">
        <f>'[12]SIT Results'!V62</f>
        <v>1.4443597722906834</v>
      </c>
      <c r="W62" s="18">
        <f>'[12]SIT Results'!W62</f>
        <v>1.4842305988207147</v>
      </c>
      <c r="X62" s="18">
        <f>'[12]SIT Results'!X62</f>
        <v>1.4965520372518781</v>
      </c>
      <c r="Y62" s="18">
        <f>'[12]SIT Results'!Y62</f>
        <v>1.4163616289714032</v>
      </c>
      <c r="Z62" s="18">
        <f>'[12]SIT Results'!Z62</f>
        <v>1.4324779467820994</v>
      </c>
      <c r="AA62" s="18">
        <f>'[12]SIT Results'!AA62</f>
        <v>1.4420589699313069</v>
      </c>
      <c r="AB62" s="18">
        <f>'[12]SIT Results'!AB62</f>
        <v>1.4590198135385308</v>
      </c>
      <c r="AC62" s="18">
        <f>'[12]SIT Results'!AC62</f>
        <v>1.4804012539086098</v>
      </c>
      <c r="AD62" s="18">
        <f>'[12]SIT Results'!AD62</f>
        <v>1.4895022950217576</v>
      </c>
      <c r="AE62" s="18">
        <f>'[12]SIT Results'!AE62</f>
        <v>1.3974699688984342</v>
      </c>
      <c r="AF62" s="18">
        <f>'[12]SIT Results'!AF62</f>
        <v>1.3750470129784533</v>
      </c>
      <c r="AG62" s="18">
        <f>'[12]SIT Results'!AG62</f>
        <v>1.3827531570992646</v>
      </c>
    </row>
    <row r="63" spans="2:33" ht="15" x14ac:dyDescent="0.25">
      <c r="B63" s="17" t="s">
        <v>269</v>
      </c>
      <c r="C63" s="18">
        <f>'[12]SIT Results'!C63</f>
        <v>0.10877382431587171</v>
      </c>
      <c r="D63" s="18">
        <f>'[12]SIT Results'!D63</f>
        <v>0.11111840012108105</v>
      </c>
      <c r="E63" s="18">
        <f>'[12]SIT Results'!E63</f>
        <v>0.11329606202393427</v>
      </c>
      <c r="F63" s="18">
        <f>'[12]SIT Results'!F63</f>
        <v>0.11427785794558028</v>
      </c>
      <c r="G63" s="18">
        <f>'[12]SIT Results'!G63</f>
        <v>0.11615742839275899</v>
      </c>
      <c r="H63" s="18">
        <f>'[12]SIT Results'!H63</f>
        <v>0.11676225010507103</v>
      </c>
      <c r="I63" s="18">
        <f>'[12]SIT Results'!I63</f>
        <v>0.11772631900530968</v>
      </c>
      <c r="J63" s="18">
        <f>'[12]SIT Results'!J63</f>
        <v>0.11826992916840356</v>
      </c>
      <c r="K63" s="18">
        <f>'[12]SIT Results'!K63</f>
        <v>0.11883362866386858</v>
      </c>
      <c r="L63" s="18">
        <f>'[12]SIT Results'!L63</f>
        <v>0.11884164807477197</v>
      </c>
      <c r="M63" s="18">
        <f>'[12]SIT Results'!M63</f>
        <v>0.11914963117007515</v>
      </c>
      <c r="N63" s="18">
        <f>'[12]SIT Results'!N63</f>
        <v>0.11977501844136866</v>
      </c>
      <c r="O63" s="18">
        <f>'[12]SIT Results'!O63</f>
        <v>0.12134903561938755</v>
      </c>
      <c r="P63" s="18">
        <f>'[12]SIT Results'!P63</f>
        <v>0.12270760100881251</v>
      </c>
      <c r="Q63" s="18">
        <f>'[12]SIT Results'!Q63</f>
        <v>0.1251638652620819</v>
      </c>
      <c r="R63" s="18">
        <f>'[12]SIT Results'!R63</f>
        <v>0.12644684160242881</v>
      </c>
      <c r="S63" s="18">
        <f>'[12]SIT Results'!S63</f>
        <v>0.12841520666391079</v>
      </c>
      <c r="T63" s="18">
        <f>'[12]SIT Results'!T63</f>
        <v>0.12871288772825071</v>
      </c>
      <c r="U63" s="18">
        <f>'[12]SIT Results'!U63</f>
        <v>0.12978632537162602</v>
      </c>
      <c r="V63" s="18">
        <f>'[12]SIT Results'!V63</f>
        <v>0.13088820355048886</v>
      </c>
      <c r="W63" s="18">
        <f>'[12]SIT Results'!W63</f>
        <v>0.13258086280563453</v>
      </c>
      <c r="X63" s="18">
        <f>'[12]SIT Results'!X63</f>
        <v>0.13335315588040483</v>
      </c>
      <c r="Y63" s="18">
        <f>'[12]SIT Results'!Y63</f>
        <v>0.13518432029983873</v>
      </c>
      <c r="Z63" s="18">
        <f>'[12]SIT Results'!Z63</f>
        <v>0.13644443176843501</v>
      </c>
      <c r="AA63" s="18">
        <f>'[12]SIT Results'!AA63</f>
        <v>0.13754327054823789</v>
      </c>
      <c r="AB63" s="18">
        <f>'[12]SIT Results'!AB63</f>
        <v>0.13866277045394224</v>
      </c>
      <c r="AC63" s="18">
        <f>'[12]SIT Results'!AC63</f>
        <v>0.13935008456886239</v>
      </c>
      <c r="AD63" s="18">
        <f>'[12]SIT Results'!AD63</f>
        <v>0.13922266420814433</v>
      </c>
      <c r="AE63" s="18">
        <f>'[12]SIT Results'!AE63</f>
        <v>0.13910894484500122</v>
      </c>
      <c r="AF63" s="18">
        <f>'[12]SIT Results'!AF63</f>
        <v>0.13798849969696966</v>
      </c>
      <c r="AG63" s="18">
        <f>'[12]SIT Results'!AG63</f>
        <v>0.13720997273001984</v>
      </c>
    </row>
    <row r="64" spans="2:33" ht="15.75" thickBot="1" x14ac:dyDescent="0.3">
      <c r="B64" s="28" t="s">
        <v>335</v>
      </c>
      <c r="C64" s="28">
        <f>'[12]SIT Results'!C64</f>
        <v>6.7842972598423374</v>
      </c>
      <c r="D64" s="28">
        <f>'[12]SIT Results'!D64</f>
        <v>6.9587137044193268</v>
      </c>
      <c r="E64" s="28">
        <f>'[12]SIT Results'!E64</f>
        <v>7.0749913341373185</v>
      </c>
      <c r="F64" s="28">
        <f>'[12]SIT Results'!F64</f>
        <v>7.067813702673245</v>
      </c>
      <c r="G64" s="28">
        <f>'[12]SIT Results'!G64</f>
        <v>7.3049147953698084</v>
      </c>
      <c r="H64" s="28">
        <f>'[12]SIT Results'!H64</f>
        <v>7.5003856255747436</v>
      </c>
      <c r="I64" s="28">
        <f>'[12]SIT Results'!I64</f>
        <v>7.6563794827272762</v>
      </c>
      <c r="J64" s="28">
        <f>'[12]SIT Results'!J64</f>
        <v>7.6432204917098092</v>
      </c>
      <c r="K64" s="28">
        <f>'[12]SIT Results'!K64</f>
        <v>7.5601992211086912</v>
      </c>
      <c r="L64" s="28">
        <f>'[12]SIT Results'!L64</f>
        <v>7.6580542634022279</v>
      </c>
      <c r="M64" s="28">
        <f>'[12]SIT Results'!M64</f>
        <v>7.9107068909376181</v>
      </c>
      <c r="N64" s="28">
        <f>'[12]SIT Results'!N64</f>
        <v>7.9875075476032036</v>
      </c>
      <c r="O64" s="28">
        <f>'[12]SIT Results'!O64</f>
        <v>8.0748353970827669</v>
      </c>
      <c r="P64" s="28">
        <f>'[12]SIT Results'!P64</f>
        <v>8.4822856098600088</v>
      </c>
      <c r="Q64" s="28">
        <f>'[12]SIT Results'!Q64</f>
        <v>8.7605384562839284</v>
      </c>
      <c r="R64" s="28">
        <f>'[12]SIT Results'!R64</f>
        <v>8.6033483272207167</v>
      </c>
      <c r="S64" s="28">
        <f>'[12]SIT Results'!S64</f>
        <v>8.1567527449283936</v>
      </c>
      <c r="T64" s="28">
        <f>'[12]SIT Results'!T64</f>
        <v>7.7018736689164609</v>
      </c>
      <c r="U64" s="28">
        <f>'[12]SIT Results'!U64</f>
        <v>7.7007675318938951</v>
      </c>
      <c r="V64" s="28">
        <f>'[12]SIT Results'!V64</f>
        <v>7.6490333458991602</v>
      </c>
      <c r="W64" s="28">
        <f>'[12]SIT Results'!W64</f>
        <v>7.6064472792230662</v>
      </c>
      <c r="X64" s="28">
        <f>'[12]SIT Results'!X64</f>
        <v>7.4018040926484669</v>
      </c>
      <c r="Y64" s="28">
        <f>'[12]SIT Results'!Y64</f>
        <v>7.0041838610439413</v>
      </c>
      <c r="Z64" s="28">
        <f>'[12]SIT Results'!Z64</f>
        <v>6.490421068718355</v>
      </c>
      <c r="AA64" s="28">
        <f>'[12]SIT Results'!AA64</f>
        <v>6.069222194786704</v>
      </c>
      <c r="AB64" s="28">
        <f>'[12]SIT Results'!AB64</f>
        <v>6.5391959467946457</v>
      </c>
      <c r="AC64" s="28">
        <f>'[12]SIT Results'!AC64</f>
        <v>6.939027229548647</v>
      </c>
      <c r="AD64" s="28">
        <f>'[12]SIT Results'!AD64</f>
        <v>6.8061899047246044</v>
      </c>
      <c r="AE64" s="28">
        <f>'[12]SIT Results'!AE64</f>
        <v>6.7571792463432416</v>
      </c>
      <c r="AF64" s="28">
        <f>'[12]SIT Results'!AF64</f>
        <v>7.0906105394457128</v>
      </c>
      <c r="AG64" s="28">
        <f>'[12]SIT Results'!AG64</f>
        <v>6.4527187978425999</v>
      </c>
    </row>
    <row r="65" spans="2:33" ht="16.5" thickBot="1" x14ac:dyDescent="0.35">
      <c r="B65" s="29" t="s">
        <v>336</v>
      </c>
      <c r="C65" s="30">
        <f>'[12]SIT Results'!C65</f>
        <v>21.353637229320796</v>
      </c>
      <c r="D65" s="30">
        <f>'[12]SIT Results'!D65</f>
        <v>19.46199068880043</v>
      </c>
      <c r="E65" s="30">
        <f>'[12]SIT Results'!E65</f>
        <v>20.420326345731716</v>
      </c>
      <c r="F65" s="30">
        <f>'[12]SIT Results'!F65</f>
        <v>19.377774257459016</v>
      </c>
      <c r="G65" s="30">
        <f>'[12]SIT Results'!G65</f>
        <v>20.561832853654391</v>
      </c>
      <c r="H65" s="30">
        <f>'[12]SIT Results'!H65</f>
        <v>20.509745222543124</v>
      </c>
      <c r="I65" s="30">
        <f>'[12]SIT Results'!I65</f>
        <v>20.258715561380079</v>
      </c>
      <c r="J65" s="30">
        <f>'[12]SIT Results'!J65</f>
        <v>20.51979399372075</v>
      </c>
      <c r="K65" s="30">
        <f>'[12]SIT Results'!K65</f>
        <v>20.595204900061557</v>
      </c>
      <c r="L65" s="30">
        <f>'[12]SIT Results'!L65</f>
        <v>19.875090287255148</v>
      </c>
      <c r="M65" s="30">
        <f>'[12]SIT Results'!M65</f>
        <v>20.485077839705511</v>
      </c>
      <c r="N65" s="30">
        <f>'[12]SIT Results'!N65</f>
        <v>20.4009570719167</v>
      </c>
      <c r="O65" s="30">
        <f>'[12]SIT Results'!O65</f>
        <v>21.768760276171477</v>
      </c>
      <c r="P65" s="30">
        <f>'[12]SIT Results'!P65</f>
        <v>22.466047941086746</v>
      </c>
      <c r="Q65" s="30">
        <f>'[12]SIT Results'!Q65</f>
        <v>23.262472089984236</v>
      </c>
      <c r="R65" s="30">
        <f>'[12]SIT Results'!R65</f>
        <v>23.537209562071236</v>
      </c>
      <c r="S65" s="30">
        <f>'[12]SIT Results'!S65</f>
        <v>23.573106997142965</v>
      </c>
      <c r="T65" s="30">
        <f>'[12]SIT Results'!T65</f>
        <v>24.016690237820413</v>
      </c>
      <c r="U65" s="30">
        <f>'[12]SIT Results'!U65</f>
        <v>20.936381048909219</v>
      </c>
      <c r="V65" s="30">
        <f>'[12]SIT Results'!V65</f>
        <v>20.373503456364705</v>
      </c>
      <c r="W65" s="30">
        <f>'[12]SIT Results'!W65</f>
        <v>21.689229092839422</v>
      </c>
      <c r="X65" s="30">
        <f>'[12]SIT Results'!X65</f>
        <v>21.765296623102309</v>
      </c>
      <c r="Y65" s="30">
        <f>'[12]SIT Results'!Y65</f>
        <v>21.080128846898972</v>
      </c>
      <c r="Z65" s="30">
        <f>'[12]SIT Results'!Z65</f>
        <v>21.153103780222366</v>
      </c>
      <c r="AA65" s="30">
        <f>'[12]SIT Results'!AA65</f>
        <v>20.56197934756295</v>
      </c>
      <c r="AB65" s="30">
        <f>'[12]SIT Results'!AB65</f>
        <v>20.720123256701612</v>
      </c>
      <c r="AC65" s="30">
        <f>'[12]SIT Results'!AC65</f>
        <v>20.772996416351312</v>
      </c>
      <c r="AD65" s="30">
        <f>'[12]SIT Results'!AD65</f>
        <v>21.132916113118178</v>
      </c>
      <c r="AE65" s="30">
        <f>'[12]SIT Results'!AE65</f>
        <v>20.84314034637595</v>
      </c>
      <c r="AF65" s="30">
        <f>'[12]SIT Results'!AF65</f>
        <v>21.002510730744941</v>
      </c>
      <c r="AG65" s="30">
        <f>'[12]SIT Results'!AG65</f>
        <v>16.957510636263066</v>
      </c>
    </row>
    <row r="66" spans="2:33" ht="16.5" thickBot="1" x14ac:dyDescent="0.35">
      <c r="B66" s="29" t="s">
        <v>337</v>
      </c>
      <c r="C66" s="30">
        <f>'[12]SIT Results'!C66</f>
        <v>0.2184367756302491</v>
      </c>
      <c r="D66" s="30">
        <f>'[12]SIT Results'!D66</f>
        <v>0.1892881670930161</v>
      </c>
      <c r="E66" s="30">
        <f>'[12]SIT Results'!E66</f>
        <v>0.14655730285771751</v>
      </c>
      <c r="F66" s="30">
        <f>'[12]SIT Results'!F66</f>
        <v>7.0805673752455167E-2</v>
      </c>
      <c r="G66" s="30">
        <f>'[12]SIT Results'!G66</f>
        <v>-0.10157805178187912</v>
      </c>
      <c r="H66" s="30">
        <f>'[12]SIT Results'!H66</f>
        <v>-0.12176073188521347</v>
      </c>
      <c r="I66" s="30">
        <f>'[12]SIT Results'!I66</f>
        <v>-0.12874071011181304</v>
      </c>
      <c r="J66" s="30">
        <f>'[12]SIT Results'!J66</f>
        <v>-0.15871477802193107</v>
      </c>
      <c r="K66" s="30">
        <f>'[12]SIT Results'!K66</f>
        <v>-8.8796016643668652E-2</v>
      </c>
      <c r="L66" s="30">
        <f>'[12]SIT Results'!L66</f>
        <v>-2.6023635703411374E-2</v>
      </c>
      <c r="M66" s="30">
        <f>'[12]SIT Results'!M66</f>
        <v>2.3892984280242335E-2</v>
      </c>
      <c r="N66" s="30">
        <f>'[12]SIT Results'!N66</f>
        <v>5.629903032563055E-2</v>
      </c>
      <c r="O66" s="30">
        <f>'[12]SIT Results'!O66</f>
        <v>2.7468481881665618E-2</v>
      </c>
      <c r="P66" s="30">
        <f>'[12]SIT Results'!P66</f>
        <v>4.5412632128541852E-2</v>
      </c>
      <c r="Q66" s="30">
        <f>'[12]SIT Results'!Q66</f>
        <v>3.5383619005086353E-2</v>
      </c>
      <c r="R66" s="30">
        <f>'[12]SIT Results'!R66</f>
        <v>2.9961497633569811E-2</v>
      </c>
      <c r="S66" s="30">
        <f>'[12]SIT Results'!S66</f>
        <v>1.9543696745877193E-2</v>
      </c>
      <c r="T66" s="30">
        <f>'[12]SIT Results'!T66</f>
        <v>1.1747289045839215E-2</v>
      </c>
      <c r="U66" s="30">
        <f>'[12]SIT Results'!U66</f>
        <v>6.5518416960826165E-2</v>
      </c>
      <c r="V66" s="30">
        <f>'[12]SIT Results'!V66</f>
        <v>7.0311251463502256E-2</v>
      </c>
      <c r="W66" s="30">
        <f>'[12]SIT Results'!W66</f>
        <v>7.9179531383641644E-2</v>
      </c>
      <c r="X66" s="30">
        <f>'[12]SIT Results'!X66</f>
        <v>0.11013278249367431</v>
      </c>
      <c r="Y66" s="30">
        <f>'[12]SIT Results'!Y66</f>
        <v>0.12664775845340914</v>
      </c>
      <c r="Z66" s="30">
        <f>'[12]SIT Results'!Z66</f>
        <v>0.12322821985867793</v>
      </c>
      <c r="AA66" s="30">
        <f>'[12]SIT Results'!AA66</f>
        <v>0.12164537453917368</v>
      </c>
      <c r="AB66" s="30">
        <f>'[12]SIT Results'!AB66</f>
        <v>0.10231587518934837</v>
      </c>
      <c r="AC66" s="30">
        <f>'[12]SIT Results'!AC66</f>
        <v>9.9957319634383812E-2</v>
      </c>
      <c r="AD66" s="30">
        <f>'[12]SIT Results'!AD66</f>
        <v>0.10650523257830358</v>
      </c>
      <c r="AE66" s="30">
        <f>'[12]SIT Results'!AE66</f>
        <v>8.7791652025481781E-2</v>
      </c>
      <c r="AF66" s="30">
        <f>'[12]SIT Results'!AF66</f>
        <v>8.0986581716415706E-2</v>
      </c>
      <c r="AG66" s="30">
        <f>'[12]SIT Results'!AG66</f>
        <v>6.8690414332244876E-2</v>
      </c>
    </row>
    <row r="67" spans="2:33" ht="16.5" thickBot="1" x14ac:dyDescent="0.35">
      <c r="B67" s="29" t="s">
        <v>285</v>
      </c>
      <c r="C67" s="30">
        <f>'[12]SIT Results'!C67</f>
        <v>21.572074004951045</v>
      </c>
      <c r="D67" s="30">
        <f>'[12]SIT Results'!D67</f>
        <v>19.651278855893445</v>
      </c>
      <c r="E67" s="30">
        <f>'[12]SIT Results'!E67</f>
        <v>20.566883648589435</v>
      </c>
      <c r="F67" s="30">
        <f>'[12]SIT Results'!F67</f>
        <v>19.448579931211473</v>
      </c>
      <c r="G67" s="30">
        <f>'[12]SIT Results'!G67</f>
        <v>20.460254801872512</v>
      </c>
      <c r="H67" s="30">
        <f>'[12]SIT Results'!H67</f>
        <v>20.38798449065791</v>
      </c>
      <c r="I67" s="30">
        <f>'[12]SIT Results'!I67</f>
        <v>20.129974851268265</v>
      </c>
      <c r="J67" s="30">
        <f>'[12]SIT Results'!J67</f>
        <v>20.361079215698819</v>
      </c>
      <c r="K67" s="30">
        <f>'[12]SIT Results'!K67</f>
        <v>20.506408883417887</v>
      </c>
      <c r="L67" s="30">
        <f>'[12]SIT Results'!L67</f>
        <v>19.849066651551738</v>
      </c>
      <c r="M67" s="30">
        <f>'[12]SIT Results'!M67</f>
        <v>20.508970823985752</v>
      </c>
      <c r="N67" s="30">
        <f>'[12]SIT Results'!N67</f>
        <v>20.457256102242329</v>
      </c>
      <c r="O67" s="30">
        <f>'[12]SIT Results'!O67</f>
        <v>21.796228758053143</v>
      </c>
      <c r="P67" s="30">
        <f>'[12]SIT Results'!P67</f>
        <v>22.511460573215288</v>
      </c>
      <c r="Q67" s="30">
        <f>'[12]SIT Results'!Q67</f>
        <v>23.297855708989321</v>
      </c>
      <c r="R67" s="30">
        <f>'[12]SIT Results'!R67</f>
        <v>23.567171059704805</v>
      </c>
      <c r="S67" s="30">
        <f>'[12]SIT Results'!S67</f>
        <v>23.592650693888842</v>
      </c>
      <c r="T67" s="30">
        <f>'[12]SIT Results'!T67</f>
        <v>24.028437526866252</v>
      </c>
      <c r="U67" s="30">
        <f>'[12]SIT Results'!U67</f>
        <v>21.001899465870046</v>
      </c>
      <c r="V67" s="30">
        <f>'[12]SIT Results'!V67</f>
        <v>20.443814707828206</v>
      </c>
      <c r="W67" s="30">
        <f>'[12]SIT Results'!W67</f>
        <v>21.768408624223063</v>
      </c>
      <c r="X67" s="30">
        <f>'[12]SIT Results'!X67</f>
        <v>21.875429405595984</v>
      </c>
      <c r="Y67" s="30">
        <f>'[12]SIT Results'!Y67</f>
        <v>21.206776605352381</v>
      </c>
      <c r="Z67" s="30">
        <f>'[12]SIT Results'!Z67</f>
        <v>21.276332000081045</v>
      </c>
      <c r="AA67" s="30">
        <f>'[12]SIT Results'!AA67</f>
        <v>20.683624722102124</v>
      </c>
      <c r="AB67" s="30">
        <f>'[12]SIT Results'!AB67</f>
        <v>20.82243913189096</v>
      </c>
      <c r="AC67" s="30">
        <f>'[12]SIT Results'!AC67</f>
        <v>20.872953735985696</v>
      </c>
      <c r="AD67" s="30">
        <f>'[12]SIT Results'!AD67</f>
        <v>21.239421345696481</v>
      </c>
      <c r="AE67" s="30">
        <f>'[12]SIT Results'!AE67</f>
        <v>20.930931998401434</v>
      </c>
      <c r="AF67" s="30">
        <f>'[12]SIT Results'!AF67</f>
        <v>21.083497312461358</v>
      </c>
      <c r="AG67" s="30">
        <f>'[12]SIT Results'!AG67</f>
        <v>17.026201050595311</v>
      </c>
    </row>
    <row r="68" spans="2:33" ht="15.75" x14ac:dyDescent="0.3">
      <c r="B68" s="11" t="s">
        <v>338</v>
      </c>
      <c r="C68" s="12"/>
      <c r="D68" s="12"/>
      <c r="E68" s="12"/>
      <c r="F68" s="12"/>
      <c r="G68" s="12"/>
      <c r="H68" s="12"/>
      <c r="I68" s="12"/>
      <c r="J68" s="12"/>
      <c r="K68" s="12"/>
      <c r="L68" s="12"/>
      <c r="M68" s="12"/>
      <c r="N68" s="13"/>
      <c r="O68" s="13"/>
      <c r="P68" s="13"/>
      <c r="Q68" s="13"/>
      <c r="R68" s="13"/>
      <c r="S68" s="13"/>
      <c r="T68" s="13"/>
      <c r="U68" s="13"/>
      <c r="V68" s="13"/>
      <c r="W68" s="13"/>
      <c r="X68" s="13"/>
      <c r="Y68" s="13"/>
      <c r="Z68" s="13"/>
      <c r="AA68" s="13"/>
      <c r="AB68" s="13"/>
    </row>
    <row r="71" spans="2:33" ht="15.75" thickBot="1" x14ac:dyDescent="0.3">
      <c r="B71" s="36" t="s">
        <v>339</v>
      </c>
      <c r="C71" s="32">
        <v>16410.273187722985</v>
      </c>
      <c r="D71" s="32">
        <v>63704.278630653396</v>
      </c>
      <c r="E71" s="32">
        <v>62557.459784563245</v>
      </c>
      <c r="F71" s="32">
        <v>98241.496121455813</v>
      </c>
      <c r="G71" s="32">
        <v>75714.364008868273</v>
      </c>
      <c r="H71" s="32">
        <v>73994.685454791106</v>
      </c>
      <c r="I71" s="32">
        <v>78932.994648834647</v>
      </c>
      <c r="J71" s="32">
        <v>77689.71994895424</v>
      </c>
      <c r="K71" s="32">
        <v>80694.064687103251</v>
      </c>
      <c r="L71" s="32">
        <v>94807.014478627345</v>
      </c>
      <c r="M71" s="32">
        <v>90469.733045465517</v>
      </c>
      <c r="N71" s="32">
        <v>69075.265807683303</v>
      </c>
      <c r="O71" s="32">
        <v>49188.115380523901</v>
      </c>
      <c r="P71" s="32">
        <v>56437.86013572957</v>
      </c>
      <c r="Q71" s="32">
        <v>66071.747108748677</v>
      </c>
      <c r="R71" s="32">
        <v>74320.209767405948</v>
      </c>
      <c r="S71" s="32">
        <v>78590.925397078943</v>
      </c>
      <c r="T71" s="32">
        <v>128255.57909956611</v>
      </c>
      <c r="U71" s="32">
        <v>190046.8660310882</v>
      </c>
      <c r="V71" s="32">
        <v>117664.19524483585</v>
      </c>
      <c r="W71" s="32">
        <v>128426.59218937943</v>
      </c>
      <c r="X71" s="32">
        <v>131350.07183254627</v>
      </c>
      <c r="Y71" s="32">
        <v>132937.31309295323</v>
      </c>
      <c r="Z71" s="32">
        <v>136873.81599713891</v>
      </c>
      <c r="AA71" s="32">
        <v>140863.13557985541</v>
      </c>
      <c r="AB71" s="32">
        <v>144779.63644181725</v>
      </c>
      <c r="AC71" s="32">
        <v>149754.78313311891</v>
      </c>
      <c r="AD71" s="32">
        <v>151122.15186056498</v>
      </c>
      <c r="AE71" s="32">
        <v>159700.55611076983</v>
      </c>
      <c r="AF71" s="32">
        <v>159700.55611076983</v>
      </c>
      <c r="AG71" s="32">
        <v>159700.55611076983</v>
      </c>
    </row>
    <row r="72" spans="2:33" ht="15.75" thickBot="1" x14ac:dyDescent="0.3">
      <c r="B72" s="36" t="s">
        <v>340</v>
      </c>
      <c r="C72" s="32">
        <f>C71/1000000</f>
        <v>1.6410273187722986E-2</v>
      </c>
      <c r="D72" s="32">
        <f t="shared" ref="D72:AE72" si="0">D71/1000000</f>
        <v>6.3704278630653394E-2</v>
      </c>
      <c r="E72" s="32">
        <f t="shared" si="0"/>
        <v>6.2557459784563244E-2</v>
      </c>
      <c r="F72" s="32">
        <f t="shared" si="0"/>
        <v>9.8241496121455815E-2</v>
      </c>
      <c r="G72" s="32">
        <f t="shared" si="0"/>
        <v>7.5714364008868273E-2</v>
      </c>
      <c r="H72" s="32">
        <f t="shared" si="0"/>
        <v>7.3994685454791112E-2</v>
      </c>
      <c r="I72" s="32">
        <f t="shared" si="0"/>
        <v>7.8932994648834645E-2</v>
      </c>
      <c r="J72" s="32">
        <f t="shared" si="0"/>
        <v>7.7689719948954239E-2</v>
      </c>
      <c r="K72" s="32">
        <f t="shared" si="0"/>
        <v>8.0694064687103245E-2</v>
      </c>
      <c r="L72" s="32">
        <f t="shared" si="0"/>
        <v>9.4807014478627341E-2</v>
      </c>
      <c r="M72" s="32">
        <f t="shared" si="0"/>
        <v>9.0469733045465517E-2</v>
      </c>
      <c r="N72" s="32">
        <f t="shared" si="0"/>
        <v>6.9075265807683306E-2</v>
      </c>
      <c r="O72" s="32">
        <f t="shared" si="0"/>
        <v>4.9188115380523902E-2</v>
      </c>
      <c r="P72" s="32">
        <f t="shared" si="0"/>
        <v>5.6437860135729573E-2</v>
      </c>
      <c r="Q72" s="32">
        <f t="shared" si="0"/>
        <v>6.6071747108748677E-2</v>
      </c>
      <c r="R72" s="32">
        <f t="shared" si="0"/>
        <v>7.4320209767405943E-2</v>
      </c>
      <c r="S72" s="32">
        <f t="shared" si="0"/>
        <v>7.8590925397078945E-2</v>
      </c>
      <c r="T72" s="32">
        <f t="shared" si="0"/>
        <v>0.12825557909956611</v>
      </c>
      <c r="U72" s="32">
        <f t="shared" si="0"/>
        <v>0.1900468660310882</v>
      </c>
      <c r="V72" s="32">
        <f t="shared" si="0"/>
        <v>0.11766419524483585</v>
      </c>
      <c r="W72" s="32">
        <f t="shared" si="0"/>
        <v>0.12842659218937943</v>
      </c>
      <c r="X72" s="32">
        <f t="shared" si="0"/>
        <v>0.13135007183254627</v>
      </c>
      <c r="Y72" s="32">
        <f t="shared" si="0"/>
        <v>0.13293731309295323</v>
      </c>
      <c r="Z72" s="32">
        <f t="shared" si="0"/>
        <v>0.13687381599713891</v>
      </c>
      <c r="AA72" s="32">
        <f t="shared" si="0"/>
        <v>0.14086313557985541</v>
      </c>
      <c r="AB72" s="32">
        <f t="shared" si="0"/>
        <v>0.14477963644181724</v>
      </c>
      <c r="AC72" s="32">
        <f t="shared" si="0"/>
        <v>0.14975478313311891</v>
      </c>
      <c r="AD72" s="32">
        <f t="shared" si="0"/>
        <v>0.15112215186056496</v>
      </c>
      <c r="AE72" s="32">
        <f t="shared" si="0"/>
        <v>0.15970055611076983</v>
      </c>
      <c r="AF72" s="32">
        <f>AF71/1000000</f>
        <v>0.15970055611076983</v>
      </c>
      <c r="AG72" s="32">
        <f>AG71/1000000</f>
        <v>0.15970055611076983</v>
      </c>
    </row>
    <row r="73" spans="2:33" x14ac:dyDescent="0.2">
      <c r="B73" t="s">
        <v>341</v>
      </c>
    </row>
  </sheetData>
  <pageMargins left="0.7" right="0.7" top="0.75" bottom="0.75" header="0.3" footer="0.3"/>
  <legacy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0C777-27AB-43AA-9444-0332B76E1F1A}">
  <sheetPr>
    <tabColor theme="9" tint="0.79998168889431442"/>
  </sheetPr>
  <dimension ref="A1:AG73"/>
  <sheetViews>
    <sheetView workbookViewId="0"/>
  </sheetViews>
  <sheetFormatPr defaultRowHeight="14.25" x14ac:dyDescent="0.2"/>
  <cols>
    <col min="1" max="1" width="3.75" customWidth="1"/>
    <col min="2" max="2" width="37.875" customWidth="1"/>
    <col min="3" max="32" width="10.5" customWidth="1"/>
    <col min="33" max="33" width="8.625" bestFit="1" customWidth="1"/>
  </cols>
  <sheetData>
    <row r="1" spans="1:33" s="61" customFormat="1" ht="16.5" x14ac:dyDescent="0.25">
      <c r="A1" s="62" t="s">
        <v>312</v>
      </c>
    </row>
    <row r="2" spans="1:33" x14ac:dyDescent="0.2">
      <c r="A2" t="s">
        <v>493</v>
      </c>
    </row>
    <row r="4" spans="1:33" ht="16.5" thickBot="1" x14ac:dyDescent="0.35">
      <c r="B4" s="14" t="s">
        <v>314</v>
      </c>
      <c r="C4" s="14">
        <v>1990</v>
      </c>
      <c r="D4" s="14">
        <v>1991</v>
      </c>
      <c r="E4" s="14">
        <v>1992</v>
      </c>
      <c r="F4" s="14">
        <v>1993</v>
      </c>
      <c r="G4" s="14">
        <v>1994</v>
      </c>
      <c r="H4" s="14">
        <v>1995</v>
      </c>
      <c r="I4" s="14">
        <v>1996</v>
      </c>
      <c r="J4" s="14">
        <v>1997</v>
      </c>
      <c r="K4" s="14">
        <v>1998</v>
      </c>
      <c r="L4" s="14">
        <v>1999</v>
      </c>
      <c r="M4" s="14">
        <v>2000</v>
      </c>
      <c r="N4" s="14">
        <v>2001</v>
      </c>
      <c r="O4" s="14">
        <v>2002</v>
      </c>
      <c r="P4" s="14">
        <v>2003</v>
      </c>
      <c r="Q4" s="14">
        <v>2004</v>
      </c>
      <c r="R4" s="14">
        <v>2005</v>
      </c>
      <c r="S4" s="14">
        <v>2006</v>
      </c>
      <c r="T4" s="14">
        <v>2007</v>
      </c>
      <c r="U4" s="14">
        <v>2008</v>
      </c>
      <c r="V4" s="14">
        <v>2009</v>
      </c>
      <c r="W4" s="14">
        <v>2010</v>
      </c>
      <c r="X4" s="14">
        <v>2011</v>
      </c>
      <c r="Y4" s="14">
        <v>2012</v>
      </c>
      <c r="Z4" s="14">
        <v>2013</v>
      </c>
      <c r="AA4" s="14">
        <v>2014</v>
      </c>
      <c r="AB4" s="14">
        <v>2015</v>
      </c>
      <c r="AC4" s="14">
        <v>2016</v>
      </c>
      <c r="AD4" s="14">
        <v>2017</v>
      </c>
      <c r="AE4" s="14">
        <v>2018</v>
      </c>
      <c r="AF4" s="14">
        <v>2019</v>
      </c>
    </row>
    <row r="5" spans="1:33" ht="15" x14ac:dyDescent="0.25">
      <c r="B5" s="15" t="s">
        <v>187</v>
      </c>
      <c r="C5" s="16">
        <f>'[13]Summary by Sector'!C5</f>
        <v>19.429926306614995</v>
      </c>
      <c r="D5" s="16">
        <f>'[13]Summary by Sector'!D5</f>
        <v>17.367206140754167</v>
      </c>
      <c r="E5" s="16">
        <f>'[13]Summary by Sector'!E5</f>
        <v>18.303036473506314</v>
      </c>
      <c r="F5" s="16">
        <f>'[13]Summary by Sector'!F5</f>
        <v>16.917508645285345</v>
      </c>
      <c r="G5" s="16">
        <f>'[13]Summary by Sector'!G5</f>
        <v>18.249873318138807</v>
      </c>
      <c r="H5" s="16">
        <f>'[13]Summary by Sector'!H5</f>
        <v>18.104793271121387</v>
      </c>
      <c r="I5" s="16">
        <f>'[13]Summary by Sector'!I5</f>
        <v>18.005864526825491</v>
      </c>
      <c r="J5" s="16">
        <f>'[13]Summary by Sector'!J5</f>
        <v>17.561463888868079</v>
      </c>
      <c r="K5" s="16">
        <f>'[13]Summary by Sector'!K5</f>
        <v>17.583255249636437</v>
      </c>
      <c r="L5" s="16">
        <f>'[13]Summary by Sector'!L5</f>
        <v>16.90387676710213</v>
      </c>
      <c r="M5" s="16">
        <f>'[13]Summary by Sector'!M5</f>
        <v>17.28104799258923</v>
      </c>
      <c r="N5" s="16">
        <f>'[13]Summary by Sector'!N5</f>
        <v>17.399559679376896</v>
      </c>
      <c r="O5" s="16">
        <f>'[13]Summary by Sector'!O5</f>
        <v>18.940143911682014</v>
      </c>
      <c r="P5" s="16">
        <f>'[13]Summary by Sector'!P5</f>
        <v>19.562541067833394</v>
      </c>
      <c r="Q5" s="16">
        <f>'[13]Summary by Sector'!Q5</f>
        <v>20.199390093409125</v>
      </c>
      <c r="R5" s="16">
        <f>'[13]Summary by Sector'!R5</f>
        <v>20.612722317531631</v>
      </c>
      <c r="S5" s="16">
        <f>'[13]Summary by Sector'!S5</f>
        <v>20.67808888794395</v>
      </c>
      <c r="T5" s="16">
        <f>'[13]Summary by Sector'!T5</f>
        <v>20.915033420080668</v>
      </c>
      <c r="U5" s="16">
        <f>'[13]Summary by Sector'!U5</f>
        <v>17.606838305193179</v>
      </c>
      <c r="V5" s="16">
        <f>'[13]Summary by Sector'!V5</f>
        <v>17.128662411375505</v>
      </c>
      <c r="W5" s="16">
        <f>'[13]Summary by Sector'!W5</f>
        <v>18.11843606294434</v>
      </c>
      <c r="X5" s="16">
        <f>'[13]Summary by Sector'!X5</f>
        <v>18.194411374734138</v>
      </c>
      <c r="Y5" s="16">
        <f>'[13]Summary by Sector'!Y5</f>
        <v>17.740312780500236</v>
      </c>
      <c r="Z5" s="16">
        <f>'[13]Summary by Sector'!Z5</f>
        <v>17.667861054271391</v>
      </c>
      <c r="AA5" s="16">
        <f>'[13]Summary by Sector'!AA5</f>
        <v>16.998528765223853</v>
      </c>
      <c r="AB5" s="16">
        <f>'[13]Summary by Sector'!AB5</f>
        <v>17.205555279269554</v>
      </c>
      <c r="AC5" s="16">
        <f>'[13]Summary by Sector'!AC5</f>
        <v>17.491864292258356</v>
      </c>
      <c r="AD5" s="16">
        <f>'[13]Summary by Sector'!AD5</f>
        <v>17.909780226258778</v>
      </c>
      <c r="AE5" s="16">
        <f>'[13]Summary by Sector'!AE5</f>
        <v>17.660742944993384</v>
      </c>
      <c r="AF5" s="16">
        <f>'[13]Summary by Sector'!AF5</f>
        <v>17.845640212266346</v>
      </c>
      <c r="AG5" s="40"/>
    </row>
    <row r="6" spans="1:33" ht="15" x14ac:dyDescent="0.25">
      <c r="B6" s="17" t="s">
        <v>232</v>
      </c>
      <c r="C6" s="18">
        <f>'[13]Summary by Sector'!C6</f>
        <v>19.131546387921826</v>
      </c>
      <c r="D6" s="18">
        <f>'[13]Summary by Sector'!D6</f>
        <v>17.072298233873866</v>
      </c>
      <c r="E6" s="18">
        <f>'[13]Summary by Sector'!E6</f>
        <v>17.992064655384116</v>
      </c>
      <c r="F6" s="18">
        <f>'[13]Summary by Sector'!F6</f>
        <v>16.616433944129763</v>
      </c>
      <c r="G6" s="18">
        <f>'[13]Summary by Sector'!G6</f>
        <v>17.941371531344274</v>
      </c>
      <c r="H6" s="18">
        <f>'[13]Summary by Sector'!H6</f>
        <v>17.798587413446192</v>
      </c>
      <c r="I6" s="18">
        <f>'[13]Summary by Sector'!I6</f>
        <v>17.712217788329909</v>
      </c>
      <c r="J6" s="18">
        <f>'[13]Summary by Sector'!J6</f>
        <v>17.277979810096184</v>
      </c>
      <c r="K6" s="18">
        <f>'[13]Summary by Sector'!K6</f>
        <v>17.300705947784337</v>
      </c>
      <c r="L6" s="18">
        <f>'[13]Summary by Sector'!L6</f>
        <v>16.629708623845509</v>
      </c>
      <c r="M6" s="18">
        <f>'[13]Summary by Sector'!M6</f>
        <v>17.004457753916896</v>
      </c>
      <c r="N6" s="18">
        <f>'[13]Summary by Sector'!N6</f>
        <v>17.138511558667815</v>
      </c>
      <c r="O6" s="18">
        <f>'[13]Summary by Sector'!O6</f>
        <v>18.688074875504181</v>
      </c>
      <c r="P6" s="18">
        <f>'[13]Summary by Sector'!P6</f>
        <v>19.310528646033578</v>
      </c>
      <c r="Q6" s="18">
        <f>'[13]Summary by Sector'!Q6</f>
        <v>19.944908442018537</v>
      </c>
      <c r="R6" s="18">
        <f>'[13]Summary by Sector'!R6</f>
        <v>20.358285996529997</v>
      </c>
      <c r="S6" s="18">
        <f>'[13]Summary by Sector'!S6</f>
        <v>20.428959980191358</v>
      </c>
      <c r="T6" s="18">
        <f>'[13]Summary by Sector'!T6</f>
        <v>20.648536171583512</v>
      </c>
      <c r="U6" s="18">
        <f>'[13]Summary by Sector'!U6</f>
        <v>17.381495218147947</v>
      </c>
      <c r="V6" s="18">
        <f>'[13]Summary by Sector'!V6</f>
        <v>16.919501392524609</v>
      </c>
      <c r="W6" s="18">
        <f>'[13]Summary by Sector'!W6</f>
        <v>17.917347655923958</v>
      </c>
      <c r="X6" s="18">
        <f>'[13]Summary by Sector'!X6</f>
        <v>17.993620336824769</v>
      </c>
      <c r="Y6" s="18">
        <f>'[13]Summary by Sector'!Y6</f>
        <v>17.549901367799599</v>
      </c>
      <c r="Z6" s="18">
        <f>'[13]Summary by Sector'!Z6</f>
        <v>17.474477903097984</v>
      </c>
      <c r="AA6" s="18">
        <f>'[13]Summary by Sector'!AA6</f>
        <v>16.803468209528372</v>
      </c>
      <c r="AB6" s="18">
        <f>'[13]Summary by Sector'!AB6</f>
        <v>17.01746642663268</v>
      </c>
      <c r="AC6" s="18">
        <f>'[13]Summary by Sector'!AC6</f>
        <v>17.306269729895508</v>
      </c>
      <c r="AD6" s="18">
        <f>'[13]Summary by Sector'!AD6</f>
        <v>17.71961043214354</v>
      </c>
      <c r="AE6" s="18">
        <f>'[13]Summary by Sector'!AE6</f>
        <v>17.474182096525041</v>
      </c>
      <c r="AF6" s="18">
        <f>'[13]Summary by Sector'!AF6</f>
        <v>17.655362708018551</v>
      </c>
    </row>
    <row r="7" spans="1:33" ht="15" x14ac:dyDescent="0.25">
      <c r="B7" s="17" t="s">
        <v>189</v>
      </c>
      <c r="C7" s="18">
        <f>'[13]Summary by Sector'!C7</f>
        <v>3.6542105738095618E-2</v>
      </c>
      <c r="D7" s="18">
        <f>'[13]Summary by Sector'!D7</f>
        <v>3.0027299572484602E-2</v>
      </c>
      <c r="E7" s="18">
        <f>'[13]Summary by Sector'!E7</f>
        <v>3.6972301309291841E-2</v>
      </c>
      <c r="F7" s="18">
        <f>'[13]Summary by Sector'!F7</f>
        <v>3.3981051732549165E-2</v>
      </c>
      <c r="G7" s="18">
        <f>'[13]Summary by Sector'!G7</f>
        <v>3.6095542345858891E-2</v>
      </c>
      <c r="H7" s="18">
        <f>'[13]Summary by Sector'!H7</f>
        <v>3.6634759166370268E-2</v>
      </c>
      <c r="I7" s="18">
        <f>'[13]Summary by Sector'!I7</f>
        <v>3.7366931773157738E-2</v>
      </c>
      <c r="J7" s="18">
        <f>'[13]Summary by Sector'!J7</f>
        <v>3.7651518045982345E-2</v>
      </c>
      <c r="K7" s="18">
        <f>'[13]Summary by Sector'!K7</f>
        <v>3.9727632284607087E-2</v>
      </c>
      <c r="L7" s="18">
        <f>'[13]Summary by Sector'!L7</f>
        <v>3.4381659171179399E-2</v>
      </c>
      <c r="M7" s="18">
        <f>'[13]Summary by Sector'!M7</f>
        <v>3.5116382038249606E-2</v>
      </c>
      <c r="N7" s="18">
        <f>'[13]Summary by Sector'!N7</f>
        <v>3.4951245630359867E-2</v>
      </c>
      <c r="O7" s="18">
        <f>'[13]Summary by Sector'!O7</f>
        <v>3.7878221936994236E-2</v>
      </c>
      <c r="P7" s="18">
        <f>'[13]Summary by Sector'!P7</f>
        <v>3.5486656439498408E-2</v>
      </c>
      <c r="Q7" s="18">
        <f>'[13]Summary by Sector'!Q7</f>
        <v>3.6642506419155244E-2</v>
      </c>
      <c r="R7" s="18">
        <f>'[13]Summary by Sector'!R7</f>
        <v>3.8758732197105461E-2</v>
      </c>
      <c r="S7" s="18">
        <f>'[13]Summary by Sector'!S7</f>
        <v>3.8526810442683128E-2</v>
      </c>
      <c r="T7" s="18">
        <f>'[13]Summary by Sector'!T7</f>
        <v>3.7782645451756483E-2</v>
      </c>
      <c r="U7" s="18">
        <f>'[13]Summary by Sector'!U7</f>
        <v>3.7044510954397147E-2</v>
      </c>
      <c r="V7" s="18">
        <f>'[13]Summary by Sector'!V7</f>
        <v>3.788707438155399E-2</v>
      </c>
      <c r="W7" s="18">
        <f>'[13]Summary by Sector'!W7</f>
        <v>3.7836236563681715E-2</v>
      </c>
      <c r="X7" s="18">
        <f>'[13]Summary by Sector'!X7</f>
        <v>3.7461271441331191E-2</v>
      </c>
      <c r="Y7" s="18">
        <f>'[13]Summary by Sector'!Y7</f>
        <v>3.5815296159054197E-2</v>
      </c>
      <c r="Z7" s="18">
        <f>'[13]Summary by Sector'!Z7</f>
        <v>3.4935402787678066E-2</v>
      </c>
      <c r="AA7" s="18">
        <f>'[13]Summary by Sector'!AA7</f>
        <v>3.520957389038102E-2</v>
      </c>
      <c r="AB7" s="18">
        <f>'[13]Summary by Sector'!AB7</f>
        <v>3.1426476068652433E-2</v>
      </c>
      <c r="AC7" s="18">
        <f>'[13]Summary by Sector'!AC7</f>
        <v>3.1715071563086387E-2</v>
      </c>
      <c r="AD7" s="18">
        <f>'[13]Summary by Sector'!AD7</f>
        <v>3.2272579817867887E-2</v>
      </c>
      <c r="AE7" s="18">
        <f>'[13]Summary by Sector'!AE7</f>
        <v>3.1195675679179233E-2</v>
      </c>
      <c r="AF7" s="18">
        <f>'[13]Summary by Sector'!AF7</f>
        <v>3.1781133042613638E-2</v>
      </c>
    </row>
    <row r="8" spans="1:33" ht="15" x14ac:dyDescent="0.25">
      <c r="B8" s="17" t="s">
        <v>236</v>
      </c>
      <c r="C8" s="18">
        <f>'[13]Summary by Sector'!C8</f>
        <v>0.2618378129550718</v>
      </c>
      <c r="D8" s="18">
        <f>'[13]Summary by Sector'!D8</f>
        <v>0.26488060730781687</v>
      </c>
      <c r="E8" s="18">
        <f>'[13]Summary by Sector'!E8</f>
        <v>0.27399951681290857</v>
      </c>
      <c r="F8" s="18">
        <f>'[13]Summary by Sector'!F8</f>
        <v>0.26709364942303226</v>
      </c>
      <c r="G8" s="18">
        <f>'[13]Summary by Sector'!G8</f>
        <v>0.27240624444867384</v>
      </c>
      <c r="H8" s="18">
        <f>'[13]Summary by Sector'!H8</f>
        <v>0.26957109850882283</v>
      </c>
      <c r="I8" s="18">
        <f>'[13]Summary by Sector'!I8</f>
        <v>0.25627980672242395</v>
      </c>
      <c r="J8" s="18">
        <f>'[13]Summary by Sector'!J8</f>
        <v>0.24583256072591081</v>
      </c>
      <c r="K8" s="18">
        <f>'[13]Summary by Sector'!K8</f>
        <v>0.24282166956749535</v>
      </c>
      <c r="L8" s="18">
        <f>'[13]Summary by Sector'!L8</f>
        <v>0.23978648408544251</v>
      </c>
      <c r="M8" s="18">
        <f>'[13]Summary by Sector'!M8</f>
        <v>0.24147385663408261</v>
      </c>
      <c r="N8" s="18">
        <f>'[13]Summary by Sector'!N8</f>
        <v>0.22609687507872192</v>
      </c>
      <c r="O8" s="18">
        <f>'[13]Summary by Sector'!O8</f>
        <v>0.21419081424083636</v>
      </c>
      <c r="P8" s="18">
        <f>'[13]Summary by Sector'!P8</f>
        <v>0.2165257653603169</v>
      </c>
      <c r="Q8" s="18">
        <f>'[13]Summary by Sector'!Q8</f>
        <v>0.21783914497143117</v>
      </c>
      <c r="R8" s="18">
        <f>'[13]Summary by Sector'!R8</f>
        <v>0.21567758880452761</v>
      </c>
      <c r="S8" s="18">
        <f>'[13]Summary by Sector'!S8</f>
        <v>0.21060209730990931</v>
      </c>
      <c r="T8" s="18">
        <f>'[13]Summary by Sector'!T8</f>
        <v>0.22871460304539915</v>
      </c>
      <c r="U8" s="18">
        <f>'[13]Summary by Sector'!U8</f>
        <v>0.18829857609083292</v>
      </c>
      <c r="V8" s="18">
        <f>'[13]Summary by Sector'!V8</f>
        <v>0.17127394446934271</v>
      </c>
      <c r="W8" s="18">
        <f>'[13]Summary by Sector'!W8</f>
        <v>0.1632521704567011</v>
      </c>
      <c r="X8" s="18">
        <f>'[13]Summary by Sector'!X8</f>
        <v>0.16332976646803773</v>
      </c>
      <c r="Y8" s="18">
        <f>'[13]Summary by Sector'!Y8</f>
        <v>0.15459611654158442</v>
      </c>
      <c r="Z8" s="18">
        <f>'[13]Summary by Sector'!Z8</f>
        <v>0.15844774838573081</v>
      </c>
      <c r="AA8" s="18">
        <f>'[13]Summary by Sector'!AA8</f>
        <v>0.15985098180510166</v>
      </c>
      <c r="AB8" s="18">
        <f>'[13]Summary by Sector'!AB8</f>
        <v>0.15666237656822221</v>
      </c>
      <c r="AC8" s="18">
        <f>'[13]Summary by Sector'!AC8</f>
        <v>0.15387949079976021</v>
      </c>
      <c r="AD8" s="18">
        <f>'[13]Summary by Sector'!AD8</f>
        <v>0.15789721429737102</v>
      </c>
      <c r="AE8" s="18">
        <f>'[13]Summary by Sector'!AE8</f>
        <v>0.15536517278916334</v>
      </c>
      <c r="AF8" s="18">
        <f>'[13]Summary by Sector'!AF8</f>
        <v>0.1584963712051799</v>
      </c>
    </row>
    <row r="9" spans="1:33" ht="15" x14ac:dyDescent="0.25">
      <c r="B9" s="17" t="s">
        <v>315</v>
      </c>
      <c r="C9" s="18">
        <f>'[13]Summary by Sector'!C9</f>
        <v>0</v>
      </c>
      <c r="D9" s="18">
        <f>'[13]Summary by Sector'!D9</f>
        <v>0</v>
      </c>
      <c r="E9" s="18">
        <f>'[13]Summary by Sector'!E9</f>
        <v>0</v>
      </c>
      <c r="F9" s="18">
        <f>'[13]Summary by Sector'!F9</f>
        <v>0</v>
      </c>
      <c r="G9" s="18">
        <f>'[13]Summary by Sector'!G9</f>
        <v>0</v>
      </c>
      <c r="H9" s="18">
        <f>'[13]Summary by Sector'!H9</f>
        <v>0</v>
      </c>
      <c r="I9" s="18">
        <f>'[13]Summary by Sector'!I9</f>
        <v>0</v>
      </c>
      <c r="J9" s="18">
        <f>'[13]Summary by Sector'!J9</f>
        <v>0</v>
      </c>
      <c r="K9" s="18">
        <f>'[13]Summary by Sector'!K9</f>
        <v>0</v>
      </c>
      <c r="L9" s="18">
        <f>'[13]Summary by Sector'!L9</f>
        <v>0</v>
      </c>
      <c r="M9" s="18">
        <f>'[13]Summary by Sector'!M9</f>
        <v>0</v>
      </c>
      <c r="N9" s="18">
        <f>'[13]Summary by Sector'!N9</f>
        <v>0</v>
      </c>
      <c r="O9" s="18">
        <f>'[13]Summary by Sector'!O9</f>
        <v>0</v>
      </c>
      <c r="P9" s="18">
        <f>'[13]Summary by Sector'!P9</f>
        <v>0</v>
      </c>
      <c r="Q9" s="18">
        <f>'[13]Summary by Sector'!Q9</f>
        <v>0</v>
      </c>
      <c r="R9" s="18">
        <f>'[13]Summary by Sector'!R9</f>
        <v>0</v>
      </c>
      <c r="S9" s="18">
        <f>'[13]Summary by Sector'!S9</f>
        <v>0</v>
      </c>
      <c r="T9" s="18">
        <f>'[13]Summary by Sector'!T9</f>
        <v>0</v>
      </c>
      <c r="U9" s="18">
        <f>'[13]Summary by Sector'!U9</f>
        <v>0</v>
      </c>
      <c r="V9" s="18">
        <f>'[13]Summary by Sector'!V9</f>
        <v>0</v>
      </c>
      <c r="W9" s="18">
        <f>'[13]Summary by Sector'!W9</f>
        <v>0</v>
      </c>
      <c r="X9" s="18">
        <f>'[13]Summary by Sector'!X9</f>
        <v>0</v>
      </c>
      <c r="Y9" s="18">
        <f>'[13]Summary by Sector'!Y9</f>
        <v>0</v>
      </c>
      <c r="Z9" s="18">
        <f>'[13]Summary by Sector'!Z9</f>
        <v>0</v>
      </c>
      <c r="AA9" s="18">
        <f>'[13]Summary by Sector'!AA9</f>
        <v>0</v>
      </c>
      <c r="AB9" s="18">
        <f>'[13]Summary by Sector'!AB9</f>
        <v>0</v>
      </c>
      <c r="AC9" s="18">
        <f>'[13]Summary by Sector'!AC9</f>
        <v>0</v>
      </c>
      <c r="AD9" s="18">
        <f>'[13]Summary by Sector'!AD9</f>
        <v>0</v>
      </c>
      <c r="AE9" s="18">
        <f>'[13]Summary by Sector'!AE9</f>
        <v>0</v>
      </c>
      <c r="AF9" s="18">
        <f>'[13]Summary by Sector'!AF9</f>
        <v>0</v>
      </c>
    </row>
    <row r="10" spans="1:33" ht="15" x14ac:dyDescent="0.25">
      <c r="B10" s="17" t="s">
        <v>240</v>
      </c>
      <c r="C10" s="18">
        <f>'[13]Summary by Sector'!C10</f>
        <v>0</v>
      </c>
      <c r="D10" s="18">
        <f>'[13]Summary by Sector'!D10</f>
        <v>0</v>
      </c>
      <c r="E10" s="18">
        <f>'[13]Summary by Sector'!E10</f>
        <v>0</v>
      </c>
      <c r="F10" s="18">
        <f>'[13]Summary by Sector'!F10</f>
        <v>0</v>
      </c>
      <c r="G10" s="18">
        <f>'[13]Summary by Sector'!G10</f>
        <v>0</v>
      </c>
      <c r="H10" s="18">
        <f>'[13]Summary by Sector'!H10</f>
        <v>0</v>
      </c>
      <c r="I10" s="18">
        <f>'[13]Summary by Sector'!I10</f>
        <v>0</v>
      </c>
      <c r="J10" s="18">
        <f>'[13]Summary by Sector'!J10</f>
        <v>0</v>
      </c>
      <c r="K10" s="18">
        <f>'[13]Summary by Sector'!K10</f>
        <v>0</v>
      </c>
      <c r="L10" s="18">
        <f>'[13]Summary by Sector'!L10</f>
        <v>0</v>
      </c>
      <c r="M10" s="18">
        <f>'[13]Summary by Sector'!M10</f>
        <v>0</v>
      </c>
      <c r="N10" s="18">
        <f>'[13]Summary by Sector'!N10</f>
        <v>0</v>
      </c>
      <c r="O10" s="18">
        <f>'[13]Summary by Sector'!O10</f>
        <v>0</v>
      </c>
      <c r="P10" s="18">
        <f>'[13]Summary by Sector'!P10</f>
        <v>0</v>
      </c>
      <c r="Q10" s="18">
        <f>'[13]Summary by Sector'!Q10</f>
        <v>0</v>
      </c>
      <c r="R10" s="18">
        <f>'[13]Summary by Sector'!R10</f>
        <v>0</v>
      </c>
      <c r="S10" s="18">
        <f>'[13]Summary by Sector'!S10</f>
        <v>0</v>
      </c>
      <c r="T10" s="18">
        <f>'[13]Summary by Sector'!T10</f>
        <v>0</v>
      </c>
      <c r="U10" s="18">
        <f>'[13]Summary by Sector'!U10</f>
        <v>0</v>
      </c>
      <c r="V10" s="18">
        <f>'[13]Summary by Sector'!V10</f>
        <v>0</v>
      </c>
      <c r="W10" s="18">
        <f>'[13]Summary by Sector'!W10</f>
        <v>0</v>
      </c>
      <c r="X10" s="18">
        <f>'[13]Summary by Sector'!X10</f>
        <v>0</v>
      </c>
      <c r="Y10" s="18">
        <f>'[13]Summary by Sector'!Y10</f>
        <v>0</v>
      </c>
      <c r="Z10" s="18">
        <f>'[13]Summary by Sector'!Z10</f>
        <v>0</v>
      </c>
      <c r="AA10" s="18">
        <f>'[13]Summary by Sector'!AA10</f>
        <v>0</v>
      </c>
      <c r="AB10" s="18">
        <f>'[13]Summary by Sector'!AB10</f>
        <v>0</v>
      </c>
      <c r="AC10" s="18">
        <f>'[13]Summary by Sector'!AC10</f>
        <v>0</v>
      </c>
      <c r="AD10" s="18">
        <f>'[13]Summary by Sector'!AD10</f>
        <v>0</v>
      </c>
      <c r="AE10" s="18">
        <f>'[13]Summary by Sector'!AE10</f>
        <v>0</v>
      </c>
      <c r="AF10" s="18">
        <f>'[13]Summary by Sector'!AF10</f>
        <v>0</v>
      </c>
    </row>
    <row r="11" spans="1:33" ht="15" x14ac:dyDescent="0.25">
      <c r="B11" s="19" t="s">
        <v>243</v>
      </c>
      <c r="C11" s="20">
        <f>'[13]Summary by Sector'!C11</f>
        <v>0.18511361200570495</v>
      </c>
      <c r="D11" s="20">
        <f>'[13]Summary by Sector'!D11</f>
        <v>0.18664241487566738</v>
      </c>
      <c r="E11" s="20">
        <f>'[13]Summary by Sector'!E11</f>
        <v>0.18953158183304225</v>
      </c>
      <c r="F11" s="20">
        <f>'[13]Summary by Sector'!F11</f>
        <v>0.29532642569901885</v>
      </c>
      <c r="G11" s="20">
        <f>'[13]Summary by Sector'!G11</f>
        <v>0.35734516041563197</v>
      </c>
      <c r="H11" s="20">
        <f>'[13]Summary by Sector'!H11</f>
        <v>0.42304876213141307</v>
      </c>
      <c r="I11" s="20">
        <f>'[13]Summary by Sector'!I11</f>
        <v>0.29630500301835433</v>
      </c>
      <c r="J11" s="20">
        <f>'[13]Summary by Sector'!J11</f>
        <v>1.1159878912032064</v>
      </c>
      <c r="K11" s="20">
        <f>'[13]Summary by Sector'!K11</f>
        <v>1.0781198254163298</v>
      </c>
      <c r="L11" s="20">
        <f>'[13]Summary by Sector'!L11</f>
        <v>1.0077982639095948</v>
      </c>
      <c r="M11" s="20">
        <f>'[13]Summary by Sector'!M11</f>
        <v>1.1453476300617182</v>
      </c>
      <c r="N11" s="20">
        <f>'[13]Summary by Sector'!N11</f>
        <v>0.99766109285879045</v>
      </c>
      <c r="O11" s="20">
        <f>'[13]Summary by Sector'!O11</f>
        <v>0.88408404616493852</v>
      </c>
      <c r="P11" s="20">
        <f>'[13]Summary by Sector'!P11</f>
        <v>0.8961689790513222</v>
      </c>
      <c r="Q11" s="20">
        <f>'[13]Summary by Sector'!Q11</f>
        <v>0.91548277363725872</v>
      </c>
      <c r="R11" s="20">
        <f>'[13]Summary by Sector'!R11</f>
        <v>0.84608388825739622</v>
      </c>
      <c r="S11" s="20">
        <f>'[13]Summary by Sector'!S11</f>
        <v>0.89279073012065069</v>
      </c>
      <c r="T11" s="20">
        <f>'[13]Summary by Sector'!T11</f>
        <v>0.92244550649924928</v>
      </c>
      <c r="U11" s="20">
        <f>'[13]Summary by Sector'!U11</f>
        <v>0.95616019668643426</v>
      </c>
      <c r="V11" s="20">
        <f>'[13]Summary by Sector'!V11</f>
        <v>0.8656336729453733</v>
      </c>
      <c r="W11" s="20">
        <f>'[13]Summary by Sector'!W11</f>
        <v>0.97110333340840815</v>
      </c>
      <c r="X11" s="20">
        <f>'[13]Summary by Sector'!X11</f>
        <v>0.98709851565853557</v>
      </c>
      <c r="Y11" s="20">
        <f>'[13]Summary by Sector'!Y11</f>
        <v>0.99652862531771502</v>
      </c>
      <c r="Z11" s="20">
        <f>'[13]Summary by Sector'!Z11</f>
        <v>1.0064397550781747</v>
      </c>
      <c r="AA11" s="20">
        <f>'[13]Summary by Sector'!AA11</f>
        <v>1.0243501607103402</v>
      </c>
      <c r="AB11" s="20">
        <f>'[13]Summary by Sector'!AB11</f>
        <v>1.0408157296063674</v>
      </c>
      <c r="AC11" s="20">
        <f>'[13]Summary by Sector'!AC11</f>
        <v>1.0452036346250493</v>
      </c>
      <c r="AD11" s="20">
        <f>'[13]Summary by Sector'!AD11</f>
        <v>1.0382099639408202</v>
      </c>
      <c r="AE11" s="20">
        <f>'[13]Summary by Sector'!AE11</f>
        <v>1.0376536593711612</v>
      </c>
      <c r="AF11" s="20">
        <f>'[13]Summary by Sector'!AF11</f>
        <v>1.0519128403122118</v>
      </c>
    </row>
    <row r="12" spans="1:33" ht="15" x14ac:dyDescent="0.25">
      <c r="B12" s="17" t="s">
        <v>245</v>
      </c>
      <c r="C12" s="18">
        <f>INDEX([13]IP!$B$3:$AG$22,MATCH($B12,[13]IP!$B$3:$B$22,0),MATCH(C$4,[13]IP!$B$3:$AG$3,0))/1000000</f>
        <v>0.10086646103601561</v>
      </c>
      <c r="D12" s="18">
        <f>INDEX([13]IP!$B$3:$AG$22,MATCH($B12,[13]IP!$B$3:$B$22,0),MATCH(D$4,[13]IP!$B$3:$AG$3,0))/1000000</f>
        <v>0.1041504853488161</v>
      </c>
      <c r="E12" s="18">
        <f>INDEX([13]IP!$B$3:$AG$22,MATCH($B12,[13]IP!$B$3:$B$22,0),MATCH(E$4,[13]IP!$B$3:$AG$3,0))/1000000</f>
        <v>0.10086646103601561</v>
      </c>
      <c r="F12" s="18">
        <f>INDEX([13]IP!$B$3:$AG$22,MATCH($B12,[13]IP!$B$3:$B$22,0),MATCH(F$4,[13]IP!$B$3:$AG$3,0))/1000000</f>
        <v>0.19263464999999999</v>
      </c>
      <c r="G12" s="18">
        <f>INDEX([13]IP!$B$3:$AG$22,MATCH($B12,[13]IP!$B$3:$B$22,0),MATCH(G$4,[13]IP!$B$3:$AG$3,0))/1000000</f>
        <v>0.21357882</v>
      </c>
      <c r="H12" s="18">
        <f>INDEX([13]IP!$B$3:$AG$22,MATCH($B12,[13]IP!$B$3:$B$22,0),MATCH(H$4,[13]IP!$B$3:$AG$3,0))/1000000</f>
        <v>0.20685600000000001</v>
      </c>
      <c r="I12" s="18">
        <f>INDEX([13]IP!$B$3:$AG$22,MATCH($B12,[13]IP!$B$3:$B$22,0),MATCH(I$4,[13]IP!$B$3:$AG$3,0))/1000000</f>
        <v>3.2062679999999996E-2</v>
      </c>
      <c r="J12" s="18">
        <f>INDEX([13]IP!$B$3:$AG$22,MATCH($B12,[13]IP!$B$3:$B$22,0),MATCH(J$4,[13]IP!$B$3:$AG$3,0))/1000000</f>
        <v>0</v>
      </c>
      <c r="K12" s="18">
        <f>INDEX([13]IP!$B$3:$AG$22,MATCH($B12,[13]IP!$B$3:$B$22,0),MATCH(K$4,[13]IP!$B$3:$AG$3,0))/1000000</f>
        <v>0</v>
      </c>
      <c r="L12" s="18">
        <f>INDEX([13]IP!$B$3:$AG$22,MATCH($B12,[13]IP!$B$3:$B$22,0),MATCH(L$4,[13]IP!$B$3:$AG$3,0))/1000000</f>
        <v>0</v>
      </c>
      <c r="M12" s="18">
        <f>INDEX([13]IP!$B$3:$AG$22,MATCH($B12,[13]IP!$B$3:$B$22,0),MATCH(M$4,[13]IP!$B$3:$AG$3,0))/1000000</f>
        <v>0</v>
      </c>
      <c r="N12" s="18">
        <f>INDEX([13]IP!$B$3:$AG$22,MATCH($B12,[13]IP!$B$3:$B$22,0),MATCH(N$4,[13]IP!$B$3:$AG$3,0))/1000000</f>
        <v>0</v>
      </c>
      <c r="O12" s="18">
        <f>INDEX([13]IP!$B$3:$AG$22,MATCH($B12,[13]IP!$B$3:$B$22,0),MATCH(O$4,[13]IP!$B$3:$AG$3,0))/1000000</f>
        <v>0</v>
      </c>
      <c r="P12" s="18">
        <f>INDEX([13]IP!$B$3:$AG$22,MATCH($B12,[13]IP!$B$3:$B$22,0),MATCH(P$4,[13]IP!$B$3:$AG$3,0))/1000000</f>
        <v>0</v>
      </c>
      <c r="Q12" s="18">
        <f>INDEX([13]IP!$B$3:$AG$22,MATCH($B12,[13]IP!$B$3:$B$22,0),MATCH(Q$4,[13]IP!$B$3:$AG$3,0))/1000000</f>
        <v>0</v>
      </c>
      <c r="R12" s="18">
        <f>INDEX([13]IP!$B$3:$AG$22,MATCH($B12,[13]IP!$B$3:$B$22,0),MATCH(R$4,[13]IP!$B$3:$AG$3,0))/1000000</f>
        <v>0</v>
      </c>
      <c r="S12" s="18">
        <f>INDEX([13]IP!$B$3:$AG$22,MATCH($B12,[13]IP!$B$3:$B$22,0),MATCH(S$4,[13]IP!$B$3:$AG$3,0))/1000000</f>
        <v>0</v>
      </c>
      <c r="T12" s="18">
        <f>INDEX([13]IP!$B$3:$AG$22,MATCH($B12,[13]IP!$B$3:$B$22,0),MATCH(T$4,[13]IP!$B$3:$AG$3,0))/1000000</f>
        <v>0</v>
      </c>
      <c r="U12" s="18">
        <f>INDEX([13]IP!$B$3:$AG$22,MATCH($B12,[13]IP!$B$3:$B$22,0),MATCH(U$4,[13]IP!$B$3:$AG$3,0))/1000000</f>
        <v>0</v>
      </c>
      <c r="V12" s="18">
        <f>INDEX([13]IP!$B$3:$AG$22,MATCH($B12,[13]IP!$B$3:$B$22,0),MATCH(V$4,[13]IP!$B$3:$AG$3,0))/1000000</f>
        <v>0</v>
      </c>
      <c r="W12" s="18">
        <f>INDEX([13]IP!$B$3:$AG$22,MATCH($B12,[13]IP!$B$3:$B$22,0),MATCH(W$4,[13]IP!$B$3:$AG$3,0))/1000000</f>
        <v>0</v>
      </c>
      <c r="X12" s="18">
        <f>INDEX([13]IP!$B$3:$AG$22,MATCH($B12,[13]IP!$B$3:$B$22,0),MATCH(X$4,[13]IP!$B$3:$AG$3,0))/1000000</f>
        <v>0</v>
      </c>
      <c r="Y12" s="18">
        <f>INDEX([13]IP!$B$3:$AG$22,MATCH($B12,[13]IP!$B$3:$B$22,0),MATCH(Y$4,[13]IP!$B$3:$AG$3,0))/1000000</f>
        <v>0</v>
      </c>
      <c r="Z12" s="18">
        <f>INDEX([13]IP!$B$3:$AG$22,MATCH($B12,[13]IP!$B$3:$B$22,0),MATCH(Z$4,[13]IP!$B$3:$AG$3,0))/1000000</f>
        <v>0</v>
      </c>
      <c r="AA12" s="18">
        <f>INDEX([13]IP!$B$3:$AG$22,MATCH($B12,[13]IP!$B$3:$B$22,0),MATCH(AA$4,[13]IP!$B$3:$AG$3,0))/1000000</f>
        <v>0</v>
      </c>
      <c r="AB12" s="18">
        <f>INDEX([13]IP!$B$3:$AG$22,MATCH($B12,[13]IP!$B$3:$B$22,0),MATCH(AB$4,[13]IP!$B$3:$AG$3,0))/1000000</f>
        <v>0</v>
      </c>
      <c r="AC12" s="18">
        <f>INDEX([13]IP!$B$3:$AG$22,MATCH($B12,[13]IP!$B$3:$B$22,0),MATCH(AC$4,[13]IP!$B$3:$AG$3,0))/1000000</f>
        <v>0</v>
      </c>
      <c r="AD12" s="18">
        <f>INDEX([13]IP!$B$3:$AG$22,MATCH($B12,[13]IP!$B$3:$B$22,0),MATCH(AD$4,[13]IP!$B$3:$AG$3,0))/1000000</f>
        <v>0</v>
      </c>
      <c r="AE12" s="18">
        <f>INDEX([13]IP!$B$3:$AG$22,MATCH($B12,[13]IP!$B$3:$B$22,0),MATCH(AE$4,[13]IP!$B$3:$AG$3,0))/1000000</f>
        <v>0</v>
      </c>
      <c r="AF12" s="18">
        <f>INDEX([13]IP!$B$3:$AG$22,MATCH($B12,[13]IP!$B$3:$B$22,0),MATCH(AF$4,[13]IP!$B$3:$AG$3,0))/1000000</f>
        <v>0</v>
      </c>
    </row>
    <row r="13" spans="1:33" ht="15" x14ac:dyDescent="0.25">
      <c r="B13" s="17" t="s">
        <v>204</v>
      </c>
      <c r="C13" s="18">
        <f>INDEX([13]IP!$B$3:$AG$22,MATCH($B13,[13]IP!$B$3:$B$22,0),MATCH(C$4,[13]IP!$B$3:$AG$3,0))/1000000</f>
        <v>0</v>
      </c>
      <c r="D13" s="18">
        <f>INDEX([13]IP!$B$3:$AG$22,MATCH($B13,[13]IP!$B$3:$B$22,0),MATCH(D$4,[13]IP!$B$3:$AG$3,0))/1000000</f>
        <v>0</v>
      </c>
      <c r="E13" s="18">
        <f>INDEX([13]IP!$B$3:$AG$22,MATCH($B13,[13]IP!$B$3:$B$22,0),MATCH(E$4,[13]IP!$B$3:$AG$3,0))/1000000</f>
        <v>0</v>
      </c>
      <c r="F13" s="18">
        <f>INDEX([13]IP!$B$3:$AG$22,MATCH($B13,[13]IP!$B$3:$B$22,0),MATCH(F$4,[13]IP!$B$3:$AG$3,0))/1000000</f>
        <v>0</v>
      </c>
      <c r="G13" s="18">
        <f>INDEX([13]IP!$B$3:$AG$22,MATCH($B13,[13]IP!$B$3:$B$22,0),MATCH(G$4,[13]IP!$B$3:$AG$3,0))/1000000</f>
        <v>6.7599056671910534E-3</v>
      </c>
      <c r="H13" s="18">
        <f>INDEX([13]IP!$B$3:$AG$22,MATCH($B13,[13]IP!$B$3:$B$22,0),MATCH(H$4,[13]IP!$B$3:$AG$3,0))/1000000</f>
        <v>8.3924238694162573E-3</v>
      </c>
      <c r="I13" s="18">
        <f>INDEX([13]IP!$B$3:$AG$22,MATCH($B13,[13]IP!$B$3:$B$22,0),MATCH(I$4,[13]IP!$B$3:$AG$3,0))/1000000</f>
        <v>7.6694960321278495E-3</v>
      </c>
      <c r="J13" s="18">
        <f>INDEX([13]IP!$B$3:$AG$22,MATCH($B13,[13]IP!$B$3:$B$22,0),MATCH(J$4,[13]IP!$B$3:$AG$3,0))/1000000</f>
        <v>2.6423189787144257E-3</v>
      </c>
      <c r="K13" s="18">
        <f>INDEX([13]IP!$B$3:$AG$22,MATCH($B13,[13]IP!$B$3:$B$22,0),MATCH(K$4,[13]IP!$B$3:$AG$3,0))/1000000</f>
        <v>2.3686062946007918E-3</v>
      </c>
      <c r="L13" s="18">
        <f>INDEX([13]IP!$B$3:$AG$22,MATCH($B13,[13]IP!$B$3:$B$22,0),MATCH(L$4,[13]IP!$B$3:$AG$3,0))/1000000</f>
        <v>1.7636628472222223E-3</v>
      </c>
      <c r="M13" s="18">
        <f>INDEX([13]IP!$B$3:$AG$22,MATCH($B13,[13]IP!$B$3:$B$22,0),MATCH(M$4,[13]IP!$B$3:$AG$3,0))/1000000</f>
        <v>1.1282176978904149E-3</v>
      </c>
      <c r="N13" s="18">
        <f>INDEX([13]IP!$B$3:$AG$22,MATCH($B13,[13]IP!$B$3:$B$22,0),MATCH(N$4,[13]IP!$B$3:$AG$3,0))/1000000</f>
        <v>1.2497311497624457E-3</v>
      </c>
      <c r="O13" s="18">
        <f>INDEX([13]IP!$B$3:$AG$22,MATCH($B13,[13]IP!$B$3:$B$22,0),MATCH(O$4,[13]IP!$B$3:$AG$3,0))/1000000</f>
        <v>8.7747467483667867E-4</v>
      </c>
      <c r="P13" s="18">
        <f>INDEX([13]IP!$B$3:$AG$22,MATCH($B13,[13]IP!$B$3:$B$22,0),MATCH(P$4,[13]IP!$B$3:$AG$3,0))/1000000</f>
        <v>4.8364749836277534E-3</v>
      </c>
      <c r="Q13" s="18">
        <f>INDEX([13]IP!$B$3:$AG$22,MATCH($B13,[13]IP!$B$3:$B$22,0),MATCH(Q$4,[13]IP!$B$3:$AG$3,0))/1000000</f>
        <v>6.922711221001368E-3</v>
      </c>
      <c r="R13" s="18">
        <f>INDEX([13]IP!$B$3:$AG$22,MATCH($B13,[13]IP!$B$3:$B$22,0),MATCH(R$4,[13]IP!$B$3:$AG$3,0))/1000000</f>
        <v>9.2413436236955769E-3</v>
      </c>
      <c r="S13" s="18">
        <f>INDEX([13]IP!$B$3:$AG$22,MATCH($B13,[13]IP!$B$3:$B$22,0),MATCH(S$4,[13]IP!$B$3:$AG$3,0))/1000000</f>
        <v>6.039188111803393E-3</v>
      </c>
      <c r="T13" s="18">
        <f>INDEX([13]IP!$B$3:$AG$22,MATCH($B13,[13]IP!$B$3:$B$22,0),MATCH(T$4,[13]IP!$B$3:$AG$3,0))/1000000</f>
        <v>9.6563567492560136E-5</v>
      </c>
      <c r="U13" s="18">
        <f>INDEX([13]IP!$B$3:$AG$22,MATCH($B13,[13]IP!$B$3:$B$22,0),MATCH(U$4,[13]IP!$B$3:$AG$3,0))/1000000</f>
        <v>6.6010754720881358E-4</v>
      </c>
      <c r="V13" s="18">
        <f>INDEX([13]IP!$B$3:$AG$22,MATCH($B13,[13]IP!$B$3:$B$22,0),MATCH(V$4,[13]IP!$B$3:$AG$3,0))/1000000</f>
        <v>0</v>
      </c>
      <c r="W13" s="18">
        <f>INDEX([13]IP!$B$3:$AG$22,MATCH($B13,[13]IP!$B$3:$B$22,0),MATCH(W$4,[13]IP!$B$3:$AG$3,0))/1000000</f>
        <v>0</v>
      </c>
      <c r="X13" s="18">
        <f>INDEX([13]IP!$B$3:$AG$22,MATCH($B13,[13]IP!$B$3:$B$22,0),MATCH(X$4,[13]IP!$B$3:$AG$3,0))/1000000</f>
        <v>2.741955466903549E-4</v>
      </c>
      <c r="Y13" s="18">
        <f>INDEX([13]IP!$B$3:$AG$22,MATCH($B13,[13]IP!$B$3:$B$22,0),MATCH(Y$4,[13]IP!$B$3:$AG$3,0))/1000000</f>
        <v>0</v>
      </c>
      <c r="Z13" s="18">
        <f>INDEX([13]IP!$B$3:$AG$22,MATCH($B13,[13]IP!$B$3:$B$22,0),MATCH(Z$4,[13]IP!$B$3:$AG$3,0))/1000000</f>
        <v>0</v>
      </c>
      <c r="AA13" s="18">
        <f>INDEX([13]IP!$B$3:$AG$22,MATCH($B13,[13]IP!$B$3:$B$22,0),MATCH(AA$4,[13]IP!$B$3:$AG$3,0))/1000000</f>
        <v>0</v>
      </c>
      <c r="AB13" s="18">
        <f>INDEX([13]IP!$B$3:$AG$22,MATCH($B13,[13]IP!$B$3:$B$22,0),MATCH(AB$4,[13]IP!$B$3:$AG$3,0))/1000000</f>
        <v>0</v>
      </c>
      <c r="AC13" s="18">
        <f>INDEX([13]IP!$B$3:$AG$22,MATCH($B13,[13]IP!$B$3:$B$22,0),MATCH(AC$4,[13]IP!$B$3:$AG$3,0))/1000000</f>
        <v>0</v>
      </c>
      <c r="AD13" s="18">
        <f>INDEX([13]IP!$B$3:$AG$22,MATCH($B13,[13]IP!$B$3:$B$22,0),MATCH(AD$4,[13]IP!$B$3:$AG$3,0))/1000000</f>
        <v>0</v>
      </c>
      <c r="AE13" s="18">
        <f>INDEX([13]IP!$B$3:$AG$22,MATCH($B13,[13]IP!$B$3:$B$22,0),MATCH(AE$4,[13]IP!$B$3:$AG$3,0))/1000000</f>
        <v>0</v>
      </c>
      <c r="AF13" s="18">
        <f>INDEX([13]IP!$B$3:$AG$22,MATCH($B13,[13]IP!$B$3:$B$22,0),MATCH(AF$4,[13]IP!$B$3:$AG$3,0))/1000000</f>
        <v>0</v>
      </c>
    </row>
    <row r="14" spans="1:33" ht="15" x14ac:dyDescent="0.25">
      <c r="B14" s="17" t="s">
        <v>251</v>
      </c>
      <c r="C14" s="18">
        <f>INDEX([13]IP!$B$3:$AG$22,MATCH($B14,[13]IP!$B$3:$B$22,0),MATCH(C$4,[13]IP!$B$3:$AG$3,0))/1000000</f>
        <v>1.2083472144103239E-2</v>
      </c>
      <c r="D14" s="18">
        <f>INDEX([13]IP!$B$3:$AG$22,MATCH($B14,[13]IP!$B$3:$B$22,0),MATCH(D$4,[13]IP!$B$3:$AG$3,0))/1000000</f>
        <v>1.1692092070180999E-2</v>
      </c>
      <c r="E14" s="18">
        <f>INDEX([13]IP!$B$3:$AG$22,MATCH($B14,[13]IP!$B$3:$B$22,0),MATCH(E$4,[13]IP!$B$3:$AG$3,0))/1000000</f>
        <v>1.170989325318076E-2</v>
      </c>
      <c r="F14" s="18">
        <f>INDEX([13]IP!$B$3:$AG$22,MATCH($B14,[13]IP!$B$3:$B$22,0),MATCH(F$4,[13]IP!$B$3:$AG$3,0))/1000000</f>
        <v>1.1765364944403077E-2</v>
      </c>
      <c r="G14" s="18">
        <f>INDEX([13]IP!$B$3:$AG$22,MATCH($B14,[13]IP!$B$3:$B$22,0),MATCH(G$4,[13]IP!$B$3:$AG$3,0))/1000000</f>
        <v>1.1712942522224766E-2</v>
      </c>
      <c r="H14" s="18">
        <f>INDEX([13]IP!$B$3:$AG$22,MATCH($B14,[13]IP!$B$3:$B$22,0),MATCH(H$4,[13]IP!$B$3:$AG$3,0))/1000000</f>
        <v>1.2107620219505939E-2</v>
      </c>
      <c r="I14" s="18">
        <f>INDEX([13]IP!$B$3:$AG$22,MATCH($B14,[13]IP!$B$3:$B$22,0),MATCH(I$4,[13]IP!$B$3:$AG$3,0))/1000000</f>
        <v>1.1852587184705726E-2</v>
      </c>
      <c r="J14" s="18">
        <f>INDEX([13]IP!$B$3:$AG$22,MATCH($B14,[13]IP!$B$3:$B$22,0),MATCH(J$4,[13]IP!$B$3:$AG$3,0))/1000000</f>
        <v>1.1953091372068193E-2</v>
      </c>
      <c r="K14" s="18">
        <f>INDEX([13]IP!$B$3:$AG$22,MATCH($B14,[13]IP!$B$3:$B$22,0),MATCH(K$4,[13]IP!$B$3:$AG$3,0))/1000000</f>
        <v>1.1983329043878263E-2</v>
      </c>
      <c r="L14" s="18">
        <f>INDEX([13]IP!$B$3:$AG$22,MATCH($B14,[13]IP!$B$3:$B$22,0),MATCH(L$4,[13]IP!$B$3:$AG$3,0))/1000000</f>
        <v>1.1597761826748817E-2</v>
      </c>
      <c r="M14" s="18">
        <f>INDEX([13]IP!$B$3:$AG$22,MATCH($B14,[13]IP!$B$3:$B$22,0),MATCH(M$4,[13]IP!$B$3:$AG$3,0))/1000000</f>
        <v>1.1390638795229087E-2</v>
      </c>
      <c r="N14" s="18">
        <f>INDEX([13]IP!$B$3:$AG$22,MATCH($B14,[13]IP!$B$3:$B$22,0),MATCH(N$4,[13]IP!$B$3:$AG$3,0))/1000000</f>
        <v>1.1309889064335341E-2</v>
      </c>
      <c r="O14" s="18">
        <f>INDEX([13]IP!$B$3:$AG$22,MATCH($B14,[13]IP!$B$3:$B$22,0),MATCH(O$4,[13]IP!$B$3:$AG$3,0))/1000000</f>
        <v>1.1379064133884337E-2</v>
      </c>
      <c r="P14" s="18">
        <f>INDEX([13]IP!$B$3:$AG$22,MATCH($B14,[13]IP!$B$3:$B$22,0),MATCH(P$4,[13]IP!$B$3:$AG$3,0))/1000000</f>
        <v>1.1101203707504259E-2</v>
      </c>
      <c r="Q14" s="18">
        <f>INDEX([13]IP!$B$3:$AG$22,MATCH($B14,[13]IP!$B$3:$B$22,0),MATCH(Q$4,[13]IP!$B$3:$AG$3,0))/1000000</f>
        <v>1.1095541757119338E-2</v>
      </c>
      <c r="R14" s="18">
        <f>INDEX([13]IP!$B$3:$AG$22,MATCH($B14,[13]IP!$B$3:$B$22,0),MATCH(R$4,[13]IP!$B$3:$AG$3,0))/1000000</f>
        <v>1.0997163355113403E-2</v>
      </c>
      <c r="S14" s="18">
        <f>INDEX([13]IP!$B$3:$AG$22,MATCH($B14,[13]IP!$B$3:$B$22,0),MATCH(S$4,[13]IP!$B$3:$AG$3,0))/1000000</f>
        <v>1.0823507054222652E-2</v>
      </c>
      <c r="T14" s="18">
        <f>INDEX([13]IP!$B$3:$AG$22,MATCH($B14,[13]IP!$B$3:$B$22,0),MATCH(T$4,[13]IP!$B$3:$AG$3,0))/1000000</f>
        <v>1.0438522264489811E-2</v>
      </c>
      <c r="U14" s="18">
        <f>INDEX([13]IP!$B$3:$AG$22,MATCH($B14,[13]IP!$B$3:$B$22,0),MATCH(U$4,[13]IP!$B$3:$AG$3,0))/1000000</f>
        <v>1.0000607578640054E-2</v>
      </c>
      <c r="V14" s="18">
        <f>INDEX([13]IP!$B$3:$AG$22,MATCH($B14,[13]IP!$B$3:$B$22,0),MATCH(V$4,[13]IP!$B$3:$AG$3,0))/1000000</f>
        <v>8.7836296352309089E-3</v>
      </c>
      <c r="W14" s="18">
        <f>INDEX([13]IP!$B$3:$AG$22,MATCH($B14,[13]IP!$B$3:$B$22,0),MATCH(W$4,[13]IP!$B$3:$AG$3,0))/1000000</f>
        <v>9.6585010514911671E-3</v>
      </c>
      <c r="X14" s="18">
        <f>INDEX([13]IP!$B$3:$AG$22,MATCH($B14,[13]IP!$B$3:$B$22,0),MATCH(X$4,[13]IP!$B$3:$AG$3,0))/1000000</f>
        <v>9.4492023774285262E-3</v>
      </c>
      <c r="Y14" s="18">
        <f>INDEX([13]IP!$B$3:$AG$22,MATCH($B14,[13]IP!$B$3:$B$22,0),MATCH(Y$4,[13]IP!$B$3:$AG$3,0))/1000000</f>
        <v>9.3421084319939215E-3</v>
      </c>
      <c r="Z14" s="18">
        <f>INDEX([13]IP!$B$3:$AG$22,MATCH($B14,[13]IP!$B$3:$B$22,0),MATCH(Z$4,[13]IP!$B$3:$AG$3,0))/1000000</f>
        <v>9.4581887533111229E-3</v>
      </c>
      <c r="AA14" s="18">
        <f>INDEX([13]IP!$B$3:$AG$22,MATCH($B14,[13]IP!$B$3:$B$22,0),MATCH(AA$4,[13]IP!$B$3:$AG$3,0))/1000000</f>
        <v>9.523814659990016E-3</v>
      </c>
      <c r="AB14" s="18">
        <f>INDEX([13]IP!$B$3:$AG$22,MATCH($B14,[13]IP!$B$3:$B$22,0),MATCH(AB$4,[13]IP!$B$3:$AG$3,0))/1000000</f>
        <v>9.1697215740495688E-3</v>
      </c>
      <c r="AC14" s="18">
        <f>INDEX([13]IP!$B$3:$AG$22,MATCH($B14,[13]IP!$B$3:$B$22,0),MATCH(AC$4,[13]IP!$B$3:$AG$3,0))/1000000</f>
        <v>9.3889892248254347E-3</v>
      </c>
      <c r="AD14" s="18">
        <f>INDEX([13]IP!$B$3:$AG$22,MATCH($B14,[13]IP!$B$3:$B$22,0),MATCH(AD$4,[13]IP!$B$3:$AG$3,0))/1000000</f>
        <v>8.930903219204471E-3</v>
      </c>
      <c r="AE14" s="18">
        <f>INDEX([13]IP!$B$3:$AG$22,MATCH($B14,[13]IP!$B$3:$B$22,0),MATCH(AE$4,[13]IP!$B$3:$AG$3,0))/1000000</f>
        <v>8.763224269544366E-3</v>
      </c>
      <c r="AF14" s="18">
        <f>INDEX([13]IP!$B$3:$AG$22,MATCH($B14,[13]IP!$B$3:$B$22,0),MATCH(AF$4,[13]IP!$B$3:$AG$3,0))/1000000</f>
        <v>8.443978006146444E-3</v>
      </c>
    </row>
    <row r="15" spans="1:33" ht="15" x14ac:dyDescent="0.25">
      <c r="B15" s="17" t="s">
        <v>202</v>
      </c>
      <c r="C15" s="18">
        <f>INDEX([13]IP!$B$3:$AG$22,MATCH($B15,[13]IP!$B$3:$B$22,0),MATCH(C$4,[13]IP!$B$3:$AG$3,0))/1000000</f>
        <v>2.2632018543046353E-4</v>
      </c>
      <c r="D15" s="18">
        <f>INDEX([13]IP!$B$3:$AG$22,MATCH($B15,[13]IP!$B$3:$B$22,0),MATCH(D$4,[13]IP!$B$3:$AG$3,0))/1000000</f>
        <v>2.2408177483443703E-4</v>
      </c>
      <c r="E15" s="18">
        <f>INDEX([13]IP!$B$3:$AG$22,MATCH($B15,[13]IP!$B$3:$B$22,0),MATCH(E$4,[13]IP!$B$3:$AG$3,0))/1000000</f>
        <v>2.2181288741721854E-4</v>
      </c>
      <c r="F15" s="18">
        <f>INDEX([13]IP!$B$3:$AG$22,MATCH($B15,[13]IP!$B$3:$B$22,0),MATCH(F$4,[13]IP!$B$3:$AG$3,0))/1000000</f>
        <v>2.218655761589404E-4</v>
      </c>
      <c r="G15" s="18">
        <f>INDEX([13]IP!$B$3:$AG$22,MATCH($B15,[13]IP!$B$3:$B$22,0),MATCH(G$4,[13]IP!$B$3:$AG$3,0))/1000000</f>
        <v>2.2073999999999995E-4</v>
      </c>
      <c r="H15" s="18">
        <f>INDEX([13]IP!$B$3:$AG$22,MATCH($B15,[13]IP!$B$3:$B$22,0),MATCH(H$4,[13]IP!$B$3:$AG$3,0))/1000000</f>
        <v>2.1350993377483441E-4</v>
      </c>
      <c r="I15" s="18">
        <f>INDEX([13]IP!$B$3:$AG$22,MATCH($B15,[13]IP!$B$3:$B$22,0),MATCH(I$4,[13]IP!$B$3:$AG$3,0))/1000000</f>
        <v>2.1350993377483441E-4</v>
      </c>
      <c r="J15" s="18">
        <f>INDEX([13]IP!$B$3:$AG$22,MATCH($B15,[13]IP!$B$3:$B$22,0),MATCH(J$4,[13]IP!$B$3:$AG$3,0))/1000000</f>
        <v>2.1576521854304632E-4</v>
      </c>
      <c r="K15" s="18">
        <f>INDEX([13]IP!$B$3:$AG$22,MATCH($B15,[13]IP!$B$3:$B$22,0),MATCH(K$4,[13]IP!$B$3:$AG$3,0))/1000000</f>
        <v>2.0976249006622518E-4</v>
      </c>
      <c r="L15" s="18">
        <f>INDEX([13]IP!$B$3:$AG$22,MATCH($B15,[13]IP!$B$3:$B$22,0),MATCH(L$4,[13]IP!$B$3:$AG$3,0))/1000000</f>
        <v>1.8569027814569535E-4</v>
      </c>
      <c r="M15" s="18">
        <f>INDEX([13]IP!$B$3:$AG$22,MATCH($B15,[13]IP!$B$3:$B$22,0),MATCH(M$4,[13]IP!$B$3:$AG$3,0))/1000000</f>
        <v>1.7545695364238408E-4</v>
      </c>
      <c r="N15" s="18">
        <f>INDEX([13]IP!$B$3:$AG$22,MATCH($B15,[13]IP!$B$3:$B$22,0),MATCH(N$4,[13]IP!$B$3:$AG$3,0))/1000000</f>
        <v>1.7545695364238408E-4</v>
      </c>
      <c r="O15" s="18">
        <f>INDEX([13]IP!$B$3:$AG$22,MATCH($B15,[13]IP!$B$3:$B$22,0),MATCH(O$4,[13]IP!$B$3:$AG$3,0))/1000000</f>
        <v>1.7545695364238408E-4</v>
      </c>
      <c r="P15" s="18">
        <f>INDEX([13]IP!$B$3:$AG$22,MATCH($B15,[13]IP!$B$3:$B$22,0),MATCH(P$4,[13]IP!$B$3:$AG$3,0))/1000000</f>
        <v>1.7545695364238408E-4</v>
      </c>
      <c r="Q15" s="18">
        <f>INDEX([13]IP!$B$3:$AG$22,MATCH($B15,[13]IP!$B$3:$B$22,0),MATCH(Q$4,[13]IP!$B$3:$AG$3,0))/1000000</f>
        <v>1.7545695364238408E-4</v>
      </c>
      <c r="R15" s="18">
        <f>INDEX([13]IP!$B$3:$AG$22,MATCH($B15,[13]IP!$B$3:$B$22,0),MATCH(R$4,[13]IP!$B$3:$AG$3,0))/1000000</f>
        <v>1.7545695364238408E-4</v>
      </c>
      <c r="S15" s="18">
        <f>INDEX([13]IP!$B$3:$AG$22,MATCH($B15,[13]IP!$B$3:$B$22,0),MATCH(S$4,[13]IP!$B$3:$AG$3,0))/1000000</f>
        <v>1.7545695364238408E-4</v>
      </c>
      <c r="T15" s="18">
        <f>INDEX([13]IP!$B$3:$AG$22,MATCH($B15,[13]IP!$B$3:$B$22,0),MATCH(T$4,[13]IP!$B$3:$AG$3,0))/1000000</f>
        <v>1.7545695364238408E-4</v>
      </c>
      <c r="U15" s="18">
        <f>INDEX([13]IP!$B$3:$AG$22,MATCH($B15,[13]IP!$B$3:$B$22,0),MATCH(U$4,[13]IP!$B$3:$AG$3,0))/1000000</f>
        <v>1.7112924503311257E-4</v>
      </c>
      <c r="V15" s="18">
        <f>INDEX([13]IP!$B$3:$AG$22,MATCH($B15,[13]IP!$B$3:$B$22,0),MATCH(V$4,[13]IP!$B$3:$AG$3,0))/1000000</f>
        <v>1.664623311258278E-4</v>
      </c>
      <c r="W15" s="18">
        <f>INDEX([13]IP!$B$3:$AG$22,MATCH($B15,[13]IP!$B$3:$B$22,0),MATCH(W$4,[13]IP!$B$3:$AG$3,0))/1000000</f>
        <v>1.7516148344370858E-4</v>
      </c>
      <c r="X15" s="18">
        <f>INDEX([13]IP!$B$3:$AG$22,MATCH($B15,[13]IP!$B$3:$B$22,0),MATCH(X$4,[13]IP!$B$3:$AG$3,0))/1000000</f>
        <v>1.836610728476821E-4</v>
      </c>
      <c r="Y15" s="18">
        <f>INDEX([13]IP!$B$3:$AG$22,MATCH($B15,[13]IP!$B$3:$B$22,0),MATCH(Y$4,[13]IP!$B$3:$AG$3,0))/1000000</f>
        <v>1.8965157615894037E-4</v>
      </c>
      <c r="Z15" s="18">
        <f>INDEX([13]IP!$B$3:$AG$22,MATCH($B15,[13]IP!$B$3:$B$22,0),MATCH(Z$4,[13]IP!$B$3:$AG$3,0))/1000000</f>
        <v>1.8828166887417216E-4</v>
      </c>
      <c r="AA15" s="18">
        <f>INDEX([13]IP!$B$3:$AG$22,MATCH($B15,[13]IP!$B$3:$B$22,0),MATCH(AA$4,[13]IP!$B$3:$AG$3,0))/1000000</f>
        <v>1.8504974834437086E-4</v>
      </c>
      <c r="AB15" s="18">
        <f>INDEX([13]IP!$B$3:$AG$22,MATCH($B15,[13]IP!$B$3:$B$22,0),MATCH(AB$4,[13]IP!$B$3:$AG$3,0))/1000000</f>
        <v>1.8382172185430463E-4</v>
      </c>
      <c r="AC15" s="18">
        <f>INDEX([13]IP!$B$3:$AG$22,MATCH($B15,[13]IP!$B$3:$B$22,0),MATCH(AC$4,[13]IP!$B$3:$AG$3,0))/1000000</f>
        <v>1.8728842099347118E-4</v>
      </c>
      <c r="AD15" s="18">
        <f>INDEX([13]IP!$B$3:$AG$22,MATCH($B15,[13]IP!$B$3:$B$22,0),MATCH(AD$4,[13]IP!$B$3:$AG$3,0))/1000000</f>
        <v>1.8740975546334196E-4</v>
      </c>
      <c r="AE15" s="18">
        <f>INDEX([13]IP!$B$3:$AG$22,MATCH($B15,[13]IP!$B$3:$B$22,0),MATCH(AE$4,[13]IP!$B$3:$AG$3,0))/1000000</f>
        <v>1.8753108993321282E-4</v>
      </c>
      <c r="AF15" s="18">
        <f>INDEX([13]IP!$B$3:$AG$22,MATCH($B15,[13]IP!$B$3:$B$22,0),MATCH(AF$4,[13]IP!$B$3:$AG$3,0))/1000000</f>
        <v>1.8089236108170868E-4</v>
      </c>
    </row>
    <row r="16" spans="1:33" ht="15" x14ac:dyDescent="0.25">
      <c r="B16" s="17" t="s">
        <v>254</v>
      </c>
      <c r="C16" s="18">
        <f>INDEX([13]IP!$B$3:$AG$22,MATCH($B16,[13]IP!$B$3:$B$22,0),MATCH(C$4,[13]IP!$B$3:$AG$3,0))/1000000</f>
        <v>0</v>
      </c>
      <c r="D16" s="18">
        <f>INDEX([13]IP!$B$3:$AG$22,MATCH($B16,[13]IP!$B$3:$B$22,0),MATCH(D$4,[13]IP!$B$3:$AG$3,0))/1000000</f>
        <v>0</v>
      </c>
      <c r="E16" s="18">
        <f>INDEX([13]IP!$B$3:$AG$22,MATCH($B16,[13]IP!$B$3:$B$22,0),MATCH(E$4,[13]IP!$B$3:$AG$3,0))/1000000</f>
        <v>0</v>
      </c>
      <c r="F16" s="18">
        <f>INDEX([13]IP!$B$3:$AG$22,MATCH($B16,[13]IP!$B$3:$B$22,0),MATCH(F$4,[13]IP!$B$3:$AG$3,0))/1000000</f>
        <v>0</v>
      </c>
      <c r="G16" s="18">
        <f>INDEX([13]IP!$B$3:$AG$22,MATCH($B16,[13]IP!$B$3:$B$22,0),MATCH(G$4,[13]IP!$B$3:$AG$3,0))/1000000</f>
        <v>0</v>
      </c>
      <c r="H16" s="18">
        <f>INDEX([13]IP!$B$3:$AG$22,MATCH($B16,[13]IP!$B$3:$B$22,0),MATCH(H$4,[13]IP!$B$3:$AG$3,0))/1000000</f>
        <v>0</v>
      </c>
      <c r="I16" s="18">
        <f>INDEX([13]IP!$B$3:$AG$22,MATCH($B16,[13]IP!$B$3:$B$22,0),MATCH(I$4,[13]IP!$B$3:$AG$3,0))/1000000</f>
        <v>0</v>
      </c>
      <c r="J16" s="18">
        <f>INDEX([13]IP!$B$3:$AG$22,MATCH($B16,[13]IP!$B$3:$B$22,0),MATCH(J$4,[13]IP!$B$3:$AG$3,0))/1000000</f>
        <v>0.81104434820078974</v>
      </c>
      <c r="K16" s="18">
        <f>INDEX([13]IP!$B$3:$AG$22,MATCH($B16,[13]IP!$B$3:$B$22,0),MATCH(K$4,[13]IP!$B$3:$AG$3,0))/1000000</f>
        <v>0.74700378007449364</v>
      </c>
      <c r="L16" s="18">
        <f>INDEX([13]IP!$B$3:$AG$22,MATCH($B16,[13]IP!$B$3:$B$22,0),MATCH(L$4,[13]IP!$B$3:$AG$3,0))/1000000</f>
        <v>0.64012786997208215</v>
      </c>
      <c r="M16" s="18">
        <f>INDEX([13]IP!$B$3:$AG$22,MATCH($B16,[13]IP!$B$3:$B$22,0),MATCH(M$4,[13]IP!$B$3:$AG$3,0))/1000000</f>
        <v>0.75030545006646177</v>
      </c>
      <c r="N16" s="18">
        <f>INDEX([13]IP!$B$3:$AG$22,MATCH($B16,[13]IP!$B$3:$B$22,0),MATCH(N$4,[13]IP!$B$3:$AG$3,0))/1000000</f>
        <v>0.57258733216602098</v>
      </c>
      <c r="O16" s="18">
        <f>INDEX([13]IP!$B$3:$AG$22,MATCH($B16,[13]IP!$B$3:$B$22,0),MATCH(O$4,[13]IP!$B$3:$AG$3,0))/1000000</f>
        <v>0.44002875664611762</v>
      </c>
      <c r="P16" s="18">
        <f>INDEX([13]IP!$B$3:$AG$22,MATCH($B16,[13]IP!$B$3:$B$22,0),MATCH(P$4,[13]IP!$B$3:$AG$3,0))/1000000</f>
        <v>0.42861798331942336</v>
      </c>
      <c r="Q16" s="18">
        <f>INDEX([13]IP!$B$3:$AG$22,MATCH($B16,[13]IP!$B$3:$B$22,0),MATCH(Q$4,[13]IP!$B$3:$AG$3,0))/1000000</f>
        <v>0.42936402676582702</v>
      </c>
      <c r="R16" s="18">
        <f>INDEX([13]IP!$B$3:$AG$22,MATCH($B16,[13]IP!$B$3:$B$22,0),MATCH(R$4,[13]IP!$B$3:$AG$3,0))/1000000</f>
        <v>0.34027285977213789</v>
      </c>
      <c r="S16" s="18">
        <f>INDEX([13]IP!$B$3:$AG$22,MATCH($B16,[13]IP!$B$3:$B$22,0),MATCH(S$4,[13]IP!$B$3:$AG$3,0))/1000000</f>
        <v>0.3640375846510967</v>
      </c>
      <c r="T16" s="18">
        <f>INDEX([13]IP!$B$3:$AG$22,MATCH($B16,[13]IP!$B$3:$B$22,0),MATCH(T$4,[13]IP!$B$3:$AG$3,0))/1000000</f>
        <v>0.36866407736391466</v>
      </c>
      <c r="U16" s="18">
        <f>INDEX([13]IP!$B$3:$AG$22,MATCH($B16,[13]IP!$B$3:$B$22,0),MATCH(U$4,[13]IP!$B$3:$AG$3,0))/1000000</f>
        <v>0.36510988851177451</v>
      </c>
      <c r="V16" s="18">
        <f>INDEX([13]IP!$B$3:$AG$22,MATCH($B16,[13]IP!$B$3:$B$22,0),MATCH(V$4,[13]IP!$B$3:$AG$3,0))/1000000</f>
        <v>0.23359861305229904</v>
      </c>
      <c r="W16" s="18">
        <f>INDEX([13]IP!$B$3:$AG$22,MATCH($B16,[13]IP!$B$3:$B$22,0),MATCH(W$4,[13]IP!$B$3:$AG$3,0))/1000000</f>
        <v>0.30484483369669857</v>
      </c>
      <c r="X16" s="18">
        <f>INDEX([13]IP!$B$3:$AG$22,MATCH($B16,[13]IP!$B$3:$B$22,0),MATCH(X$4,[13]IP!$B$3:$AG$3,0))/1000000</f>
        <v>0.30484483369669857</v>
      </c>
      <c r="Y16" s="18">
        <f>INDEX([13]IP!$B$3:$AG$22,MATCH($B16,[13]IP!$B$3:$B$22,0),MATCH(Y$4,[13]IP!$B$3:$AG$3,0))/1000000</f>
        <v>0.30484483369669857</v>
      </c>
      <c r="Z16" s="18">
        <f>INDEX([13]IP!$B$3:$AG$22,MATCH($B16,[13]IP!$B$3:$B$22,0),MATCH(Z$4,[13]IP!$B$3:$AG$3,0))/1000000</f>
        <v>0.30484483369669857</v>
      </c>
      <c r="AA16" s="18">
        <f>INDEX([13]IP!$B$3:$AG$22,MATCH($B16,[13]IP!$B$3:$B$22,0),MATCH(AA$4,[13]IP!$B$3:$AG$3,0))/1000000</f>
        <v>0.30484483369669857</v>
      </c>
      <c r="AB16" s="18">
        <f>INDEX([13]IP!$B$3:$AG$22,MATCH($B16,[13]IP!$B$3:$B$22,0),MATCH(AB$4,[13]IP!$B$3:$AG$3,0))/1000000</f>
        <v>0.30484483369669857</v>
      </c>
      <c r="AC16" s="18">
        <f>INDEX([13]IP!$B$3:$AG$22,MATCH($B16,[13]IP!$B$3:$B$22,0),MATCH(AC$4,[13]IP!$B$3:$AG$3,0))/1000000</f>
        <v>0.30484483369669857</v>
      </c>
      <c r="AD16" s="18">
        <f>INDEX([13]IP!$B$3:$AG$22,MATCH($B16,[13]IP!$B$3:$B$22,0),MATCH(AD$4,[13]IP!$B$3:$AG$3,0))/1000000</f>
        <v>0.30484483369669857</v>
      </c>
      <c r="AE16" s="18">
        <f>INDEX([13]IP!$B$3:$AG$22,MATCH($B16,[13]IP!$B$3:$B$22,0),MATCH(AE$4,[13]IP!$B$3:$AG$3,0))/1000000</f>
        <v>0.30484483369669857</v>
      </c>
      <c r="AF16" s="18">
        <f>INDEX([13]IP!$B$3:$AG$22,MATCH($B16,[13]IP!$B$3:$B$22,0),MATCH(AF$4,[13]IP!$B$3:$AG$3,0))/1000000</f>
        <v>0.30484483369669857</v>
      </c>
    </row>
    <row r="17" spans="2:33" ht="15" x14ac:dyDescent="0.25">
      <c r="B17" s="17" t="s">
        <v>248</v>
      </c>
      <c r="C17" s="18">
        <f>INDEX([13]IP!$B$3:$AG$22,MATCH($B17,[13]IP!$B$3:$B$22,0),MATCH(C$4,[13]IP!$B$3:$AG$3,0))/1000000</f>
        <v>9.9685107759999998E-4</v>
      </c>
      <c r="D17" s="18">
        <f>INDEX([13]IP!$B$3:$AG$22,MATCH($B17,[13]IP!$B$3:$B$22,0),MATCH(D$4,[13]IP!$B$3:$AG$3,0))/1000000</f>
        <v>2.08979016E-3</v>
      </c>
      <c r="E17" s="18">
        <f>INDEX([13]IP!$B$3:$AG$22,MATCH($B17,[13]IP!$B$3:$B$22,0),MATCH(E$4,[13]IP!$B$3:$AG$3,0))/1000000</f>
        <v>7.3378485838000006E-3</v>
      </c>
      <c r="F17" s="18">
        <f>INDEX([13]IP!$B$3:$AG$22,MATCH($B17,[13]IP!$B$3:$B$22,0),MATCH(F$4,[13]IP!$B$3:$AG$3,0))/1000000</f>
        <v>2.58040588624E-2</v>
      </c>
      <c r="G17" s="18">
        <f>INDEX([13]IP!$B$3:$AG$22,MATCH($B17,[13]IP!$B$3:$B$22,0),MATCH(G$4,[13]IP!$B$3:$AG$3,0))/1000000</f>
        <v>6.3460344240000008E-2</v>
      </c>
      <c r="H17" s="18">
        <f>INDEX([13]IP!$B$3:$AG$22,MATCH($B17,[13]IP!$B$3:$B$22,0),MATCH(H$4,[13]IP!$B$3:$AG$3,0))/1000000</f>
        <v>0.13867254288899999</v>
      </c>
      <c r="I17" s="18">
        <f>INDEX([13]IP!$B$3:$AG$22,MATCH($B17,[13]IP!$B$3:$B$22,0),MATCH(I$4,[13]IP!$B$3:$AG$3,0))/1000000</f>
        <v>0.19298444962940001</v>
      </c>
      <c r="J17" s="18">
        <f>INDEX([13]IP!$B$3:$AG$22,MATCH($B17,[13]IP!$B$3:$B$22,0),MATCH(J$4,[13]IP!$B$3:$AG$3,0))/1000000</f>
        <v>0.24365534280929999</v>
      </c>
      <c r="K17" s="18">
        <f>INDEX([13]IP!$B$3:$AG$22,MATCH($B17,[13]IP!$B$3:$B$22,0),MATCH(K$4,[13]IP!$B$3:$AG$3,0))/1000000</f>
        <v>0.27886845692419998</v>
      </c>
      <c r="L17" s="18">
        <f>INDEX([13]IP!$B$3:$AG$22,MATCH($B17,[13]IP!$B$3:$B$22,0),MATCH(L$4,[13]IP!$B$3:$AG$3,0))/1000000</f>
        <v>0.31560716703589997</v>
      </c>
      <c r="M17" s="18">
        <f>INDEX([13]IP!$B$3:$AG$22,MATCH($B17,[13]IP!$B$3:$B$22,0),MATCH(M$4,[13]IP!$B$3:$AG$3,0))/1000000</f>
        <v>0.34637429318220003</v>
      </c>
      <c r="N17" s="18">
        <f>INDEX([13]IP!$B$3:$AG$22,MATCH($B17,[13]IP!$B$3:$B$22,0),MATCH(N$4,[13]IP!$B$3:$AG$3,0))/1000000</f>
        <v>0.37778238026920014</v>
      </c>
      <c r="O17" s="18">
        <f>INDEX([13]IP!$B$3:$AG$22,MATCH($B17,[13]IP!$B$3:$B$22,0),MATCH(O$4,[13]IP!$B$3:$AG$3,0))/1000000</f>
        <v>0.40075971775540004</v>
      </c>
      <c r="P17" s="18">
        <f>INDEX([13]IP!$B$3:$AG$22,MATCH($B17,[13]IP!$B$3:$B$22,0),MATCH(P$4,[13]IP!$B$3:$AG$3,0))/1000000</f>
        <v>0.4219854473557999</v>
      </c>
      <c r="Q17" s="18">
        <f>INDEX([13]IP!$B$3:$AG$22,MATCH($B17,[13]IP!$B$3:$B$22,0),MATCH(Q$4,[13]IP!$B$3:$AG$3,0))/1000000</f>
        <v>0.44034237490169997</v>
      </c>
      <c r="R17" s="18">
        <f>INDEX([13]IP!$B$3:$AG$22,MATCH($B17,[13]IP!$B$3:$B$22,0),MATCH(R$4,[13]IP!$B$3:$AG$3,0))/1000000</f>
        <v>0.46135873810869993</v>
      </c>
      <c r="S17" s="18">
        <f>INDEX([13]IP!$B$3:$AG$22,MATCH($B17,[13]IP!$B$3:$B$22,0),MATCH(S$4,[13]IP!$B$3:$AG$3,0))/1000000</f>
        <v>0.49142276747630009</v>
      </c>
      <c r="T17" s="18">
        <f>INDEX([13]IP!$B$3:$AG$22,MATCH($B17,[13]IP!$B$3:$B$22,0),MATCH(T$4,[13]IP!$B$3:$AG$3,0))/1000000</f>
        <v>0.52548999167450006</v>
      </c>
      <c r="U17" s="18">
        <f>INDEX([13]IP!$B$3:$AG$22,MATCH($B17,[13]IP!$B$3:$B$22,0),MATCH(U$4,[13]IP!$B$3:$AG$3,0))/1000000</f>
        <v>0.56314343703789993</v>
      </c>
      <c r="V17" s="18">
        <f>INDEX([13]IP!$B$3:$AG$22,MATCH($B17,[13]IP!$B$3:$B$22,0),MATCH(V$4,[13]IP!$B$3:$AG$3,0))/1000000</f>
        <v>0.6064788048487002</v>
      </c>
      <c r="W17" s="18">
        <f>INDEX([13]IP!$B$3:$AG$22,MATCH($B17,[13]IP!$B$3:$B$22,0),MATCH(W$4,[13]IP!$B$3:$AG$3,0))/1000000</f>
        <v>0.64131630453159993</v>
      </c>
      <c r="X17" s="18">
        <f>INDEX([13]IP!$B$3:$AG$22,MATCH($B17,[13]IP!$B$3:$B$22,0),MATCH(X$4,[13]IP!$B$3:$AG$3,0))/1000000</f>
        <v>0.65686403083209999</v>
      </c>
      <c r="Y17" s="18">
        <f>INDEX([13]IP!$B$3:$AG$22,MATCH($B17,[13]IP!$B$3:$B$22,0),MATCH(Y$4,[13]IP!$B$3:$AG$3,0))/1000000</f>
        <v>0.66956125997169991</v>
      </c>
      <c r="Z17" s="18">
        <f>INDEX([13]IP!$B$3:$AG$22,MATCH($B17,[13]IP!$B$3:$B$22,0),MATCH(Z$4,[13]IP!$B$3:$AG$3,0))/1000000</f>
        <v>0.68031299056789996</v>
      </c>
      <c r="AA17" s="18">
        <f>INDEX([13]IP!$B$3:$AG$22,MATCH($B17,[13]IP!$B$3:$B$22,0),MATCH(AA$4,[13]IP!$B$3:$AG$3,0))/1000000</f>
        <v>0.69753700614520009</v>
      </c>
      <c r="AB17" s="18">
        <f>INDEX([13]IP!$B$3:$AG$22,MATCH($B17,[13]IP!$B$3:$B$22,0),MATCH(AB$4,[13]IP!$B$3:$AG$3,0))/1000000</f>
        <v>0.71709293759330006</v>
      </c>
      <c r="AC17" s="18">
        <f>INDEX([13]IP!$B$3:$AG$22,MATCH($B17,[13]IP!$B$3:$B$22,0),MATCH(AC$4,[13]IP!$B$3:$AG$3,0))/1000000</f>
        <v>0.72060997852613995</v>
      </c>
      <c r="AD17" s="18">
        <f>INDEX([13]IP!$B$3:$AG$22,MATCH($B17,[13]IP!$B$3:$B$22,0),MATCH(AD$4,[13]IP!$B$3:$AG$3,0))/1000000</f>
        <v>0.71384596203470985</v>
      </c>
      <c r="AE17" s="18">
        <f>INDEX([13]IP!$B$3:$AG$22,MATCH($B17,[13]IP!$B$3:$B$22,0),MATCH(AE$4,[13]IP!$B$3:$AG$3,0))/1000000</f>
        <v>0.71441037994588996</v>
      </c>
      <c r="AF17" s="18">
        <f>INDEX([13]IP!$B$3:$AG$22,MATCH($B17,[13]IP!$B$3:$B$22,0),MATCH(AF$4,[13]IP!$B$3:$AG$3,0))/1000000</f>
        <v>0.72793480483926998</v>
      </c>
    </row>
    <row r="18" spans="2:33" ht="15" x14ac:dyDescent="0.25">
      <c r="B18" s="31" t="s">
        <v>246</v>
      </c>
      <c r="C18" s="18">
        <f>INDEX([13]IP!$B$3:$AG$22,MATCH($B18,[13]IP!$B$3:$B$22,0),MATCH(C$4,[13]IP!$B$3:$AG$3,0))/1000000</f>
        <v>7.0940507562555627E-2</v>
      </c>
      <c r="D18" s="18">
        <f>INDEX([13]IP!$B$3:$AG$22,MATCH($B18,[13]IP!$B$3:$B$22,0),MATCH(D$4,[13]IP!$B$3:$AG$3,0))/1000000</f>
        <v>6.848596552183582E-2</v>
      </c>
      <c r="E18" s="18">
        <f>INDEX([13]IP!$B$3:$AG$22,MATCH($B18,[13]IP!$B$3:$B$22,0),MATCH(E$4,[13]IP!$B$3:$AG$3,0))/1000000</f>
        <v>6.9395566072628659E-2</v>
      </c>
      <c r="F18" s="18">
        <f>INDEX([13]IP!$B$3:$AG$22,MATCH($B18,[13]IP!$B$3:$B$22,0),MATCH(F$4,[13]IP!$B$3:$AG$3,0))/1000000</f>
        <v>6.4900486316056882E-2</v>
      </c>
      <c r="G18" s="18">
        <f>INDEX([13]IP!$B$3:$AG$22,MATCH($B18,[13]IP!$B$3:$B$22,0),MATCH(G$4,[13]IP!$B$3:$AG$3,0))/1000000</f>
        <v>6.1612407986216131E-2</v>
      </c>
      <c r="H18" s="18">
        <f>INDEX([13]IP!$B$3:$AG$22,MATCH($B18,[13]IP!$B$3:$B$22,0),MATCH(H$4,[13]IP!$B$3:$AG$3,0))/1000000</f>
        <v>5.6806665219716029E-2</v>
      </c>
      <c r="I18" s="18">
        <f>INDEX([13]IP!$B$3:$AG$22,MATCH($B18,[13]IP!$B$3:$B$22,0),MATCH(I$4,[13]IP!$B$3:$AG$3,0))/1000000</f>
        <v>5.1522280238345944E-2</v>
      </c>
      <c r="J18" s="18">
        <f>INDEX([13]IP!$B$3:$AG$22,MATCH($B18,[13]IP!$B$3:$B$22,0),MATCH(J$4,[13]IP!$B$3:$AG$3,0))/1000000</f>
        <v>4.6477024623791219E-2</v>
      </c>
      <c r="K18" s="18">
        <f>INDEX([13]IP!$B$3:$AG$22,MATCH($B18,[13]IP!$B$3:$B$22,0),MATCH(K$4,[13]IP!$B$3:$AG$3,0))/1000000</f>
        <v>3.7685890589090998E-2</v>
      </c>
      <c r="L18" s="18">
        <f>INDEX([13]IP!$B$3:$AG$22,MATCH($B18,[13]IP!$B$3:$B$22,0),MATCH(L$4,[13]IP!$B$3:$AG$3,0))/1000000</f>
        <v>3.8516111949495911E-2</v>
      </c>
      <c r="M18" s="18">
        <f>INDEX([13]IP!$B$3:$AG$22,MATCH($B18,[13]IP!$B$3:$B$22,0),MATCH(M$4,[13]IP!$B$3:$AG$3,0))/1000000</f>
        <v>3.5973573366294254E-2</v>
      </c>
      <c r="N18" s="18">
        <f>INDEX([13]IP!$B$3:$AG$22,MATCH($B18,[13]IP!$B$3:$B$22,0),MATCH(N$4,[13]IP!$B$3:$AG$3,0))/1000000</f>
        <v>3.455630325582916E-2</v>
      </c>
      <c r="O18" s="18">
        <f>INDEX([13]IP!$B$3:$AG$22,MATCH($B18,[13]IP!$B$3:$B$22,0),MATCH(O$4,[13]IP!$B$3:$AG$3,0))/1000000</f>
        <v>3.0863576001057425E-2</v>
      </c>
      <c r="P18" s="18">
        <f>INDEX([13]IP!$B$3:$AG$22,MATCH($B18,[13]IP!$B$3:$B$22,0),MATCH(P$4,[13]IP!$B$3:$AG$3,0))/1000000</f>
        <v>2.9452412731324616E-2</v>
      </c>
      <c r="Q18" s="18">
        <f>INDEX([13]IP!$B$3:$AG$22,MATCH($B18,[13]IP!$B$3:$B$22,0),MATCH(Q$4,[13]IP!$B$3:$AG$3,0))/1000000</f>
        <v>2.7582662037968646E-2</v>
      </c>
      <c r="R18" s="18">
        <f>INDEX([13]IP!$B$3:$AG$22,MATCH($B18,[13]IP!$B$3:$B$22,0),MATCH(R$4,[13]IP!$B$3:$AG$3,0))/1000000</f>
        <v>2.4038326444107021E-2</v>
      </c>
      <c r="S18" s="18">
        <f>INDEX([13]IP!$B$3:$AG$22,MATCH($B18,[13]IP!$B$3:$B$22,0),MATCH(S$4,[13]IP!$B$3:$AG$3,0))/1000000</f>
        <v>2.0292225873585482E-2</v>
      </c>
      <c r="T18" s="18">
        <f>INDEX([13]IP!$B$3:$AG$22,MATCH($B18,[13]IP!$B$3:$B$22,0),MATCH(T$4,[13]IP!$B$3:$AG$3,0))/1000000</f>
        <v>1.7580894675209735E-2</v>
      </c>
      <c r="U18" s="18">
        <f>INDEX([13]IP!$B$3:$AG$22,MATCH($B18,[13]IP!$B$3:$B$22,0),MATCH(U$4,[13]IP!$B$3:$AG$3,0))/1000000</f>
        <v>1.7075026765877747E-2</v>
      </c>
      <c r="V18" s="18">
        <f>INDEX([13]IP!$B$3:$AG$22,MATCH($B18,[13]IP!$B$3:$B$22,0),MATCH(V$4,[13]IP!$B$3:$AG$3,0))/1000000</f>
        <v>1.6606163078017371E-2</v>
      </c>
      <c r="W18" s="18">
        <f>INDEX([13]IP!$B$3:$AG$22,MATCH($B18,[13]IP!$B$3:$B$22,0),MATCH(W$4,[13]IP!$B$3:$AG$3,0))/1000000</f>
        <v>1.5108532645174597E-2</v>
      </c>
      <c r="X18" s="18">
        <f>INDEX([13]IP!$B$3:$AG$22,MATCH($B18,[13]IP!$B$3:$B$22,0),MATCH(X$4,[13]IP!$B$3:$AG$3,0))/1000000</f>
        <v>1.5482592132770487E-2</v>
      </c>
      <c r="Y18" s="18">
        <f>INDEX([13]IP!$B$3:$AG$22,MATCH($B18,[13]IP!$B$3:$B$22,0),MATCH(Y$4,[13]IP!$B$3:$AG$3,0))/1000000</f>
        <v>1.2590771641163599E-2</v>
      </c>
      <c r="Z18" s="18">
        <f>INDEX([13]IP!$B$3:$AG$22,MATCH($B18,[13]IP!$B$3:$B$22,0),MATCH(Z$4,[13]IP!$B$3:$AG$3,0))/1000000</f>
        <v>1.1635460391390681E-2</v>
      </c>
      <c r="AA18" s="18">
        <f>INDEX([13]IP!$B$3:$AG$22,MATCH($B18,[13]IP!$B$3:$B$22,0),MATCH(AA$4,[13]IP!$B$3:$AG$3,0))/1000000</f>
        <v>1.225945646010697E-2</v>
      </c>
      <c r="AB18" s="18">
        <f>INDEX([13]IP!$B$3:$AG$22,MATCH($B18,[13]IP!$B$3:$B$22,0),MATCH(AB$4,[13]IP!$B$3:$AG$3,0))/1000000</f>
        <v>9.5244150204649766E-3</v>
      </c>
      <c r="AC18" s="18">
        <f>INDEX([13]IP!$B$3:$AG$22,MATCH($B18,[13]IP!$B$3:$B$22,0),MATCH(AC$4,[13]IP!$B$3:$AG$3,0))/1000000</f>
        <v>1.0172544756391826E-2</v>
      </c>
      <c r="AD18" s="18">
        <f>INDEX([13]IP!$B$3:$AG$22,MATCH($B18,[13]IP!$B$3:$B$22,0),MATCH(AD$4,[13]IP!$B$3:$AG$3,0))/1000000</f>
        <v>1.0400855234743985E-2</v>
      </c>
      <c r="AE18" s="18">
        <f>INDEX([13]IP!$B$3:$AG$22,MATCH($B18,[13]IP!$B$3:$B$22,0),MATCH(AE$4,[13]IP!$B$3:$AG$3,0))/1000000</f>
        <v>9.4476903690949299E-3</v>
      </c>
      <c r="AF18" s="18">
        <f>INDEX([13]IP!$B$3:$AG$22,MATCH($B18,[13]IP!$B$3:$B$22,0),MATCH(AF$4,[13]IP!$B$3:$AG$3,0))/1000000</f>
        <v>1.0508331409015019E-2</v>
      </c>
    </row>
    <row r="19" spans="2:33" ht="15" x14ac:dyDescent="0.25">
      <c r="B19" s="21" t="s">
        <v>281</v>
      </c>
      <c r="C19" s="22">
        <f>'[13]Summary by Sector'!C12</f>
        <v>0.80882489364995758</v>
      </c>
      <c r="D19" s="22">
        <f>'[13]Summary by Sector'!D12</f>
        <v>0.82939703545734744</v>
      </c>
      <c r="E19" s="22">
        <f>'[13]Summary by Sector'!E12</f>
        <v>0.74547150030268006</v>
      </c>
      <c r="F19" s="22">
        <f>'[13]Summary by Sector'!F12</f>
        <v>0.7363085157328263</v>
      </c>
      <c r="G19" s="22">
        <f>'[13]Summary by Sector'!G12</f>
        <v>0.66687562312322324</v>
      </c>
      <c r="H19" s="22">
        <f>'[13]Summary by Sector'!H12</f>
        <v>0.6997728304720523</v>
      </c>
      <c r="I19" s="22">
        <f>'[13]Summary by Sector'!I12</f>
        <v>0.67196320389474484</v>
      </c>
      <c r="J19" s="22">
        <f>'[13]Summary by Sector'!J12</f>
        <v>0.67082483411136151</v>
      </c>
      <c r="K19" s="22">
        <f>'[13]Summary by Sector'!K12</f>
        <v>0.69336726099427803</v>
      </c>
      <c r="L19" s="22">
        <f>'[13]Summary by Sector'!L12</f>
        <v>0.64366291494855821</v>
      </c>
      <c r="M19" s="22">
        <f>'[13]Summary by Sector'!M12</f>
        <v>0.6117600764433182</v>
      </c>
      <c r="N19" s="22">
        <f>'[13]Summary by Sector'!N12</f>
        <v>0.58772313252996866</v>
      </c>
      <c r="O19" s="22">
        <f>'[13]Summary by Sector'!O12</f>
        <v>0.63922479462840764</v>
      </c>
      <c r="P19" s="22">
        <f>'[13]Summary by Sector'!P12</f>
        <v>0.59221765031179696</v>
      </c>
      <c r="Q19" s="22">
        <f>'[13]Summary by Sector'!Q12</f>
        <v>0.6891609646240423</v>
      </c>
      <c r="R19" s="22">
        <f>'[13]Summary by Sector'!R12</f>
        <v>0.58504815084286566</v>
      </c>
      <c r="S19" s="22">
        <f>'[13]Summary by Sector'!S12</f>
        <v>0.60949104212891969</v>
      </c>
      <c r="T19" s="22">
        <f>'[13]Summary by Sector'!T12</f>
        <v>0.61310857564898635</v>
      </c>
      <c r="U19" s="22">
        <f>'[13]Summary by Sector'!U12</f>
        <v>0.58867555163588448</v>
      </c>
      <c r="V19" s="22">
        <f>'[13]Summary by Sector'!V12</f>
        <v>0.589899951528572</v>
      </c>
      <c r="W19" s="22">
        <f>'[13]Summary by Sector'!W12</f>
        <v>0.58805831402492459</v>
      </c>
      <c r="X19" s="22">
        <f>'[13]Summary by Sector'!X12</f>
        <v>0.57076892060828843</v>
      </c>
      <c r="Y19" s="22">
        <f>'[13]Summary by Sector'!Y12</f>
        <v>0.55007642305719306</v>
      </c>
      <c r="Z19" s="22">
        <f>'[13]Summary by Sector'!Z12</f>
        <v>0.56711340412611944</v>
      </c>
      <c r="AA19" s="22">
        <f>'[13]Summary by Sector'!AA12</f>
        <v>0.56090609977152528</v>
      </c>
      <c r="AB19" s="22">
        <f>'[13]Summary by Sector'!AB12</f>
        <v>0.56574313076926985</v>
      </c>
      <c r="AC19" s="22">
        <f>'[13]Summary by Sector'!AC12</f>
        <v>0.56334434956211132</v>
      </c>
      <c r="AD19" s="22">
        <f>'[13]Summary by Sector'!AD12</f>
        <v>0.56470630804372002</v>
      </c>
      <c r="AE19" s="22">
        <f>'[13]Summary by Sector'!AE12</f>
        <v>0.6045549572092197</v>
      </c>
      <c r="AF19" s="22">
        <f>'[13]Summary by Sector'!AF12</f>
        <v>0.56555554615066184</v>
      </c>
      <c r="AG19" s="40"/>
    </row>
    <row r="20" spans="2:33" ht="15" x14ac:dyDescent="0.25">
      <c r="B20" s="17" t="s">
        <v>208</v>
      </c>
      <c r="C20" s="18">
        <f>INDEX([13]Agriculture!$B$5:$AG$16,MATCH($B20,[13]Agriculture!$B$5:$B$16,0),MATCH(C$4,[13]Agriculture!$B$5:$AG$5,0))</f>
        <v>0.33686594588252033</v>
      </c>
      <c r="D20" s="18">
        <f>INDEX([13]Agriculture!$B$5:$AG$16,MATCH($B20,[13]Agriculture!$B$5:$B$16,0),MATCH(D$4,[13]Agriculture!$B$5:$AG$5,0))</f>
        <v>0.36565177841005891</v>
      </c>
      <c r="E20" s="18">
        <f>INDEX([13]Agriculture!$B$5:$AG$16,MATCH($B20,[13]Agriculture!$B$5:$B$16,0),MATCH(E$4,[13]Agriculture!$B$5:$AG$5,0))</f>
        <v>0.32317431975068128</v>
      </c>
      <c r="F20" s="18">
        <f>INDEX([13]Agriculture!$B$5:$AG$16,MATCH($B20,[13]Agriculture!$B$5:$B$16,0),MATCH(F$4,[13]Agriculture!$B$5:$AG$5,0))</f>
        <v>0.30336313131682263</v>
      </c>
      <c r="G20" s="18">
        <f>INDEX([13]Agriculture!$B$5:$AG$16,MATCH($B20,[13]Agriculture!$B$5:$B$16,0),MATCH(G$4,[13]Agriculture!$B$5:$AG$5,0))</f>
        <v>0.29073139047868324</v>
      </c>
      <c r="H20" s="18">
        <f>INDEX([13]Agriculture!$B$5:$AG$16,MATCH($B20,[13]Agriculture!$B$5:$B$16,0),MATCH(H$4,[13]Agriculture!$B$5:$AG$5,0))</f>
        <v>0.3063849731551358</v>
      </c>
      <c r="I20" s="18">
        <f>INDEX([13]Agriculture!$B$5:$AG$16,MATCH($B20,[13]Agriculture!$B$5:$B$16,0),MATCH(I$4,[13]Agriculture!$B$5:$AG$5,0))</f>
        <v>0.2998678269346346</v>
      </c>
      <c r="J20" s="18">
        <f>INDEX([13]Agriculture!$B$5:$AG$16,MATCH($B20,[13]Agriculture!$B$5:$B$16,0),MATCH(J$4,[13]Agriculture!$B$5:$AG$5,0))</f>
        <v>0.30581672281581807</v>
      </c>
      <c r="K20" s="18">
        <f>INDEX([13]Agriculture!$B$5:$AG$16,MATCH($B20,[13]Agriculture!$B$5:$B$16,0),MATCH(K$4,[13]Agriculture!$B$5:$AG$5,0))</f>
        <v>0.32215934181259442</v>
      </c>
      <c r="L20" s="18">
        <f>INDEX([13]Agriculture!$B$5:$AG$16,MATCH($B20,[13]Agriculture!$B$5:$B$16,0),MATCH(L$4,[13]Agriculture!$B$5:$AG$5,0))</f>
        <v>0.30904786402319556</v>
      </c>
      <c r="M20" s="18">
        <f>INDEX([13]Agriculture!$B$5:$AG$16,MATCH($B20,[13]Agriculture!$B$5:$B$16,0),MATCH(M$4,[13]Agriculture!$B$5:$AG$5,0))</f>
        <v>0.2982286450274923</v>
      </c>
      <c r="N20" s="18">
        <f>INDEX([13]Agriculture!$B$5:$AG$16,MATCH($B20,[13]Agriculture!$B$5:$B$16,0),MATCH(N$4,[13]Agriculture!$B$5:$AG$5,0))</f>
        <v>0.27161405507900671</v>
      </c>
      <c r="O20" s="18">
        <f>INDEX([13]Agriculture!$B$5:$AG$16,MATCH($B20,[13]Agriculture!$B$5:$B$16,0),MATCH(O$4,[13]Agriculture!$B$5:$AG$5,0))</f>
        <v>0.27142139720199826</v>
      </c>
      <c r="P20" s="18">
        <f>INDEX([13]Agriculture!$B$5:$AG$16,MATCH($B20,[13]Agriculture!$B$5:$B$16,0),MATCH(P$4,[13]Agriculture!$B$5:$AG$5,0))</f>
        <v>0.27885898385817376</v>
      </c>
      <c r="Q20" s="18">
        <f>INDEX([13]Agriculture!$B$5:$AG$16,MATCH($B20,[13]Agriculture!$B$5:$B$16,0),MATCH(Q$4,[13]Agriculture!$B$5:$AG$5,0))</f>
        <v>0.28363107706839213</v>
      </c>
      <c r="R20" s="18">
        <f>INDEX([13]Agriculture!$B$5:$AG$16,MATCH($B20,[13]Agriculture!$B$5:$B$16,0),MATCH(R$4,[13]Agriculture!$B$5:$AG$5,0))</f>
        <v>0.28521554313940334</v>
      </c>
      <c r="S20" s="18">
        <f>INDEX([13]Agriculture!$B$5:$AG$16,MATCH($B20,[13]Agriculture!$B$5:$B$16,0),MATCH(S$4,[13]Agriculture!$B$5:$AG$5,0))</f>
        <v>0.29974369263110329</v>
      </c>
      <c r="T20" s="18">
        <f>INDEX([13]Agriculture!$B$5:$AG$16,MATCH($B20,[13]Agriculture!$B$5:$B$16,0),MATCH(T$4,[13]Agriculture!$B$5:$AG$5,0))</f>
        <v>0.29353692633872419</v>
      </c>
      <c r="U20" s="18">
        <f>INDEX([13]Agriculture!$B$5:$AG$16,MATCH($B20,[13]Agriculture!$B$5:$B$16,0),MATCH(U$4,[13]Agriculture!$B$5:$AG$5,0))</f>
        <v>0.28081907053469435</v>
      </c>
      <c r="V20" s="18">
        <f>INDEX([13]Agriculture!$B$5:$AG$16,MATCH($B20,[13]Agriculture!$B$5:$B$16,0),MATCH(V$4,[13]Agriculture!$B$5:$AG$5,0))</f>
        <v>0.28202382008086158</v>
      </c>
      <c r="W20" s="18">
        <f>INDEX([13]Agriculture!$B$5:$AG$16,MATCH($B20,[13]Agriculture!$B$5:$B$16,0),MATCH(W$4,[13]Agriculture!$B$5:$AG$5,0))</f>
        <v>0.27426977497940375</v>
      </c>
      <c r="X20" s="18">
        <f>INDEX([13]Agriculture!$B$5:$AG$16,MATCH($B20,[13]Agriculture!$B$5:$B$16,0),MATCH(X$4,[13]Agriculture!$B$5:$AG$5,0))</f>
        <v>0.26592071205797307</v>
      </c>
      <c r="Y20" s="18">
        <f>INDEX([13]Agriculture!$B$5:$AG$16,MATCH($B20,[13]Agriculture!$B$5:$B$16,0),MATCH(Y$4,[13]Agriculture!$B$5:$AG$5,0))</f>
        <v>0.26013230793944786</v>
      </c>
      <c r="Z20" s="18">
        <f>INDEX([13]Agriculture!$B$5:$AG$16,MATCH($B20,[13]Agriculture!$B$5:$B$16,0),MATCH(Z$4,[13]Agriculture!$B$5:$AG$5,0))</f>
        <v>0.24438006986759911</v>
      </c>
      <c r="AA20" s="18">
        <f>INDEX([13]Agriculture!$B$5:$AG$16,MATCH($B20,[13]Agriculture!$B$5:$B$16,0),MATCH(AA$4,[13]Agriculture!$B$5:$AG$5,0))</f>
        <v>0.23897339126629458</v>
      </c>
      <c r="AB20" s="18">
        <f>INDEX([13]Agriculture!$B$5:$AG$16,MATCH($B20,[13]Agriculture!$B$5:$B$16,0),MATCH(AB$4,[13]Agriculture!$B$5:$AG$5,0))</f>
        <v>0.24028275462573256</v>
      </c>
      <c r="AC20" s="18">
        <f>INDEX([13]Agriculture!$B$5:$AG$16,MATCH($B20,[13]Agriculture!$B$5:$B$16,0),MATCH(AC$4,[13]Agriculture!$B$5:$AG$5,0))</f>
        <v>0.25198218054986582</v>
      </c>
      <c r="AD20" s="18">
        <f>INDEX([13]Agriculture!$B$5:$AG$16,MATCH($B20,[13]Agriculture!$B$5:$B$16,0),MATCH(AD$4,[13]Agriculture!$B$5:$AG$5,0))</f>
        <v>0.25701673180272466</v>
      </c>
      <c r="AE20" s="18">
        <f>INDEX([13]Agriculture!$B$5:$AG$16,MATCH($B20,[13]Agriculture!$B$5:$B$16,0),MATCH(AE$4,[13]Agriculture!$B$5:$AG$5,0))</f>
        <v>0.26067119211196843</v>
      </c>
      <c r="AF20" s="18">
        <f>INDEX([13]Agriculture!$B$5:$AG$16,MATCH($B20,[13]Agriculture!$B$5:$B$16,0),MATCH(AF$4,[13]Agriculture!$B$5:$AG$5,0))</f>
        <v>0.25794649359924082</v>
      </c>
    </row>
    <row r="21" spans="2:33" ht="15" x14ac:dyDescent="0.25">
      <c r="B21" s="17" t="s">
        <v>212</v>
      </c>
      <c r="C21" s="18">
        <f>INDEX([13]Agriculture!$B$5:$AG$16,MATCH($B21,[13]Agriculture!$B$5:$B$16,0),MATCH(C$4,[13]Agriculture!$B$5:$AG$5,0))</f>
        <v>0.12461389466123188</v>
      </c>
      <c r="D21" s="18">
        <f>INDEX([13]Agriculture!$B$5:$AG$16,MATCH($B21,[13]Agriculture!$B$5:$B$16,0),MATCH(D$4,[13]Agriculture!$B$5:$AG$5,0))</f>
        <v>0.12350116611418528</v>
      </c>
      <c r="E21" s="18">
        <f>INDEX([13]Agriculture!$B$5:$AG$16,MATCH($B21,[13]Agriculture!$B$5:$B$16,0),MATCH(E$4,[13]Agriculture!$B$5:$AG$5,0))</f>
        <v>0.10688983719600481</v>
      </c>
      <c r="F21" s="18">
        <f>INDEX([13]Agriculture!$B$5:$AG$16,MATCH($B21,[13]Agriculture!$B$5:$B$16,0),MATCH(F$4,[13]Agriculture!$B$5:$AG$5,0))</f>
        <v>0.10091822864050481</v>
      </c>
      <c r="G21" s="18">
        <f>INDEX([13]Agriculture!$B$5:$AG$16,MATCH($B21,[13]Agriculture!$B$5:$B$16,0),MATCH(G$4,[13]Agriculture!$B$5:$AG$5,0))</f>
        <v>9.7615214287726293E-2</v>
      </c>
      <c r="H21" s="18">
        <f>INDEX([13]Agriculture!$B$5:$AG$16,MATCH($B21,[13]Agriculture!$B$5:$B$16,0),MATCH(H$4,[13]Agriculture!$B$5:$AG$5,0))</f>
        <v>9.5530383059016344E-2</v>
      </c>
      <c r="I21" s="18">
        <f>INDEX([13]Agriculture!$B$5:$AG$16,MATCH($B21,[13]Agriculture!$B$5:$B$16,0),MATCH(I$4,[13]Agriculture!$B$5:$AG$5,0))</f>
        <v>7.8694162387352246E-2</v>
      </c>
      <c r="J21" s="18">
        <f>INDEX([13]Agriculture!$B$5:$AG$16,MATCH($B21,[13]Agriculture!$B$5:$B$16,0),MATCH(J$4,[13]Agriculture!$B$5:$AG$5,0))</f>
        <v>7.841845677488829E-2</v>
      </c>
      <c r="K21" s="18">
        <f>INDEX([13]Agriculture!$B$5:$AG$16,MATCH($B21,[13]Agriculture!$B$5:$B$16,0),MATCH(K$4,[13]Agriculture!$B$5:$AG$5,0))</f>
        <v>7.6250703011306764E-2</v>
      </c>
      <c r="L21" s="18">
        <f>INDEX([13]Agriculture!$B$5:$AG$16,MATCH($B21,[13]Agriculture!$B$5:$B$16,0),MATCH(L$4,[13]Agriculture!$B$5:$AG$5,0))</f>
        <v>7.3113517231541789E-2</v>
      </c>
      <c r="M21" s="18">
        <f>INDEX([13]Agriculture!$B$5:$AG$16,MATCH($B21,[13]Agriculture!$B$5:$B$16,0),MATCH(M$4,[13]Agriculture!$B$5:$AG$5,0))</f>
        <v>7.6829028846400194E-2</v>
      </c>
      <c r="N21" s="18">
        <f>INDEX([13]Agriculture!$B$5:$AG$16,MATCH($B21,[13]Agriculture!$B$5:$B$16,0),MATCH(N$4,[13]Agriculture!$B$5:$AG$5,0))</f>
        <v>6.5432596685887634E-2</v>
      </c>
      <c r="O21" s="18">
        <f>INDEX([13]Agriculture!$B$5:$AG$16,MATCH($B21,[13]Agriculture!$B$5:$B$16,0),MATCH(O$4,[13]Agriculture!$B$5:$AG$5,0))</f>
        <v>6.4366586180682889E-2</v>
      </c>
      <c r="P21" s="18">
        <f>INDEX([13]Agriculture!$B$5:$AG$16,MATCH($B21,[13]Agriculture!$B$5:$B$16,0),MATCH(P$4,[13]Agriculture!$B$5:$AG$5,0))</f>
        <v>6.3036520850534516E-2</v>
      </c>
      <c r="Q21" s="18">
        <f>INDEX([13]Agriculture!$B$5:$AG$16,MATCH($B21,[13]Agriculture!$B$5:$B$16,0),MATCH(Q$4,[13]Agriculture!$B$5:$AG$5,0))</f>
        <v>0.115676957884839</v>
      </c>
      <c r="R21" s="18">
        <f>INDEX([13]Agriculture!$B$5:$AG$16,MATCH($B21,[13]Agriculture!$B$5:$B$16,0),MATCH(R$4,[13]Agriculture!$B$5:$AG$5,0))</f>
        <v>5.1580043702732455E-2</v>
      </c>
      <c r="S21" s="18">
        <f>INDEX([13]Agriculture!$B$5:$AG$16,MATCH($B21,[13]Agriculture!$B$5:$B$16,0),MATCH(S$4,[13]Agriculture!$B$5:$AG$5,0))</f>
        <v>4.4947292100907574E-2</v>
      </c>
      <c r="T21" s="18">
        <f>INDEX([13]Agriculture!$B$5:$AG$16,MATCH($B21,[13]Agriculture!$B$5:$B$16,0),MATCH(T$4,[13]Agriculture!$B$5:$AG$5,0))</f>
        <v>3.9502732456680713E-2</v>
      </c>
      <c r="U21" s="18">
        <f>INDEX([13]Agriculture!$B$5:$AG$16,MATCH($B21,[13]Agriculture!$B$5:$B$16,0),MATCH(U$4,[13]Agriculture!$B$5:$AG$5,0))</f>
        <v>3.5252176009175358E-2</v>
      </c>
      <c r="V21" s="18">
        <f>INDEX([13]Agriculture!$B$5:$AG$16,MATCH($B21,[13]Agriculture!$B$5:$B$16,0),MATCH(V$4,[13]Agriculture!$B$5:$AG$5,0))</f>
        <v>3.3271616395503419E-2</v>
      </c>
      <c r="W21" s="18">
        <f>INDEX([13]Agriculture!$B$5:$AG$16,MATCH($B21,[13]Agriculture!$B$5:$B$16,0),MATCH(W$4,[13]Agriculture!$B$5:$AG$5,0))</f>
        <v>3.3478617249485781E-2</v>
      </c>
      <c r="X21" s="18">
        <f>INDEX([13]Agriculture!$B$5:$AG$16,MATCH($B21,[13]Agriculture!$B$5:$B$16,0),MATCH(X$4,[13]Agriculture!$B$5:$AG$5,0))</f>
        <v>3.8616785755893203E-2</v>
      </c>
      <c r="Y21" s="18">
        <f>INDEX([13]Agriculture!$B$5:$AG$16,MATCH($B21,[13]Agriculture!$B$5:$B$16,0),MATCH(Y$4,[13]Agriculture!$B$5:$AG$5,0))</f>
        <v>3.8843252485485008E-2</v>
      </c>
      <c r="Z21" s="18">
        <f>INDEX([13]Agriculture!$B$5:$AG$16,MATCH($B21,[13]Agriculture!$B$5:$B$16,0),MATCH(Z$4,[13]Agriculture!$B$5:$AG$5,0))</f>
        <v>3.859130114728377E-2</v>
      </c>
      <c r="AA21" s="18">
        <f>INDEX([13]Agriculture!$B$5:$AG$16,MATCH($B21,[13]Agriculture!$B$5:$B$16,0),MATCH(AA$4,[13]Agriculture!$B$5:$AG$5,0))</f>
        <v>4.0112760187551666E-2</v>
      </c>
      <c r="AB21" s="18">
        <f>INDEX([13]Agriculture!$B$5:$AG$16,MATCH($B21,[13]Agriculture!$B$5:$B$16,0),MATCH(AB$4,[13]Agriculture!$B$5:$AG$5,0))</f>
        <v>4.2631349635015151E-2</v>
      </c>
      <c r="AC21" s="18">
        <f>INDEX([13]Agriculture!$B$5:$AG$16,MATCH($B21,[13]Agriculture!$B$5:$B$16,0),MATCH(AC$4,[13]Agriculture!$B$5:$AG$5,0))</f>
        <v>4.4957898750312912E-2</v>
      </c>
      <c r="AD21" s="18">
        <f>INDEX([13]Agriculture!$B$5:$AG$16,MATCH($B21,[13]Agriculture!$B$5:$B$16,0),MATCH(AD$4,[13]Agriculture!$B$5:$AG$5,0))</f>
        <v>4.4967348588200735E-2</v>
      </c>
      <c r="AE21" s="18">
        <f>INDEX([13]Agriculture!$B$5:$AG$16,MATCH($B21,[13]Agriculture!$B$5:$B$16,0),MATCH(AE$4,[13]Agriculture!$B$5:$AG$5,0))</f>
        <v>4.5273740825391595E-2</v>
      </c>
      <c r="AF21" s="18">
        <f>INDEX([13]Agriculture!$B$5:$AG$16,MATCH($B21,[13]Agriculture!$B$5:$B$16,0),MATCH(AF$4,[13]Agriculture!$B$5:$AG$5,0))</f>
        <v>4.6826864742594912E-2</v>
      </c>
    </row>
    <row r="22" spans="2:33" ht="15" x14ac:dyDescent="0.25">
      <c r="B22" s="17" t="s">
        <v>209</v>
      </c>
      <c r="C22" s="18">
        <f>INDEX([13]Agriculture!$B$5:$AG$16,MATCH($B22,[13]Agriculture!$B$5:$B$16,0),MATCH(C$4,[13]Agriculture!$B$5:$AG$5,0))</f>
        <v>0.34559617917593832</v>
      </c>
      <c r="D22" s="18">
        <f>INDEX([13]Agriculture!$B$5:$AG$16,MATCH($B22,[13]Agriculture!$B$5:$B$16,0),MATCH(D$4,[13]Agriculture!$B$5:$AG$5,0))</f>
        <v>0.33851251416936684</v>
      </c>
      <c r="E22" s="18">
        <f>INDEX([13]Agriculture!$B$5:$AG$16,MATCH($B22,[13]Agriculture!$B$5:$B$16,0),MATCH(E$4,[13]Agriculture!$B$5:$AG$5,0))</f>
        <v>0.3136932992663633</v>
      </c>
      <c r="F22" s="18">
        <f>INDEX([13]Agriculture!$B$5:$AG$16,MATCH($B22,[13]Agriculture!$B$5:$B$16,0),MATCH(F$4,[13]Agriculture!$B$5:$AG$5,0))</f>
        <v>0.33031270453717887</v>
      </c>
      <c r="G22" s="18">
        <f>INDEX([13]Agriculture!$B$5:$AG$16,MATCH($B22,[13]Agriculture!$B$5:$B$16,0),MATCH(G$4,[13]Agriculture!$B$5:$AG$5,0))</f>
        <v>0.27682326493215625</v>
      </c>
      <c r="H22" s="18">
        <f>INDEX([13]Agriculture!$B$5:$AG$16,MATCH($B22,[13]Agriculture!$B$5:$B$16,0),MATCH(H$4,[13]Agriculture!$B$5:$AG$5,0))</f>
        <v>0.29620759068113645</v>
      </c>
      <c r="I22" s="18">
        <f>INDEX([13]Agriculture!$B$5:$AG$16,MATCH($B22,[13]Agriculture!$B$5:$B$16,0),MATCH(I$4,[13]Agriculture!$B$5:$AG$5,0))</f>
        <v>0.29175133099599426</v>
      </c>
      <c r="J22" s="18">
        <f>INDEX([13]Agriculture!$B$5:$AG$16,MATCH($B22,[13]Agriculture!$B$5:$B$16,0),MATCH(J$4,[13]Agriculture!$B$5:$AG$5,0))</f>
        <v>0.28492234338333622</v>
      </c>
      <c r="K22" s="18">
        <f>INDEX([13]Agriculture!$B$5:$AG$16,MATCH($B22,[13]Agriculture!$B$5:$B$16,0),MATCH(K$4,[13]Agriculture!$B$5:$AG$5,0))</f>
        <v>0.29333629071148787</v>
      </c>
      <c r="L22" s="18">
        <f>INDEX([13]Agriculture!$B$5:$AG$16,MATCH($B22,[13]Agriculture!$B$5:$B$16,0),MATCH(L$4,[13]Agriculture!$B$5:$AG$5,0))</f>
        <v>0.26006662462490432</v>
      </c>
      <c r="M22" s="18">
        <f>INDEX([13]Agriculture!$B$5:$AG$16,MATCH($B22,[13]Agriculture!$B$5:$B$16,0),MATCH(M$4,[13]Agriculture!$B$5:$AG$5,0))</f>
        <v>0.23534657082368199</v>
      </c>
      <c r="N22" s="18">
        <f>INDEX([13]Agriculture!$B$5:$AG$16,MATCH($B22,[13]Agriculture!$B$5:$B$16,0),MATCH(N$4,[13]Agriculture!$B$5:$AG$5,0))</f>
        <v>0.24932064901933063</v>
      </c>
      <c r="O22" s="18">
        <f>INDEX([13]Agriculture!$B$5:$AG$16,MATCH($B22,[13]Agriculture!$B$5:$B$16,0),MATCH(O$4,[13]Agriculture!$B$5:$AG$5,0))</f>
        <v>0.24574970167804636</v>
      </c>
      <c r="P22" s="18">
        <f>INDEX([13]Agriculture!$B$5:$AG$16,MATCH($B22,[13]Agriculture!$B$5:$B$16,0),MATCH(P$4,[13]Agriculture!$B$5:$AG$5,0))</f>
        <v>0.24896631385734497</v>
      </c>
      <c r="Q22" s="18">
        <f>INDEX([13]Agriculture!$B$5:$AG$16,MATCH($B22,[13]Agriculture!$B$5:$B$16,0),MATCH(Q$4,[13]Agriculture!$B$5:$AG$5,0))</f>
        <v>0.28849709792506745</v>
      </c>
      <c r="R22" s="18">
        <f>INDEX([13]Agriculture!$B$5:$AG$16,MATCH($B22,[13]Agriculture!$B$5:$B$16,0),MATCH(R$4,[13]Agriculture!$B$5:$AG$5,0))</f>
        <v>0.24689673225498621</v>
      </c>
      <c r="S22" s="18">
        <f>INDEX([13]Agriculture!$B$5:$AG$16,MATCH($B22,[13]Agriculture!$B$5:$B$16,0),MATCH(S$4,[13]Agriculture!$B$5:$AG$5,0))</f>
        <v>0.2634442256511651</v>
      </c>
      <c r="T22" s="18">
        <f>INDEX([13]Agriculture!$B$5:$AG$16,MATCH($B22,[13]Agriculture!$B$5:$B$16,0),MATCH(T$4,[13]Agriculture!$B$5:$AG$5,0))</f>
        <v>0.27871308510783771</v>
      </c>
      <c r="U22" s="18">
        <f>INDEX([13]Agriculture!$B$5:$AG$16,MATCH($B22,[13]Agriculture!$B$5:$B$16,0),MATCH(U$4,[13]Agriculture!$B$5:$AG$5,0))</f>
        <v>0.27128191542193097</v>
      </c>
      <c r="V22" s="18">
        <f>INDEX([13]Agriculture!$B$5:$AG$16,MATCH($B22,[13]Agriculture!$B$5:$B$16,0),MATCH(V$4,[13]Agriculture!$B$5:$AG$5,0))</f>
        <v>0.27331818864378821</v>
      </c>
      <c r="W22" s="18">
        <f>INDEX([13]Agriculture!$B$5:$AG$16,MATCH($B22,[13]Agriculture!$B$5:$B$16,0),MATCH(W$4,[13]Agriculture!$B$5:$AG$5,0))</f>
        <v>0.27895637327627343</v>
      </c>
      <c r="X22" s="18">
        <f>INDEX([13]Agriculture!$B$5:$AG$16,MATCH($B22,[13]Agriculture!$B$5:$B$16,0),MATCH(X$4,[13]Agriculture!$B$5:$AG$5,0))</f>
        <v>0.26481219427224123</v>
      </c>
      <c r="Y22" s="18">
        <f>INDEX([13]Agriculture!$B$5:$AG$16,MATCH($B22,[13]Agriculture!$B$5:$B$16,0),MATCH(Y$4,[13]Agriculture!$B$5:$AG$5,0))</f>
        <v>0.24963534290078962</v>
      </c>
      <c r="Z22" s="18">
        <f>INDEX([13]Agriculture!$B$5:$AG$16,MATCH($B22,[13]Agriculture!$B$5:$B$16,0),MATCH(Z$4,[13]Agriculture!$B$5:$AG$5,0))</f>
        <v>0.28268709924568264</v>
      </c>
      <c r="AA22" s="18">
        <f>INDEX([13]Agriculture!$B$5:$AG$16,MATCH($B22,[13]Agriculture!$B$5:$B$16,0),MATCH(AA$4,[13]Agriculture!$B$5:$AG$5,0))</f>
        <v>0.2803796265661897</v>
      </c>
      <c r="AB22" s="18">
        <f>INDEX([13]Agriculture!$B$5:$AG$16,MATCH($B22,[13]Agriculture!$B$5:$B$16,0),MATCH(AB$4,[13]Agriculture!$B$5:$AG$5,0))</f>
        <v>0.28138870475703281</v>
      </c>
      <c r="AC22" s="18">
        <f>INDEX([13]Agriculture!$B$5:$AG$16,MATCH($B22,[13]Agriculture!$B$5:$B$16,0),MATCH(AC$4,[13]Agriculture!$B$5:$AG$5,0))</f>
        <v>0.2649639485104433</v>
      </c>
      <c r="AD22" s="18">
        <f>INDEX([13]Agriculture!$B$5:$AG$16,MATCH($B22,[13]Agriculture!$B$5:$B$16,0),MATCH(AD$4,[13]Agriculture!$B$5:$AG$5,0))</f>
        <v>0.26128190590130523</v>
      </c>
      <c r="AE22" s="18">
        <f>INDEX([13]Agriculture!$B$5:$AG$16,MATCH($B22,[13]Agriculture!$B$5:$B$16,0),MATCH(AE$4,[13]Agriculture!$B$5:$AG$5,0))</f>
        <v>0.26994245727009164</v>
      </c>
      <c r="AF22" s="18">
        <f>INDEX([13]Agriculture!$B$5:$AG$16,MATCH($B22,[13]Agriculture!$B$5:$B$16,0),MATCH(AF$4,[13]Agriculture!$B$5:$AG$5,0))</f>
        <v>0.23041485949316046</v>
      </c>
    </row>
    <row r="23" spans="2:33" ht="15" x14ac:dyDescent="0.25">
      <c r="B23" s="17" t="s">
        <v>316</v>
      </c>
      <c r="C23" s="18">
        <f>INDEX([13]Agriculture!$B$5:$AG$16,MATCH($B23,[13]Agriculture!$B$5:$B$16,0),MATCH(C$4,[13]Agriculture!$B$5:$AG$5,0))</f>
        <v>0</v>
      </c>
      <c r="D23" s="18">
        <f>INDEX([13]Agriculture!$B$5:$AG$16,MATCH($B23,[13]Agriculture!$B$5:$B$16,0),MATCH(D$4,[13]Agriculture!$B$5:$AG$5,0))</f>
        <v>0</v>
      </c>
      <c r="E23" s="18">
        <f>INDEX([13]Agriculture!$B$5:$AG$16,MATCH($B23,[13]Agriculture!$B$5:$B$16,0),MATCH(E$4,[13]Agriculture!$B$5:$AG$5,0))</f>
        <v>0</v>
      </c>
      <c r="F23" s="18">
        <f>INDEX([13]Agriculture!$B$5:$AG$16,MATCH($B23,[13]Agriculture!$B$5:$B$16,0),MATCH(F$4,[13]Agriculture!$B$5:$AG$5,0))</f>
        <v>0</v>
      </c>
      <c r="G23" s="18">
        <f>INDEX([13]Agriculture!$B$5:$AG$16,MATCH($B23,[13]Agriculture!$B$5:$B$16,0),MATCH(G$4,[13]Agriculture!$B$5:$AG$5,0))</f>
        <v>0</v>
      </c>
      <c r="H23" s="18">
        <f>INDEX([13]Agriculture!$B$5:$AG$16,MATCH($B23,[13]Agriculture!$B$5:$B$16,0),MATCH(H$4,[13]Agriculture!$B$5:$AG$5,0))</f>
        <v>0</v>
      </c>
      <c r="I23" s="18">
        <f>INDEX([13]Agriculture!$B$5:$AG$16,MATCH($B23,[13]Agriculture!$B$5:$B$16,0),MATCH(I$4,[13]Agriculture!$B$5:$AG$5,0))</f>
        <v>0</v>
      </c>
      <c r="J23" s="18">
        <f>INDEX([13]Agriculture!$B$5:$AG$16,MATCH($B23,[13]Agriculture!$B$5:$B$16,0),MATCH(J$4,[13]Agriculture!$B$5:$AG$5,0))</f>
        <v>0</v>
      </c>
      <c r="K23" s="18">
        <f>INDEX([13]Agriculture!$B$5:$AG$16,MATCH($B23,[13]Agriculture!$B$5:$B$16,0),MATCH(K$4,[13]Agriculture!$B$5:$AG$5,0))</f>
        <v>0</v>
      </c>
      <c r="L23" s="18">
        <f>INDEX([13]Agriculture!$B$5:$AG$16,MATCH($B23,[13]Agriculture!$B$5:$B$16,0),MATCH(L$4,[13]Agriculture!$B$5:$AG$5,0))</f>
        <v>0</v>
      </c>
      <c r="M23" s="18">
        <f>INDEX([13]Agriculture!$B$5:$AG$16,MATCH($B23,[13]Agriculture!$B$5:$B$16,0),MATCH(M$4,[13]Agriculture!$B$5:$AG$5,0))</f>
        <v>0</v>
      </c>
      <c r="N23" s="18">
        <f>INDEX([13]Agriculture!$B$5:$AG$16,MATCH($B23,[13]Agriculture!$B$5:$B$16,0),MATCH(N$4,[13]Agriculture!$B$5:$AG$5,0))</f>
        <v>0</v>
      </c>
      <c r="O23" s="18">
        <f>INDEX([13]Agriculture!$B$5:$AG$16,MATCH($B23,[13]Agriculture!$B$5:$B$16,0),MATCH(O$4,[13]Agriculture!$B$5:$AG$5,0))</f>
        <v>0</v>
      </c>
      <c r="P23" s="18">
        <f>INDEX([13]Agriculture!$B$5:$AG$16,MATCH($B23,[13]Agriculture!$B$5:$B$16,0),MATCH(P$4,[13]Agriculture!$B$5:$AG$5,0))</f>
        <v>0</v>
      </c>
      <c r="Q23" s="18">
        <f>INDEX([13]Agriculture!$B$5:$AG$16,MATCH($B23,[13]Agriculture!$B$5:$B$16,0),MATCH(Q$4,[13]Agriculture!$B$5:$AG$5,0))</f>
        <v>0</v>
      </c>
      <c r="R23" s="18">
        <f>INDEX([13]Agriculture!$B$5:$AG$16,MATCH($B23,[13]Agriculture!$B$5:$B$16,0),MATCH(R$4,[13]Agriculture!$B$5:$AG$5,0))</f>
        <v>0</v>
      </c>
      <c r="S23" s="18">
        <f>INDEX([13]Agriculture!$B$5:$AG$16,MATCH($B23,[13]Agriculture!$B$5:$B$16,0),MATCH(S$4,[13]Agriculture!$B$5:$AG$5,0))</f>
        <v>0</v>
      </c>
      <c r="T23" s="18">
        <f>INDEX([13]Agriculture!$B$5:$AG$16,MATCH($B23,[13]Agriculture!$B$5:$B$16,0),MATCH(T$4,[13]Agriculture!$B$5:$AG$5,0))</f>
        <v>0</v>
      </c>
      <c r="U23" s="18">
        <f>INDEX([13]Agriculture!$B$5:$AG$16,MATCH($B23,[13]Agriculture!$B$5:$B$16,0),MATCH(U$4,[13]Agriculture!$B$5:$AG$5,0))</f>
        <v>0</v>
      </c>
      <c r="V23" s="18">
        <f>INDEX([13]Agriculture!$B$5:$AG$16,MATCH($B23,[13]Agriculture!$B$5:$B$16,0),MATCH(V$4,[13]Agriculture!$B$5:$AG$5,0))</f>
        <v>0</v>
      </c>
      <c r="W23" s="18">
        <f>INDEX([13]Agriculture!$B$5:$AG$16,MATCH($B23,[13]Agriculture!$B$5:$B$16,0),MATCH(W$4,[13]Agriculture!$B$5:$AG$5,0))</f>
        <v>0</v>
      </c>
      <c r="X23" s="18">
        <f>INDEX([13]Agriculture!$B$5:$AG$16,MATCH($B23,[13]Agriculture!$B$5:$B$16,0),MATCH(X$4,[13]Agriculture!$B$5:$AG$5,0))</f>
        <v>0</v>
      </c>
      <c r="Y23" s="18">
        <f>INDEX([13]Agriculture!$B$5:$AG$16,MATCH($B23,[13]Agriculture!$B$5:$B$16,0),MATCH(Y$4,[13]Agriculture!$B$5:$AG$5,0))</f>
        <v>0</v>
      </c>
      <c r="Z23" s="18">
        <f>INDEX([13]Agriculture!$B$5:$AG$16,MATCH($B23,[13]Agriculture!$B$5:$B$16,0),MATCH(Z$4,[13]Agriculture!$B$5:$AG$5,0))</f>
        <v>0</v>
      </c>
      <c r="AA23" s="18">
        <f>INDEX([13]Agriculture!$B$5:$AG$16,MATCH($B23,[13]Agriculture!$B$5:$B$16,0),MATCH(AA$4,[13]Agriculture!$B$5:$AG$5,0))</f>
        <v>0</v>
      </c>
      <c r="AB23" s="18">
        <f>INDEX([13]Agriculture!$B$5:$AG$16,MATCH($B23,[13]Agriculture!$B$5:$B$16,0),MATCH(AB$4,[13]Agriculture!$B$5:$AG$5,0))</f>
        <v>0</v>
      </c>
      <c r="AC23" s="18">
        <f>INDEX([13]Agriculture!$B$5:$AG$16,MATCH($B23,[13]Agriculture!$B$5:$B$16,0),MATCH(AC$4,[13]Agriculture!$B$5:$AG$5,0))</f>
        <v>0</v>
      </c>
      <c r="AD23" s="18">
        <f>INDEX([13]Agriculture!$B$5:$AG$16,MATCH($B23,[13]Agriculture!$B$5:$B$16,0),MATCH(AD$4,[13]Agriculture!$B$5:$AG$5,0))</f>
        <v>0</v>
      </c>
      <c r="AE23" s="18">
        <f>INDEX([13]Agriculture!$B$5:$AG$16,MATCH($B23,[13]Agriculture!$B$5:$B$16,0),MATCH(AE$4,[13]Agriculture!$B$5:$AG$5,0))</f>
        <v>0</v>
      </c>
      <c r="AF23" s="18">
        <f>INDEX([13]Agriculture!$B$5:$AG$16,MATCH($B23,[13]Agriculture!$B$5:$B$16,0),MATCH(AF$4,[13]Agriculture!$B$5:$AG$5,0))</f>
        <v>0</v>
      </c>
    </row>
    <row r="24" spans="2:33" ht="15" x14ac:dyDescent="0.25">
      <c r="B24" s="17" t="s">
        <v>218</v>
      </c>
      <c r="C24" s="18">
        <f>INDEX([13]Agriculture!$B$5:$AG$16,MATCH($B24,[13]Agriculture!$B$5:$B$16,0),MATCH(C$4,[13]Agriculture!$B$5:$AG$5,0))</f>
        <v>0</v>
      </c>
      <c r="D24" s="18">
        <f>INDEX([13]Agriculture!$B$5:$AG$16,MATCH($B24,[13]Agriculture!$B$5:$B$16,0),MATCH(D$4,[13]Agriculture!$B$5:$AG$5,0))</f>
        <v>0</v>
      </c>
      <c r="E24" s="18">
        <f>INDEX([13]Agriculture!$B$5:$AG$16,MATCH($B24,[13]Agriculture!$B$5:$B$16,0),MATCH(E$4,[13]Agriculture!$B$5:$AG$5,0))</f>
        <v>0</v>
      </c>
      <c r="F24" s="18">
        <f>INDEX([13]Agriculture!$B$5:$AG$16,MATCH($B24,[13]Agriculture!$B$5:$B$16,0),MATCH(F$4,[13]Agriculture!$B$5:$AG$5,0))</f>
        <v>0</v>
      </c>
      <c r="G24" s="18">
        <f>INDEX([13]Agriculture!$B$5:$AG$16,MATCH($B24,[13]Agriculture!$B$5:$B$16,0),MATCH(G$4,[13]Agriculture!$B$5:$AG$5,0))</f>
        <v>0</v>
      </c>
      <c r="H24" s="18">
        <f>INDEX([13]Agriculture!$B$5:$AG$16,MATCH($B24,[13]Agriculture!$B$5:$B$16,0),MATCH(H$4,[13]Agriculture!$B$5:$AG$5,0))</f>
        <v>0</v>
      </c>
      <c r="I24" s="18">
        <f>INDEX([13]Agriculture!$B$5:$AG$16,MATCH($B24,[13]Agriculture!$B$5:$B$16,0),MATCH(I$4,[13]Agriculture!$B$5:$AG$5,0))</f>
        <v>0</v>
      </c>
      <c r="J24" s="18">
        <f>INDEX([13]Agriculture!$B$5:$AG$16,MATCH($B24,[13]Agriculture!$B$5:$B$16,0),MATCH(J$4,[13]Agriculture!$B$5:$AG$5,0))</f>
        <v>0</v>
      </c>
      <c r="K24" s="18">
        <f>INDEX([13]Agriculture!$B$5:$AG$16,MATCH($B24,[13]Agriculture!$B$5:$B$16,0),MATCH(K$4,[13]Agriculture!$B$5:$AG$5,0))</f>
        <v>0</v>
      </c>
      <c r="L24" s="18">
        <f>INDEX([13]Agriculture!$B$5:$AG$16,MATCH($B24,[13]Agriculture!$B$5:$B$16,0),MATCH(L$4,[13]Agriculture!$B$5:$AG$5,0))</f>
        <v>0</v>
      </c>
      <c r="M24" s="18">
        <f>INDEX([13]Agriculture!$B$5:$AG$16,MATCH($B24,[13]Agriculture!$B$5:$B$16,0),MATCH(M$4,[13]Agriculture!$B$5:$AG$5,0))</f>
        <v>0</v>
      </c>
      <c r="N24" s="18">
        <f>INDEX([13]Agriculture!$B$5:$AG$16,MATCH($B24,[13]Agriculture!$B$5:$B$16,0),MATCH(N$4,[13]Agriculture!$B$5:$AG$5,0))</f>
        <v>0</v>
      </c>
      <c r="O24" s="18">
        <f>INDEX([13]Agriculture!$B$5:$AG$16,MATCH($B24,[13]Agriculture!$B$5:$B$16,0),MATCH(O$4,[13]Agriculture!$B$5:$AG$5,0))</f>
        <v>5.6331277821936483E-2</v>
      </c>
      <c r="P24" s="18">
        <f>INDEX([13]Agriculture!$B$5:$AG$16,MATCH($B24,[13]Agriculture!$B$5:$B$16,0),MATCH(P$4,[13]Agriculture!$B$5:$AG$5,0))</f>
        <v>0</v>
      </c>
      <c r="Q24" s="18">
        <f>INDEX([13]Agriculture!$B$5:$AG$16,MATCH($B24,[13]Agriculture!$B$5:$B$16,0),MATCH(Q$4,[13]Agriculture!$B$5:$AG$5,0))</f>
        <v>0</v>
      </c>
      <c r="R24" s="18">
        <f>INDEX([13]Agriculture!$B$5:$AG$16,MATCH($B24,[13]Agriculture!$B$5:$B$16,0),MATCH(R$4,[13]Agriculture!$B$5:$AG$5,0))</f>
        <v>0</v>
      </c>
      <c r="S24" s="18">
        <f>INDEX([13]Agriculture!$B$5:$AG$16,MATCH($B24,[13]Agriculture!$B$5:$B$16,0),MATCH(S$4,[13]Agriculture!$B$5:$AG$5,0))</f>
        <v>0</v>
      </c>
      <c r="T24" s="18">
        <f>INDEX([13]Agriculture!$B$5:$AG$16,MATCH($B24,[13]Agriculture!$B$5:$B$16,0),MATCH(T$4,[13]Agriculture!$B$5:$AG$5,0))</f>
        <v>0</v>
      </c>
      <c r="U24" s="18">
        <f>INDEX([13]Agriculture!$B$5:$AG$16,MATCH($B24,[13]Agriculture!$B$5:$B$16,0),MATCH(U$4,[13]Agriculture!$B$5:$AG$5,0))</f>
        <v>0</v>
      </c>
      <c r="V24" s="18">
        <f>INDEX([13]Agriculture!$B$5:$AG$16,MATCH($B24,[13]Agriculture!$B$5:$B$16,0),MATCH(V$4,[13]Agriculture!$B$5:$AG$5,0))</f>
        <v>0</v>
      </c>
      <c r="W24" s="18">
        <f>INDEX([13]Agriculture!$B$5:$AG$16,MATCH($B24,[13]Agriculture!$B$5:$B$16,0),MATCH(W$4,[13]Agriculture!$B$5:$AG$5,0))</f>
        <v>0</v>
      </c>
      <c r="X24" s="18">
        <f>INDEX([13]Agriculture!$B$5:$AG$16,MATCH($B24,[13]Agriculture!$B$5:$B$16,0),MATCH(X$4,[13]Agriculture!$B$5:$AG$5,0))</f>
        <v>0</v>
      </c>
      <c r="Y24" s="18">
        <f>INDEX([13]Agriculture!$B$5:$AG$16,MATCH($B24,[13]Agriculture!$B$5:$B$16,0),MATCH(Y$4,[13]Agriculture!$B$5:$AG$5,0))</f>
        <v>0</v>
      </c>
      <c r="Z24" s="18">
        <f>INDEX([13]Agriculture!$B$5:$AG$16,MATCH($B24,[13]Agriculture!$B$5:$B$16,0),MATCH(Z$4,[13]Agriculture!$B$5:$AG$5,0))</f>
        <v>0</v>
      </c>
      <c r="AA24" s="18">
        <f>INDEX([13]Agriculture!$B$5:$AG$16,MATCH($B24,[13]Agriculture!$B$5:$B$16,0),MATCH(AA$4,[13]Agriculture!$B$5:$AG$5,0))</f>
        <v>0</v>
      </c>
      <c r="AB24" s="18">
        <f>INDEX([13]Agriculture!$B$5:$AG$16,MATCH($B24,[13]Agriculture!$B$5:$B$16,0),MATCH(AB$4,[13]Agriculture!$B$5:$AG$5,0))</f>
        <v>0</v>
      </c>
      <c r="AC24" s="18">
        <f>INDEX([13]Agriculture!$B$5:$AG$16,MATCH($B24,[13]Agriculture!$B$5:$B$16,0),MATCH(AC$4,[13]Agriculture!$B$5:$AG$5,0))</f>
        <v>0</v>
      </c>
      <c r="AD24" s="18">
        <f>INDEX([13]Agriculture!$B$5:$AG$16,MATCH($B24,[13]Agriculture!$B$5:$B$16,0),MATCH(AD$4,[13]Agriculture!$B$5:$AG$5,0))</f>
        <v>0</v>
      </c>
      <c r="AE24" s="18">
        <f>INDEX([13]Agriculture!$B$5:$AG$16,MATCH($B24,[13]Agriculture!$B$5:$B$16,0),MATCH(AE$4,[13]Agriculture!$B$5:$AG$5,0))</f>
        <v>2.7227245250278653E-2</v>
      </c>
      <c r="AF24" s="18">
        <f>INDEX([13]Agriculture!$B$5:$AG$16,MATCH($B24,[13]Agriculture!$B$5:$B$16,0),MATCH(AF$4,[13]Agriculture!$B$5:$AG$5,0))</f>
        <v>2.7227245250278653E-2</v>
      </c>
    </row>
    <row r="25" spans="2:33" ht="15" x14ac:dyDescent="0.25">
      <c r="B25" s="17" t="s">
        <v>260</v>
      </c>
      <c r="C25" s="18">
        <f>INDEX([13]Agriculture!$B$5:$AG$16,MATCH($B25,[13]Agriculture!$B$5:$B$16,0),MATCH(C$4,[13]Agriculture!$B$5:$AG$5,0))</f>
        <v>1.7488739302670172E-3</v>
      </c>
      <c r="D25" s="18">
        <f>INDEX([13]Agriculture!$B$5:$AG$16,MATCH($B25,[13]Agriculture!$B$5:$B$16,0),MATCH(D$4,[13]Agriculture!$B$5:$AG$5,0))</f>
        <v>1.7315767637364296E-3</v>
      </c>
      <c r="E25" s="18">
        <f>INDEX([13]Agriculture!$B$5:$AG$16,MATCH($B25,[13]Agriculture!$B$5:$B$16,0),MATCH(E$4,[13]Agriculture!$B$5:$AG$5,0))</f>
        <v>1.7140440896307723E-3</v>
      </c>
      <c r="F25" s="18">
        <f>INDEX([13]Agriculture!$B$5:$AG$16,MATCH($B25,[13]Agriculture!$B$5:$B$16,0),MATCH(F$4,[13]Agriculture!$B$5:$AG$5,0))</f>
        <v>1.7144512383198767E-3</v>
      </c>
      <c r="G25" s="18">
        <f>INDEX([13]Agriculture!$B$5:$AG$16,MATCH($B25,[13]Agriculture!$B$5:$B$16,0),MATCH(G$4,[13]Agriculture!$B$5:$AG$5,0))</f>
        <v>1.7057534246575341E-3</v>
      </c>
      <c r="H25" s="18">
        <f>INDEX([13]Agriculture!$B$5:$AG$16,MATCH($B25,[13]Agriculture!$B$5:$B$16,0),MATCH(H$4,[13]Agriculture!$B$5:$AG$5,0))</f>
        <v>1.6498835767637362E-3</v>
      </c>
      <c r="I25" s="18">
        <f>INDEX([13]Agriculture!$B$5:$AG$16,MATCH($B25,[13]Agriculture!$B$5:$B$16,0),MATCH(I$4,[13]Agriculture!$B$5:$AG$5,0))</f>
        <v>1.6498835767637362E-3</v>
      </c>
      <c r="J25" s="18">
        <f>INDEX([13]Agriculture!$B$5:$AG$16,MATCH($B25,[13]Agriculture!$B$5:$B$16,0),MATCH(J$4,[13]Agriculture!$B$5:$AG$5,0))</f>
        <v>1.6673111373189391E-3</v>
      </c>
      <c r="K25" s="18">
        <f>INDEX([13]Agriculture!$B$5:$AG$16,MATCH($B25,[13]Agriculture!$B$5:$B$16,0),MATCH(K$4,[13]Agriculture!$B$5:$AG$5,0))</f>
        <v>1.6209254588889902E-3</v>
      </c>
      <c r="L25" s="18">
        <f>INDEX([13]Agriculture!$B$5:$AG$16,MATCH($B25,[13]Agriculture!$B$5:$B$16,0),MATCH(L$4,[13]Agriculture!$B$5:$AG$5,0))</f>
        <v>1.4349090689165082E-3</v>
      </c>
      <c r="M25" s="18">
        <f>INDEX([13]Agriculture!$B$5:$AG$16,MATCH($B25,[13]Agriculture!$B$5:$B$16,0),MATCH(M$4,[13]Agriculture!$B$5:$AG$5,0))</f>
        <v>1.3558317457437478E-3</v>
      </c>
      <c r="N25" s="18">
        <f>INDEX([13]Agriculture!$B$5:$AG$16,MATCH($B25,[13]Agriculture!$B$5:$B$16,0),MATCH(N$4,[13]Agriculture!$B$5:$AG$5,0))</f>
        <v>1.3558317457437478E-3</v>
      </c>
      <c r="O25" s="18">
        <f>INDEX([13]Agriculture!$B$5:$AG$16,MATCH($B25,[13]Agriculture!$B$5:$B$16,0),MATCH(O$4,[13]Agriculture!$B$5:$AG$5,0))</f>
        <v>1.3558317457437478E-3</v>
      </c>
      <c r="P25" s="18">
        <f>INDEX([13]Agriculture!$B$5:$AG$16,MATCH($B25,[13]Agriculture!$B$5:$B$16,0),MATCH(P$4,[13]Agriculture!$B$5:$AG$5,0))</f>
        <v>1.3558317457437478E-3</v>
      </c>
      <c r="Q25" s="18">
        <f>INDEX([13]Agriculture!$B$5:$AG$16,MATCH($B25,[13]Agriculture!$B$5:$B$16,0),MATCH(Q$4,[13]Agriculture!$B$5:$AG$5,0))</f>
        <v>1.3558317457437478E-3</v>
      </c>
      <c r="R25" s="18">
        <f>INDEX([13]Agriculture!$B$5:$AG$16,MATCH($B25,[13]Agriculture!$B$5:$B$16,0),MATCH(R$4,[13]Agriculture!$B$5:$AG$5,0))</f>
        <v>1.3558317457437478E-3</v>
      </c>
      <c r="S25" s="18">
        <f>INDEX([13]Agriculture!$B$5:$AG$16,MATCH($B25,[13]Agriculture!$B$5:$B$16,0),MATCH(S$4,[13]Agriculture!$B$5:$AG$5,0))</f>
        <v>1.3558317457437478E-3</v>
      </c>
      <c r="T25" s="18">
        <f>INDEX([13]Agriculture!$B$5:$AG$16,MATCH($B25,[13]Agriculture!$B$5:$B$16,0),MATCH(T$4,[13]Agriculture!$B$5:$AG$5,0))</f>
        <v>1.3558317457437478E-3</v>
      </c>
      <c r="U25" s="18">
        <f>INDEX([13]Agriculture!$B$5:$AG$16,MATCH($B25,[13]Agriculture!$B$5:$B$16,0),MATCH(U$4,[13]Agriculture!$B$5:$AG$5,0))</f>
        <v>1.3223896700837643E-3</v>
      </c>
      <c r="V25" s="18">
        <f>INDEX([13]Agriculture!$B$5:$AG$16,MATCH($B25,[13]Agriculture!$B$5:$B$16,0),MATCH(V$4,[13]Agriculture!$B$5:$AG$5,0))</f>
        <v>1.286326408418761E-3</v>
      </c>
      <c r="W25" s="18">
        <f>INDEX([13]Agriculture!$B$5:$AG$16,MATCH($B25,[13]Agriculture!$B$5:$B$16,0),MATCH(W$4,[13]Agriculture!$B$5:$AG$5,0))</f>
        <v>1.3535485197617104E-3</v>
      </c>
      <c r="X25" s="18">
        <f>INDEX([13]Agriculture!$B$5:$AG$16,MATCH($B25,[13]Agriculture!$B$5:$B$16,0),MATCH(X$4,[13]Agriculture!$B$5:$AG$5,0))</f>
        <v>1.4192285221808947E-3</v>
      </c>
      <c r="Y25" s="18">
        <f>INDEX([13]Agriculture!$B$5:$AG$16,MATCH($B25,[13]Agriculture!$B$5:$B$16,0),MATCH(Y$4,[13]Agriculture!$B$5:$AG$5,0))</f>
        <v>1.4655197314705616E-3</v>
      </c>
      <c r="Z25" s="18">
        <f>INDEX([13]Agriculture!$B$5:$AG$16,MATCH($B25,[13]Agriculture!$B$5:$B$16,0),MATCH(Z$4,[13]Agriculture!$B$5:$AG$5,0))</f>
        <v>1.4549338655538422E-3</v>
      </c>
      <c r="AA25" s="18">
        <f>INDEX([13]Agriculture!$B$5:$AG$16,MATCH($B25,[13]Agriculture!$B$5:$B$16,0),MATCH(AA$4,[13]Agriculture!$B$5:$AG$5,0))</f>
        <v>1.4403217514893103E-3</v>
      </c>
      <c r="AB25" s="18">
        <f>INDEX([13]Agriculture!$B$5:$AG$16,MATCH($B25,[13]Agriculture!$B$5:$B$16,0),MATCH(AB$4,[13]Agriculture!$B$5:$AG$5,0))</f>
        <v>1.4403217514893103E-3</v>
      </c>
      <c r="AC25" s="18">
        <f>INDEX([13]Agriculture!$B$5:$AG$16,MATCH($B25,[13]Agriculture!$B$5:$B$16,0),MATCH(AC$4,[13]Agriculture!$B$5:$AG$5,0))</f>
        <v>1.4403217514893103E-3</v>
      </c>
      <c r="AD25" s="18">
        <f>INDEX([13]Agriculture!$B$5:$AG$16,MATCH($B25,[13]Agriculture!$B$5:$B$16,0),MATCH(AD$4,[13]Agriculture!$B$5:$AG$5,0))</f>
        <v>1.4403217514893103E-3</v>
      </c>
      <c r="AE25" s="18">
        <f>INDEX([13]Agriculture!$B$5:$AG$16,MATCH($B25,[13]Agriculture!$B$5:$B$16,0),MATCH(AE$4,[13]Agriculture!$B$5:$AG$5,0))</f>
        <v>1.4403217514893103E-3</v>
      </c>
      <c r="AF25" s="18">
        <f>INDEX([13]Agriculture!$B$5:$AG$16,MATCH($B25,[13]Agriculture!$B$5:$B$16,0),MATCH(AF$4,[13]Agriculture!$B$5:$AG$5,0))</f>
        <v>1.4403217514893103E-3</v>
      </c>
    </row>
    <row r="26" spans="2:33" ht="15" x14ac:dyDescent="0.25">
      <c r="B26" s="10" t="s">
        <v>258</v>
      </c>
      <c r="C26" s="18">
        <f>INDEX([13]Agriculture!$B$5:$AG$16,MATCH($B26,[13]Agriculture!$B$5:$B$16,0),MATCH(C$4,[13]Agriculture!$B$5:$AG$5,0))</f>
        <v>0</v>
      </c>
      <c r="D26" s="18">
        <f>INDEX([13]Agriculture!$B$5:$AG$16,MATCH($B26,[13]Agriculture!$B$5:$B$16,0),MATCH(D$4,[13]Agriculture!$B$5:$AG$5,0))</f>
        <v>0</v>
      </c>
      <c r="E26" s="18">
        <f>INDEX([13]Agriculture!$B$5:$AG$16,MATCH($B26,[13]Agriculture!$B$5:$B$16,0),MATCH(E$4,[13]Agriculture!$B$5:$AG$5,0))</f>
        <v>0</v>
      </c>
      <c r="F26" s="18">
        <f>INDEX([13]Agriculture!$B$5:$AG$16,MATCH($B26,[13]Agriculture!$B$5:$B$16,0),MATCH(F$4,[13]Agriculture!$B$5:$AG$5,0))</f>
        <v>0</v>
      </c>
      <c r="G26" s="18">
        <f>INDEX([13]Agriculture!$B$5:$AG$16,MATCH($B26,[13]Agriculture!$B$5:$B$16,0),MATCH(G$4,[13]Agriculture!$B$5:$AG$5,0))</f>
        <v>0</v>
      </c>
      <c r="H26" s="18">
        <f>INDEX([13]Agriculture!$B$5:$AG$16,MATCH($B26,[13]Agriculture!$B$5:$B$16,0),MATCH(H$4,[13]Agriculture!$B$5:$AG$5,0))</f>
        <v>0</v>
      </c>
      <c r="I26" s="18">
        <f>INDEX([13]Agriculture!$B$5:$AG$16,MATCH($B26,[13]Agriculture!$B$5:$B$16,0),MATCH(I$4,[13]Agriculture!$B$5:$AG$5,0))</f>
        <v>0</v>
      </c>
      <c r="J26" s="18">
        <f>INDEX([13]Agriculture!$B$5:$AG$16,MATCH($B26,[13]Agriculture!$B$5:$B$16,0),MATCH(J$4,[13]Agriculture!$B$5:$AG$5,0))</f>
        <v>0</v>
      </c>
      <c r="K26" s="18">
        <f>INDEX([13]Agriculture!$B$5:$AG$16,MATCH($B26,[13]Agriculture!$B$5:$B$16,0),MATCH(K$4,[13]Agriculture!$B$5:$AG$5,0))</f>
        <v>0</v>
      </c>
      <c r="L26" s="18">
        <f>INDEX([13]Agriculture!$B$5:$AG$16,MATCH($B26,[13]Agriculture!$B$5:$B$16,0),MATCH(L$4,[13]Agriculture!$B$5:$AG$5,0))</f>
        <v>0</v>
      </c>
      <c r="M26" s="18">
        <f>INDEX([13]Agriculture!$B$5:$AG$16,MATCH($B26,[13]Agriculture!$B$5:$B$16,0),MATCH(M$4,[13]Agriculture!$B$5:$AG$5,0))</f>
        <v>0</v>
      </c>
      <c r="N26" s="18">
        <f>INDEX([13]Agriculture!$B$5:$AG$16,MATCH($B26,[13]Agriculture!$B$5:$B$16,0),MATCH(N$4,[13]Agriculture!$B$5:$AG$5,0))</f>
        <v>0</v>
      </c>
      <c r="O26" s="18">
        <f>INDEX([13]Agriculture!$B$5:$AG$16,MATCH($B26,[13]Agriculture!$B$5:$B$16,0),MATCH(O$4,[13]Agriculture!$B$5:$AG$5,0))</f>
        <v>0</v>
      </c>
      <c r="P26" s="18">
        <f>INDEX([13]Agriculture!$B$5:$AG$16,MATCH($B26,[13]Agriculture!$B$5:$B$16,0),MATCH(P$4,[13]Agriculture!$B$5:$AG$5,0))</f>
        <v>0</v>
      </c>
      <c r="Q26" s="18">
        <f>INDEX([13]Agriculture!$B$5:$AG$16,MATCH($B26,[13]Agriculture!$B$5:$B$16,0),MATCH(Q$4,[13]Agriculture!$B$5:$AG$5,0))</f>
        <v>0</v>
      </c>
      <c r="R26" s="18">
        <f>INDEX([13]Agriculture!$B$5:$AG$16,MATCH($B26,[13]Agriculture!$B$5:$B$16,0),MATCH(R$4,[13]Agriculture!$B$5:$AG$5,0))</f>
        <v>0</v>
      </c>
      <c r="S26" s="18">
        <f>INDEX([13]Agriculture!$B$5:$AG$16,MATCH($B26,[13]Agriculture!$B$5:$B$16,0),MATCH(S$4,[13]Agriculture!$B$5:$AG$5,0))</f>
        <v>0</v>
      </c>
      <c r="T26" s="18">
        <f>INDEX([13]Agriculture!$B$5:$AG$16,MATCH($B26,[13]Agriculture!$B$5:$B$16,0),MATCH(T$4,[13]Agriculture!$B$5:$AG$5,0))</f>
        <v>0</v>
      </c>
      <c r="U26" s="18">
        <f>INDEX([13]Agriculture!$B$5:$AG$16,MATCH($B26,[13]Agriculture!$B$5:$B$16,0),MATCH(U$4,[13]Agriculture!$B$5:$AG$5,0))</f>
        <v>0</v>
      </c>
      <c r="V26" s="18">
        <f>INDEX([13]Agriculture!$B$5:$AG$16,MATCH($B26,[13]Agriculture!$B$5:$B$16,0),MATCH(V$4,[13]Agriculture!$B$5:$AG$5,0))</f>
        <v>0</v>
      </c>
      <c r="W26" s="18">
        <f>INDEX([13]Agriculture!$B$5:$AG$16,MATCH($B26,[13]Agriculture!$B$5:$B$16,0),MATCH(W$4,[13]Agriculture!$B$5:$AG$5,0))</f>
        <v>0</v>
      </c>
      <c r="X26" s="18">
        <f>INDEX([13]Agriculture!$B$5:$AG$16,MATCH($B26,[13]Agriculture!$B$5:$B$16,0),MATCH(X$4,[13]Agriculture!$B$5:$AG$5,0))</f>
        <v>0</v>
      </c>
      <c r="Y26" s="18">
        <f>INDEX([13]Agriculture!$B$5:$AG$16,MATCH($B26,[13]Agriculture!$B$5:$B$16,0),MATCH(Y$4,[13]Agriculture!$B$5:$AG$5,0))</f>
        <v>0</v>
      </c>
      <c r="Z26" s="18">
        <f>INDEX([13]Agriculture!$B$5:$AG$16,MATCH($B26,[13]Agriculture!$B$5:$B$16,0),MATCH(Z$4,[13]Agriculture!$B$5:$AG$5,0))</f>
        <v>0</v>
      </c>
      <c r="AA26" s="18">
        <f>INDEX([13]Agriculture!$B$5:$AG$16,MATCH($B26,[13]Agriculture!$B$5:$B$16,0),MATCH(AA$4,[13]Agriculture!$B$5:$AG$5,0))</f>
        <v>0</v>
      </c>
      <c r="AB26" s="18">
        <f>INDEX([13]Agriculture!$B$5:$AG$16,MATCH($B26,[13]Agriculture!$B$5:$B$16,0),MATCH(AB$4,[13]Agriculture!$B$5:$AG$5,0))</f>
        <v>0</v>
      </c>
      <c r="AC26" s="18">
        <f>INDEX([13]Agriculture!$B$5:$AG$16,MATCH($B26,[13]Agriculture!$B$5:$B$16,0),MATCH(AC$4,[13]Agriculture!$B$5:$AG$5,0))</f>
        <v>0</v>
      </c>
      <c r="AD26" s="18">
        <f>INDEX([13]Agriculture!$B$5:$AG$16,MATCH($B26,[13]Agriculture!$B$5:$B$16,0),MATCH(AD$4,[13]Agriculture!$B$5:$AG$5,0))</f>
        <v>0</v>
      </c>
      <c r="AE26" s="18">
        <f>INDEX([13]Agriculture!$B$5:$AG$16,MATCH($B26,[13]Agriculture!$B$5:$B$16,0),MATCH(AE$4,[13]Agriculture!$B$5:$AG$5,0))</f>
        <v>0</v>
      </c>
      <c r="AF26" s="18">
        <f>INDEX([13]Agriculture!$B$5:$AG$16,MATCH($B26,[13]Agriculture!$B$5:$B$16,0),MATCH(AF$4,[13]Agriculture!$B$5:$AG$5,0))</f>
        <v>0</v>
      </c>
    </row>
    <row r="27" spans="2:33" ht="15" x14ac:dyDescent="0.25">
      <c r="B27" s="23" t="s">
        <v>317</v>
      </c>
      <c r="C27" s="24">
        <f t="shared" ref="C27:AF27" si="0">SUM(C28,C50,C51,C56,C59,C60)</f>
        <v>0.33861440809983567</v>
      </c>
      <c r="D27" s="24">
        <f t="shared" si="0"/>
        <v>0.46101580950598764</v>
      </c>
      <c r="E27" s="24">
        <f t="shared" si="0"/>
        <v>0.29865847144056257</v>
      </c>
      <c r="F27" s="24">
        <f t="shared" si="0"/>
        <v>-2.7173502109725578E-2</v>
      </c>
      <c r="G27" s="24">
        <f t="shared" si="0"/>
        <v>0.64181271818696728</v>
      </c>
      <c r="H27" s="24">
        <f t="shared" si="0"/>
        <v>0.21095358970497058</v>
      </c>
      <c r="I27" s="24">
        <f t="shared" si="0"/>
        <v>0.75322475184377358</v>
      </c>
      <c r="J27" s="24">
        <f t="shared" si="0"/>
        <v>0.39197710090644766</v>
      </c>
      <c r="K27" s="24">
        <f t="shared" si="0"/>
        <v>0.55640243896324193</v>
      </c>
      <c r="L27" s="24">
        <f t="shared" si="0"/>
        <v>0.75210540758296007</v>
      </c>
      <c r="M27" s="24">
        <f t="shared" si="0"/>
        <v>1.3686809789130945</v>
      </c>
      <c r="N27" s="24">
        <f t="shared" si="0"/>
        <v>1.2374199753059045</v>
      </c>
      <c r="O27" s="24">
        <f t="shared" si="0"/>
        <v>1.4561933542727346</v>
      </c>
      <c r="P27" s="24">
        <f t="shared" si="0"/>
        <v>1.294837091620644</v>
      </c>
      <c r="Q27" s="24">
        <f t="shared" si="0"/>
        <v>1.2127502798901149</v>
      </c>
      <c r="R27" s="24">
        <f t="shared" si="0"/>
        <v>1.2422059371683254</v>
      </c>
      <c r="S27" s="24">
        <f t="shared" si="0"/>
        <v>1.5243897342756365</v>
      </c>
      <c r="T27" s="24">
        <f t="shared" si="0"/>
        <v>1.2272697356481836</v>
      </c>
      <c r="U27" s="24">
        <f t="shared" si="0"/>
        <v>1.1074570402006048</v>
      </c>
      <c r="V27" s="24">
        <f t="shared" si="0"/>
        <v>0.82269910270145752</v>
      </c>
      <c r="W27" s="24">
        <f t="shared" si="0"/>
        <v>0.49544967867004297</v>
      </c>
      <c r="X27" s="24">
        <f t="shared" si="0"/>
        <v>0.95716834976445309</v>
      </c>
      <c r="Y27" s="24">
        <f t="shared" si="0"/>
        <v>1.1196210235815673</v>
      </c>
      <c r="Z27" s="24">
        <f t="shared" si="0"/>
        <v>0.39321126963995001</v>
      </c>
      <c r="AA27" s="24">
        <f t="shared" si="0"/>
        <v>4.0798498853820031E-2</v>
      </c>
      <c r="AB27" s="24">
        <f t="shared" si="0"/>
        <v>0.14695059501842056</v>
      </c>
      <c r="AC27" s="24">
        <f t="shared" si="0"/>
        <v>0.58494069123196379</v>
      </c>
      <c r="AD27" s="24">
        <f t="shared" si="0"/>
        <v>0.53469627312470158</v>
      </c>
      <c r="AE27" s="24">
        <f t="shared" si="0"/>
        <v>0.36229959461532768</v>
      </c>
      <c r="AF27" s="24">
        <f t="shared" si="0"/>
        <v>0.14817725480896138</v>
      </c>
    </row>
    <row r="28" spans="2:33" ht="15" x14ac:dyDescent="0.25">
      <c r="B28" s="11" t="s">
        <v>265</v>
      </c>
      <c r="C28" s="32">
        <f>INDEX('[13]Forest Management'!$B$9:$AG$28,MATCH($B28,'[13]Forest Management'!$B$9:$B$28,0),MATCH(C$4,'[13]Forest Management'!$B$9:$AG$9,0))</f>
        <v>0</v>
      </c>
      <c r="D28" s="32">
        <f>INDEX('[13]Forest Management'!$B$9:$AG$28,MATCH($B28,'[13]Forest Management'!$B$9:$B$28,0),MATCH(D$4,'[13]Forest Management'!$B$9:$AG$9,0))</f>
        <v>0</v>
      </c>
      <c r="E28" s="32">
        <f>INDEX('[13]Forest Management'!$B$9:$AG$28,MATCH($B28,'[13]Forest Management'!$B$9:$B$28,0),MATCH(E$4,'[13]Forest Management'!$B$9:$AG$9,0))</f>
        <v>0</v>
      </c>
      <c r="F28" s="32">
        <f>INDEX('[13]Forest Management'!$B$9:$AG$28,MATCH($B28,'[13]Forest Management'!$B$9:$B$28,0),MATCH(F$4,'[13]Forest Management'!$B$9:$AG$9,0))</f>
        <v>0</v>
      </c>
      <c r="G28" s="32">
        <f>INDEX('[13]Forest Management'!$B$9:$AG$28,MATCH($B28,'[13]Forest Management'!$B$9:$B$28,0),MATCH(G$4,'[13]Forest Management'!$B$9:$AG$9,0))</f>
        <v>0</v>
      </c>
      <c r="H28" s="32">
        <f>INDEX('[13]Forest Management'!$B$9:$AG$28,MATCH($B28,'[13]Forest Management'!$B$9:$B$28,0),MATCH(H$4,'[13]Forest Management'!$B$9:$AG$9,0))</f>
        <v>0</v>
      </c>
      <c r="I28" s="32">
        <f>INDEX('[13]Forest Management'!$B$9:$AG$28,MATCH($B28,'[13]Forest Management'!$B$9:$B$28,0),MATCH(I$4,'[13]Forest Management'!$B$9:$AG$9,0))</f>
        <v>0</v>
      </c>
      <c r="J28" s="32">
        <f>INDEX('[13]Forest Management'!$B$9:$AG$28,MATCH($B28,'[13]Forest Management'!$B$9:$B$28,0),MATCH(J$4,'[13]Forest Management'!$B$9:$AG$9,0))</f>
        <v>0</v>
      </c>
      <c r="K28" s="32">
        <f>INDEX('[13]Forest Management'!$B$9:$AG$28,MATCH($B28,'[13]Forest Management'!$B$9:$B$28,0),MATCH(K$4,'[13]Forest Management'!$B$9:$AG$9,0))</f>
        <v>0</v>
      </c>
      <c r="L28" s="32">
        <f>INDEX('[13]Forest Management'!$B$9:$AG$28,MATCH($B28,'[13]Forest Management'!$B$9:$B$28,0),MATCH(L$4,'[13]Forest Management'!$B$9:$AG$9,0))</f>
        <v>0</v>
      </c>
      <c r="M28" s="32">
        <f>INDEX('[13]Forest Management'!$B$9:$AG$28,MATCH($B28,'[13]Forest Management'!$B$9:$B$28,0),MATCH(M$4,'[13]Forest Management'!$B$9:$AG$9,0))</f>
        <v>0</v>
      </c>
      <c r="N28" s="32">
        <f>INDEX('[13]Forest Management'!$B$9:$AG$28,MATCH($B28,'[13]Forest Management'!$B$9:$B$28,0),MATCH(N$4,'[13]Forest Management'!$B$9:$AG$9,0))</f>
        <v>0</v>
      </c>
      <c r="O28" s="32">
        <f>INDEX('[13]Forest Management'!$B$9:$AG$28,MATCH($B28,'[13]Forest Management'!$B$9:$B$28,0),MATCH(O$4,'[13]Forest Management'!$B$9:$AG$9,0))</f>
        <v>0</v>
      </c>
      <c r="P28" s="32">
        <f>INDEX('[13]Forest Management'!$B$9:$AG$28,MATCH($B28,'[13]Forest Management'!$B$9:$B$28,0),MATCH(P$4,'[13]Forest Management'!$B$9:$AG$9,0))</f>
        <v>0</v>
      </c>
      <c r="Q28" s="32">
        <f>INDEX('[13]Forest Management'!$B$9:$AG$28,MATCH($B28,'[13]Forest Management'!$B$9:$B$28,0),MATCH(Q$4,'[13]Forest Management'!$B$9:$AG$9,0))</f>
        <v>0</v>
      </c>
      <c r="R28" s="32">
        <f>INDEX('[13]Forest Management'!$B$9:$AG$28,MATCH($B28,'[13]Forest Management'!$B$9:$B$28,0),MATCH(R$4,'[13]Forest Management'!$B$9:$AG$9,0))</f>
        <v>0</v>
      </c>
      <c r="S28" s="32">
        <f>INDEX('[13]Forest Management'!$B$9:$AG$28,MATCH($B28,'[13]Forest Management'!$B$9:$B$28,0),MATCH(S$4,'[13]Forest Management'!$B$9:$AG$9,0))</f>
        <v>0</v>
      </c>
      <c r="T28" s="32">
        <f>INDEX('[13]Forest Management'!$B$9:$AG$28,MATCH($B28,'[13]Forest Management'!$B$9:$B$28,0),MATCH(T$4,'[13]Forest Management'!$B$9:$AG$9,0))</f>
        <v>0</v>
      </c>
      <c r="U28" s="32">
        <f>INDEX('[13]Forest Management'!$B$9:$AG$28,MATCH($B28,'[13]Forest Management'!$B$9:$B$28,0),MATCH(U$4,'[13]Forest Management'!$B$9:$AG$9,0))</f>
        <v>0</v>
      </c>
      <c r="V28" s="32">
        <f>INDEX('[13]Forest Management'!$B$9:$AG$28,MATCH($B28,'[13]Forest Management'!$B$9:$B$28,0),MATCH(V$4,'[13]Forest Management'!$B$9:$AG$9,0))</f>
        <v>0</v>
      </c>
      <c r="W28" s="32">
        <f>INDEX('[13]Forest Management'!$B$9:$AG$28,MATCH($B28,'[13]Forest Management'!$B$9:$B$28,0),MATCH(W$4,'[13]Forest Management'!$B$9:$AG$9,0))</f>
        <v>0</v>
      </c>
      <c r="X28" s="32">
        <f>INDEX('[13]Forest Management'!$B$9:$AG$28,MATCH($B28,'[13]Forest Management'!$B$9:$B$28,0),MATCH(X$4,'[13]Forest Management'!$B$9:$AG$9,0))</f>
        <v>0</v>
      </c>
      <c r="Y28" s="32">
        <f>INDEX('[13]Forest Management'!$B$9:$AG$28,MATCH($B28,'[13]Forest Management'!$B$9:$B$28,0),MATCH(Y$4,'[13]Forest Management'!$B$9:$AG$9,0))</f>
        <v>0</v>
      </c>
      <c r="Z28" s="32">
        <f>INDEX('[13]Forest Management'!$B$9:$AG$28,MATCH($B28,'[13]Forest Management'!$B$9:$B$28,0),MATCH(Z$4,'[13]Forest Management'!$B$9:$AG$9,0))</f>
        <v>0</v>
      </c>
      <c r="AA28" s="32">
        <f>INDEX('[13]Forest Management'!$B$9:$AG$28,MATCH($B28,'[13]Forest Management'!$B$9:$B$28,0),MATCH(AA$4,'[13]Forest Management'!$B$9:$AG$9,0))</f>
        <v>0</v>
      </c>
      <c r="AB28" s="32">
        <f>INDEX('[13]Forest Management'!$B$9:$AG$28,MATCH($B28,'[13]Forest Management'!$B$9:$B$28,0),MATCH(AB$4,'[13]Forest Management'!$B$9:$AG$9,0))</f>
        <v>0</v>
      </c>
      <c r="AC28" s="32">
        <f>INDEX('[13]Forest Management'!$B$9:$AG$28,MATCH($B28,'[13]Forest Management'!$B$9:$B$28,0),MATCH(AC$4,'[13]Forest Management'!$B$9:$AG$9,0))</f>
        <v>0</v>
      </c>
      <c r="AD28" s="32">
        <f>INDEX('[13]Forest Management'!$B$9:$AG$28,MATCH($B28,'[13]Forest Management'!$B$9:$B$28,0),MATCH(AD$4,'[13]Forest Management'!$B$9:$AG$9,0))</f>
        <v>0</v>
      </c>
      <c r="AE28" s="32">
        <f>INDEX('[13]Forest Management'!$B$9:$AG$28,MATCH($B28,'[13]Forest Management'!$B$9:$B$28,0),MATCH(AE$4,'[13]Forest Management'!$B$9:$AG$9,0))</f>
        <v>0</v>
      </c>
      <c r="AF28" s="32">
        <f>INDEX('[13]Forest Management'!$B$9:$AG$28,MATCH($B28,'[13]Forest Management'!$B$9:$B$28,0),MATCH(AF$4,'[13]Forest Management'!$B$9:$AG$9,0))</f>
        <v>0</v>
      </c>
    </row>
    <row r="29" spans="2:33" ht="15" x14ac:dyDescent="0.25">
      <c r="B29" s="17" t="s">
        <v>318</v>
      </c>
      <c r="C29" s="32">
        <f>INDEX('[13]Forest Management'!$B$9:$AG$27,MATCH($B29,'[13]Forest Management'!$B$9:$B$27,0),MATCH(C$4,'[13]Forest Management'!$B$9:$AG$9,0))</f>
        <v>0</v>
      </c>
      <c r="D29" s="32">
        <f>INDEX('[13]Forest Management'!$B$9:$AG$27,MATCH($B29,'[13]Forest Management'!$B$9:$B$27,0),MATCH(D$4,'[13]Forest Management'!$B$9:$AG$9,0))</f>
        <v>0</v>
      </c>
      <c r="E29" s="32">
        <f>INDEX('[13]Forest Management'!$B$9:$AG$27,MATCH($B29,'[13]Forest Management'!$B$9:$B$27,0),MATCH(E$4,'[13]Forest Management'!$B$9:$AG$9,0))</f>
        <v>0</v>
      </c>
      <c r="F29" s="32">
        <f>INDEX('[13]Forest Management'!$B$9:$AG$27,MATCH($B29,'[13]Forest Management'!$B$9:$B$27,0),MATCH(F$4,'[13]Forest Management'!$B$9:$AG$9,0))</f>
        <v>0</v>
      </c>
      <c r="G29" s="32">
        <f>INDEX('[13]Forest Management'!$B$9:$AG$27,MATCH($B29,'[13]Forest Management'!$B$9:$B$27,0),MATCH(G$4,'[13]Forest Management'!$B$9:$AG$9,0))</f>
        <v>0</v>
      </c>
      <c r="H29" s="32">
        <f>INDEX('[13]Forest Management'!$B$9:$AG$27,MATCH($B29,'[13]Forest Management'!$B$9:$B$27,0),MATCH(H$4,'[13]Forest Management'!$B$9:$AG$9,0))</f>
        <v>0</v>
      </c>
      <c r="I29" s="32">
        <f>INDEX('[13]Forest Management'!$B$9:$AG$27,MATCH($B29,'[13]Forest Management'!$B$9:$B$27,0),MATCH(I$4,'[13]Forest Management'!$B$9:$AG$9,0))</f>
        <v>0</v>
      </c>
      <c r="J29" s="32">
        <f>INDEX('[13]Forest Management'!$B$9:$AG$27,MATCH($B29,'[13]Forest Management'!$B$9:$B$27,0),MATCH(J$4,'[13]Forest Management'!$B$9:$AG$9,0))</f>
        <v>0</v>
      </c>
      <c r="K29" s="32">
        <f>INDEX('[13]Forest Management'!$B$9:$AG$27,MATCH($B29,'[13]Forest Management'!$B$9:$B$27,0),MATCH(K$4,'[13]Forest Management'!$B$9:$AG$9,0))</f>
        <v>0</v>
      </c>
      <c r="L29" s="32">
        <f>INDEX('[13]Forest Management'!$B$9:$AG$27,MATCH($B29,'[13]Forest Management'!$B$9:$B$27,0),MATCH(L$4,'[13]Forest Management'!$B$9:$AG$9,0))</f>
        <v>0</v>
      </c>
      <c r="M29" s="32">
        <f>INDEX('[13]Forest Management'!$B$9:$AG$27,MATCH($B29,'[13]Forest Management'!$B$9:$B$27,0),MATCH(M$4,'[13]Forest Management'!$B$9:$AG$9,0))</f>
        <v>0</v>
      </c>
      <c r="N29" s="32">
        <f>INDEX('[13]Forest Management'!$B$9:$AG$27,MATCH($B29,'[13]Forest Management'!$B$9:$B$27,0),MATCH(N$4,'[13]Forest Management'!$B$9:$AG$9,0))</f>
        <v>0</v>
      </c>
      <c r="O29" s="32">
        <f>INDEX('[13]Forest Management'!$B$9:$AG$27,MATCH($B29,'[13]Forest Management'!$B$9:$B$27,0),MATCH(O$4,'[13]Forest Management'!$B$9:$AG$9,0))</f>
        <v>0</v>
      </c>
      <c r="P29" s="32">
        <f>INDEX('[13]Forest Management'!$B$9:$AG$27,MATCH($B29,'[13]Forest Management'!$B$9:$B$27,0),MATCH(P$4,'[13]Forest Management'!$B$9:$AG$9,0))</f>
        <v>0</v>
      </c>
      <c r="Q29" s="32">
        <f>INDEX('[13]Forest Management'!$B$9:$AG$27,MATCH($B29,'[13]Forest Management'!$B$9:$B$27,0),MATCH(Q$4,'[13]Forest Management'!$B$9:$AG$9,0))</f>
        <v>0</v>
      </c>
      <c r="R29" s="32">
        <f>INDEX('[13]Forest Management'!$B$9:$AG$27,MATCH($B29,'[13]Forest Management'!$B$9:$B$27,0),MATCH(R$4,'[13]Forest Management'!$B$9:$AG$9,0))</f>
        <v>0</v>
      </c>
      <c r="S29" s="32">
        <f>INDEX('[13]Forest Management'!$B$9:$AG$27,MATCH($B29,'[13]Forest Management'!$B$9:$B$27,0),MATCH(S$4,'[13]Forest Management'!$B$9:$AG$9,0))</f>
        <v>0</v>
      </c>
      <c r="T29" s="32">
        <f>INDEX('[13]Forest Management'!$B$9:$AG$27,MATCH($B29,'[13]Forest Management'!$B$9:$B$27,0),MATCH(T$4,'[13]Forest Management'!$B$9:$AG$9,0))</f>
        <v>0</v>
      </c>
      <c r="U29" s="32">
        <f>INDEX('[13]Forest Management'!$B$9:$AG$27,MATCH($B29,'[13]Forest Management'!$B$9:$B$27,0),MATCH(U$4,'[13]Forest Management'!$B$9:$AG$9,0))</f>
        <v>0</v>
      </c>
      <c r="V29" s="32">
        <f>INDEX('[13]Forest Management'!$B$9:$AG$27,MATCH($B29,'[13]Forest Management'!$B$9:$B$27,0),MATCH(V$4,'[13]Forest Management'!$B$9:$AG$9,0))</f>
        <v>0</v>
      </c>
      <c r="W29" s="32">
        <f>INDEX('[13]Forest Management'!$B$9:$AG$27,MATCH($B29,'[13]Forest Management'!$B$9:$B$27,0),MATCH(W$4,'[13]Forest Management'!$B$9:$AG$9,0))</f>
        <v>0</v>
      </c>
      <c r="X29" s="32">
        <f>INDEX('[13]Forest Management'!$B$9:$AG$27,MATCH($B29,'[13]Forest Management'!$B$9:$B$27,0),MATCH(X$4,'[13]Forest Management'!$B$9:$AG$9,0))</f>
        <v>0</v>
      </c>
      <c r="Y29" s="32">
        <f>INDEX('[13]Forest Management'!$B$9:$AG$27,MATCH($B29,'[13]Forest Management'!$B$9:$B$27,0),MATCH(Y$4,'[13]Forest Management'!$B$9:$AG$9,0))</f>
        <v>0</v>
      </c>
      <c r="Z29" s="32">
        <f>INDEX('[13]Forest Management'!$B$9:$AG$27,MATCH($B29,'[13]Forest Management'!$B$9:$B$27,0),MATCH(Z$4,'[13]Forest Management'!$B$9:$AG$9,0))</f>
        <v>0</v>
      </c>
      <c r="AA29" s="32">
        <f>INDEX('[13]Forest Management'!$B$9:$AG$27,MATCH($B29,'[13]Forest Management'!$B$9:$B$27,0),MATCH(AA$4,'[13]Forest Management'!$B$9:$AG$9,0))</f>
        <v>0</v>
      </c>
      <c r="AB29" s="32">
        <f>INDEX('[13]Forest Management'!$B$9:$AG$27,MATCH($B29,'[13]Forest Management'!$B$9:$B$27,0),MATCH(AB$4,'[13]Forest Management'!$B$9:$AG$9,0))</f>
        <v>0</v>
      </c>
      <c r="AC29" s="32">
        <f>INDEX('[13]Forest Management'!$B$9:$AG$27,MATCH($B29,'[13]Forest Management'!$B$9:$B$27,0),MATCH(AC$4,'[13]Forest Management'!$B$9:$AG$9,0))</f>
        <v>0</v>
      </c>
      <c r="AD29" s="32">
        <f>INDEX('[13]Forest Management'!$B$9:$AG$27,MATCH($B29,'[13]Forest Management'!$B$9:$B$27,0),MATCH(AD$4,'[13]Forest Management'!$B$9:$AG$9,0))</f>
        <v>0</v>
      </c>
      <c r="AE29" s="32">
        <f>INDEX('[13]Forest Management'!$B$9:$AG$27,MATCH($B29,'[13]Forest Management'!$B$9:$B$27,0),MATCH(AE$4,'[13]Forest Management'!$B$9:$AG$9,0))</f>
        <v>0</v>
      </c>
      <c r="AF29" s="32">
        <f>INDEX('[13]Forest Management'!$B$9:$AG$27,MATCH($B29,'[13]Forest Management'!$B$9:$B$27,0),MATCH(AF$4,'[13]Forest Management'!$B$9:$AG$9,0))</f>
        <v>0</v>
      </c>
    </row>
    <row r="30" spans="2:33" ht="15.75" x14ac:dyDescent="0.3">
      <c r="B30" s="188" t="s">
        <v>319</v>
      </c>
      <c r="C30" s="32">
        <f>INDEX('[13]Forest Management'!$B$9:$AG$27,MATCH($B30,'[13]Forest Management'!$B$9:$B$27,0),MATCH(C$4,'[13]Forest Management'!$B$9:$AG$9,0))</f>
        <v>0</v>
      </c>
      <c r="D30" s="32">
        <f>INDEX('[13]Forest Management'!$B$9:$AG$27,MATCH($B30,'[13]Forest Management'!$B$9:$B$27,0),MATCH(D$4,'[13]Forest Management'!$B$9:$AG$9,0))</f>
        <v>0</v>
      </c>
      <c r="E30" s="32">
        <f>INDEX('[13]Forest Management'!$B$9:$AG$27,MATCH($B30,'[13]Forest Management'!$B$9:$B$27,0),MATCH(E$4,'[13]Forest Management'!$B$9:$AG$9,0))</f>
        <v>0</v>
      </c>
      <c r="F30" s="32">
        <f>INDEX('[13]Forest Management'!$B$9:$AG$27,MATCH($B30,'[13]Forest Management'!$B$9:$B$27,0),MATCH(F$4,'[13]Forest Management'!$B$9:$AG$9,0))</f>
        <v>0</v>
      </c>
      <c r="G30" s="32">
        <f>INDEX('[13]Forest Management'!$B$9:$AG$27,MATCH($B30,'[13]Forest Management'!$B$9:$B$27,0),MATCH(G$4,'[13]Forest Management'!$B$9:$AG$9,0))</f>
        <v>0</v>
      </c>
      <c r="H30" s="32">
        <f>INDEX('[13]Forest Management'!$B$9:$AG$27,MATCH($B30,'[13]Forest Management'!$B$9:$B$27,0),MATCH(H$4,'[13]Forest Management'!$B$9:$AG$9,0))</f>
        <v>0</v>
      </c>
      <c r="I30" s="32">
        <f>INDEX('[13]Forest Management'!$B$9:$AG$27,MATCH($B30,'[13]Forest Management'!$B$9:$B$27,0),MATCH(I$4,'[13]Forest Management'!$B$9:$AG$9,0))</f>
        <v>0</v>
      </c>
      <c r="J30" s="32">
        <f>INDEX('[13]Forest Management'!$B$9:$AG$27,MATCH($B30,'[13]Forest Management'!$B$9:$B$27,0),MATCH(J$4,'[13]Forest Management'!$B$9:$AG$9,0))</f>
        <v>0</v>
      </c>
      <c r="K30" s="32">
        <f>INDEX('[13]Forest Management'!$B$9:$AG$27,MATCH($B30,'[13]Forest Management'!$B$9:$B$27,0),MATCH(K$4,'[13]Forest Management'!$B$9:$AG$9,0))</f>
        <v>0</v>
      </c>
      <c r="L30" s="32">
        <f>INDEX('[13]Forest Management'!$B$9:$AG$27,MATCH($B30,'[13]Forest Management'!$B$9:$B$27,0),MATCH(L$4,'[13]Forest Management'!$B$9:$AG$9,0))</f>
        <v>0</v>
      </c>
      <c r="M30" s="32">
        <f>INDEX('[13]Forest Management'!$B$9:$AG$27,MATCH($B30,'[13]Forest Management'!$B$9:$B$27,0),MATCH(M$4,'[13]Forest Management'!$B$9:$AG$9,0))</f>
        <v>0</v>
      </c>
      <c r="N30" s="32">
        <f>INDEX('[13]Forest Management'!$B$9:$AG$27,MATCH($B30,'[13]Forest Management'!$B$9:$B$27,0),MATCH(N$4,'[13]Forest Management'!$B$9:$AG$9,0))</f>
        <v>0</v>
      </c>
      <c r="O30" s="32">
        <f>INDEX('[13]Forest Management'!$B$9:$AG$27,MATCH($B30,'[13]Forest Management'!$B$9:$B$27,0),MATCH(O$4,'[13]Forest Management'!$B$9:$AG$9,0))</f>
        <v>0</v>
      </c>
      <c r="P30" s="32">
        <f>INDEX('[13]Forest Management'!$B$9:$AG$27,MATCH($B30,'[13]Forest Management'!$B$9:$B$27,0),MATCH(P$4,'[13]Forest Management'!$B$9:$AG$9,0))</f>
        <v>0</v>
      </c>
      <c r="Q30" s="32">
        <f>INDEX('[13]Forest Management'!$B$9:$AG$27,MATCH($B30,'[13]Forest Management'!$B$9:$B$27,0),MATCH(Q$4,'[13]Forest Management'!$B$9:$AG$9,0))</f>
        <v>0</v>
      </c>
      <c r="R30" s="32">
        <f>INDEX('[13]Forest Management'!$B$9:$AG$27,MATCH($B30,'[13]Forest Management'!$B$9:$B$27,0),MATCH(R$4,'[13]Forest Management'!$B$9:$AG$9,0))</f>
        <v>0</v>
      </c>
      <c r="S30" s="32">
        <f>INDEX('[13]Forest Management'!$B$9:$AG$27,MATCH($B30,'[13]Forest Management'!$B$9:$B$27,0),MATCH(S$4,'[13]Forest Management'!$B$9:$AG$9,0))</f>
        <v>0</v>
      </c>
      <c r="T30" s="32">
        <f>INDEX('[13]Forest Management'!$B$9:$AG$27,MATCH($B30,'[13]Forest Management'!$B$9:$B$27,0),MATCH(T$4,'[13]Forest Management'!$B$9:$AG$9,0))</f>
        <v>0</v>
      </c>
      <c r="U30" s="32">
        <f>INDEX('[13]Forest Management'!$B$9:$AG$27,MATCH($B30,'[13]Forest Management'!$B$9:$B$27,0),MATCH(U$4,'[13]Forest Management'!$B$9:$AG$9,0))</f>
        <v>0</v>
      </c>
      <c r="V30" s="32">
        <f>INDEX('[13]Forest Management'!$B$9:$AG$27,MATCH($B30,'[13]Forest Management'!$B$9:$B$27,0),MATCH(V$4,'[13]Forest Management'!$B$9:$AG$9,0))</f>
        <v>0</v>
      </c>
      <c r="W30" s="32">
        <f>INDEX('[13]Forest Management'!$B$9:$AG$27,MATCH($B30,'[13]Forest Management'!$B$9:$B$27,0),MATCH(W$4,'[13]Forest Management'!$B$9:$AG$9,0))</f>
        <v>0</v>
      </c>
      <c r="X30" s="32">
        <f>INDEX('[13]Forest Management'!$B$9:$AG$27,MATCH($B30,'[13]Forest Management'!$B$9:$B$27,0),MATCH(X$4,'[13]Forest Management'!$B$9:$AG$9,0))</f>
        <v>0</v>
      </c>
      <c r="Y30" s="32">
        <f>INDEX('[13]Forest Management'!$B$9:$AG$27,MATCH($B30,'[13]Forest Management'!$B$9:$B$27,0),MATCH(Y$4,'[13]Forest Management'!$B$9:$AG$9,0))</f>
        <v>0</v>
      </c>
      <c r="Z30" s="32">
        <f>INDEX('[13]Forest Management'!$B$9:$AG$27,MATCH($B30,'[13]Forest Management'!$B$9:$B$27,0),MATCH(Z$4,'[13]Forest Management'!$B$9:$AG$9,0))</f>
        <v>0</v>
      </c>
      <c r="AA30" s="32">
        <f>INDEX('[13]Forest Management'!$B$9:$AG$27,MATCH($B30,'[13]Forest Management'!$B$9:$B$27,0),MATCH(AA$4,'[13]Forest Management'!$B$9:$AG$9,0))</f>
        <v>0</v>
      </c>
      <c r="AB30" s="32">
        <f>INDEX('[13]Forest Management'!$B$9:$AG$27,MATCH($B30,'[13]Forest Management'!$B$9:$B$27,0),MATCH(AB$4,'[13]Forest Management'!$B$9:$AG$9,0))</f>
        <v>0</v>
      </c>
      <c r="AC30" s="32">
        <f>INDEX('[13]Forest Management'!$B$9:$AG$27,MATCH($B30,'[13]Forest Management'!$B$9:$B$27,0),MATCH(AC$4,'[13]Forest Management'!$B$9:$AG$9,0))</f>
        <v>0</v>
      </c>
      <c r="AD30" s="32">
        <f>INDEX('[13]Forest Management'!$B$9:$AG$27,MATCH($B30,'[13]Forest Management'!$B$9:$B$27,0),MATCH(AD$4,'[13]Forest Management'!$B$9:$AG$9,0))</f>
        <v>0</v>
      </c>
      <c r="AE30" s="32">
        <f>INDEX('[13]Forest Management'!$B$9:$AG$27,MATCH($B30,'[13]Forest Management'!$B$9:$B$27,0),MATCH(AE$4,'[13]Forest Management'!$B$9:$AG$9,0))</f>
        <v>0</v>
      </c>
      <c r="AF30" s="32">
        <f>INDEX('[13]Forest Management'!$B$9:$AG$27,MATCH($B30,'[13]Forest Management'!$B$9:$B$27,0),MATCH(AF$4,'[13]Forest Management'!$B$9:$AG$9,0))</f>
        <v>0</v>
      </c>
    </row>
    <row r="31" spans="2:33" ht="15.75" x14ac:dyDescent="0.3">
      <c r="B31" s="188" t="s">
        <v>320</v>
      </c>
      <c r="C31" s="32">
        <f>INDEX('[13]Forest Management'!$B$9:$AG$27,MATCH($B31,'[13]Forest Management'!$B$9:$B$27,0),MATCH(C$4,'[13]Forest Management'!$B$9:$AG$9,0))</f>
        <v>0</v>
      </c>
      <c r="D31" s="32">
        <f>INDEX('[13]Forest Management'!$B$9:$AG$27,MATCH($B31,'[13]Forest Management'!$B$9:$B$27,0),MATCH(D$4,'[13]Forest Management'!$B$9:$AG$9,0))</f>
        <v>0</v>
      </c>
      <c r="E31" s="32">
        <f>INDEX('[13]Forest Management'!$B$9:$AG$27,MATCH($B31,'[13]Forest Management'!$B$9:$B$27,0),MATCH(E$4,'[13]Forest Management'!$B$9:$AG$9,0))</f>
        <v>0</v>
      </c>
      <c r="F31" s="32">
        <f>INDEX('[13]Forest Management'!$B$9:$AG$27,MATCH($B31,'[13]Forest Management'!$B$9:$B$27,0),MATCH(F$4,'[13]Forest Management'!$B$9:$AG$9,0))</f>
        <v>0</v>
      </c>
      <c r="G31" s="32">
        <f>INDEX('[13]Forest Management'!$B$9:$AG$27,MATCH($B31,'[13]Forest Management'!$B$9:$B$27,0),MATCH(G$4,'[13]Forest Management'!$B$9:$AG$9,0))</f>
        <v>0</v>
      </c>
      <c r="H31" s="32">
        <f>INDEX('[13]Forest Management'!$B$9:$AG$27,MATCH($B31,'[13]Forest Management'!$B$9:$B$27,0),MATCH(H$4,'[13]Forest Management'!$B$9:$AG$9,0))</f>
        <v>0</v>
      </c>
      <c r="I31" s="32">
        <f>INDEX('[13]Forest Management'!$B$9:$AG$27,MATCH($B31,'[13]Forest Management'!$B$9:$B$27,0),MATCH(I$4,'[13]Forest Management'!$B$9:$AG$9,0))</f>
        <v>0</v>
      </c>
      <c r="J31" s="32">
        <f>INDEX('[13]Forest Management'!$B$9:$AG$27,MATCH($B31,'[13]Forest Management'!$B$9:$B$27,0),MATCH(J$4,'[13]Forest Management'!$B$9:$AG$9,0))</f>
        <v>0</v>
      </c>
      <c r="K31" s="32">
        <f>INDEX('[13]Forest Management'!$B$9:$AG$27,MATCH($B31,'[13]Forest Management'!$B$9:$B$27,0),MATCH(K$4,'[13]Forest Management'!$B$9:$AG$9,0))</f>
        <v>0</v>
      </c>
      <c r="L31" s="32">
        <f>INDEX('[13]Forest Management'!$B$9:$AG$27,MATCH($B31,'[13]Forest Management'!$B$9:$B$27,0),MATCH(L$4,'[13]Forest Management'!$B$9:$AG$9,0))</f>
        <v>0</v>
      </c>
      <c r="M31" s="32">
        <f>INDEX('[13]Forest Management'!$B$9:$AG$27,MATCH($B31,'[13]Forest Management'!$B$9:$B$27,0),MATCH(M$4,'[13]Forest Management'!$B$9:$AG$9,0))</f>
        <v>0</v>
      </c>
      <c r="N31" s="32">
        <f>INDEX('[13]Forest Management'!$B$9:$AG$27,MATCH($B31,'[13]Forest Management'!$B$9:$B$27,0),MATCH(N$4,'[13]Forest Management'!$B$9:$AG$9,0))</f>
        <v>0</v>
      </c>
      <c r="O31" s="32">
        <f>INDEX('[13]Forest Management'!$B$9:$AG$27,MATCH($B31,'[13]Forest Management'!$B$9:$B$27,0),MATCH(O$4,'[13]Forest Management'!$B$9:$AG$9,0))</f>
        <v>0</v>
      </c>
      <c r="P31" s="32">
        <f>INDEX('[13]Forest Management'!$B$9:$AG$27,MATCH($B31,'[13]Forest Management'!$B$9:$B$27,0),MATCH(P$4,'[13]Forest Management'!$B$9:$AG$9,0))</f>
        <v>0</v>
      </c>
      <c r="Q31" s="32">
        <f>INDEX('[13]Forest Management'!$B$9:$AG$27,MATCH($B31,'[13]Forest Management'!$B$9:$B$27,0),MATCH(Q$4,'[13]Forest Management'!$B$9:$AG$9,0))</f>
        <v>0</v>
      </c>
      <c r="R31" s="32">
        <f>INDEX('[13]Forest Management'!$B$9:$AG$27,MATCH($B31,'[13]Forest Management'!$B$9:$B$27,0),MATCH(R$4,'[13]Forest Management'!$B$9:$AG$9,0))</f>
        <v>0</v>
      </c>
      <c r="S31" s="32">
        <f>INDEX('[13]Forest Management'!$B$9:$AG$27,MATCH($B31,'[13]Forest Management'!$B$9:$B$27,0),MATCH(S$4,'[13]Forest Management'!$B$9:$AG$9,0))</f>
        <v>0</v>
      </c>
      <c r="T31" s="32">
        <f>INDEX('[13]Forest Management'!$B$9:$AG$27,MATCH($B31,'[13]Forest Management'!$B$9:$B$27,0),MATCH(T$4,'[13]Forest Management'!$B$9:$AG$9,0))</f>
        <v>0</v>
      </c>
      <c r="U31" s="32">
        <f>INDEX('[13]Forest Management'!$B$9:$AG$27,MATCH($B31,'[13]Forest Management'!$B$9:$B$27,0),MATCH(U$4,'[13]Forest Management'!$B$9:$AG$9,0))</f>
        <v>0</v>
      </c>
      <c r="V31" s="32">
        <f>INDEX('[13]Forest Management'!$B$9:$AG$27,MATCH($B31,'[13]Forest Management'!$B$9:$B$27,0),MATCH(V$4,'[13]Forest Management'!$B$9:$AG$9,0))</f>
        <v>0</v>
      </c>
      <c r="W31" s="32">
        <f>INDEX('[13]Forest Management'!$B$9:$AG$27,MATCH($B31,'[13]Forest Management'!$B$9:$B$27,0),MATCH(W$4,'[13]Forest Management'!$B$9:$AG$9,0))</f>
        <v>0</v>
      </c>
      <c r="X31" s="32">
        <f>INDEX('[13]Forest Management'!$B$9:$AG$27,MATCH($B31,'[13]Forest Management'!$B$9:$B$27,0),MATCH(X$4,'[13]Forest Management'!$B$9:$AG$9,0))</f>
        <v>0</v>
      </c>
      <c r="Y31" s="32">
        <f>INDEX('[13]Forest Management'!$B$9:$AG$27,MATCH($B31,'[13]Forest Management'!$B$9:$B$27,0),MATCH(Y$4,'[13]Forest Management'!$B$9:$AG$9,0))</f>
        <v>0</v>
      </c>
      <c r="Z31" s="32">
        <f>INDEX('[13]Forest Management'!$B$9:$AG$27,MATCH($B31,'[13]Forest Management'!$B$9:$B$27,0),MATCH(Z$4,'[13]Forest Management'!$B$9:$AG$9,0))</f>
        <v>0</v>
      </c>
      <c r="AA31" s="32">
        <f>INDEX('[13]Forest Management'!$B$9:$AG$27,MATCH($B31,'[13]Forest Management'!$B$9:$B$27,0),MATCH(AA$4,'[13]Forest Management'!$B$9:$AG$9,0))</f>
        <v>0</v>
      </c>
      <c r="AB31" s="32">
        <f>INDEX('[13]Forest Management'!$B$9:$AG$27,MATCH($B31,'[13]Forest Management'!$B$9:$B$27,0),MATCH(AB$4,'[13]Forest Management'!$B$9:$AG$9,0))</f>
        <v>0</v>
      </c>
      <c r="AC31" s="32">
        <f>INDEX('[13]Forest Management'!$B$9:$AG$27,MATCH($B31,'[13]Forest Management'!$B$9:$B$27,0),MATCH(AC$4,'[13]Forest Management'!$B$9:$AG$9,0))</f>
        <v>0</v>
      </c>
      <c r="AD31" s="32">
        <f>INDEX('[13]Forest Management'!$B$9:$AG$27,MATCH($B31,'[13]Forest Management'!$B$9:$B$27,0),MATCH(AD$4,'[13]Forest Management'!$B$9:$AG$9,0))</f>
        <v>0</v>
      </c>
      <c r="AE31" s="32">
        <f>INDEX('[13]Forest Management'!$B$9:$AG$27,MATCH($B31,'[13]Forest Management'!$B$9:$B$27,0),MATCH(AE$4,'[13]Forest Management'!$B$9:$AG$9,0))</f>
        <v>0</v>
      </c>
      <c r="AF31" s="32">
        <f>INDEX('[13]Forest Management'!$B$9:$AG$27,MATCH($B31,'[13]Forest Management'!$B$9:$B$27,0),MATCH(AF$4,'[13]Forest Management'!$B$9:$AG$9,0))</f>
        <v>0</v>
      </c>
    </row>
    <row r="32" spans="2:33" ht="15.75" x14ac:dyDescent="0.3">
      <c r="B32" s="188" t="s">
        <v>321</v>
      </c>
      <c r="C32" s="32">
        <f>INDEX('[13]Forest Management'!$B$9:$AG$27,MATCH($B32,'[13]Forest Management'!$B$9:$B$27,0),MATCH(C$4,'[13]Forest Management'!$B$9:$AG$9,0))</f>
        <v>0</v>
      </c>
      <c r="D32" s="32">
        <f>INDEX('[13]Forest Management'!$B$9:$AG$27,MATCH($B32,'[13]Forest Management'!$B$9:$B$27,0),MATCH(D$4,'[13]Forest Management'!$B$9:$AG$9,0))</f>
        <v>0</v>
      </c>
      <c r="E32" s="32">
        <f>INDEX('[13]Forest Management'!$B$9:$AG$27,MATCH($B32,'[13]Forest Management'!$B$9:$B$27,0),MATCH(E$4,'[13]Forest Management'!$B$9:$AG$9,0))</f>
        <v>0</v>
      </c>
      <c r="F32" s="32">
        <f>INDEX('[13]Forest Management'!$B$9:$AG$27,MATCH($B32,'[13]Forest Management'!$B$9:$B$27,0),MATCH(F$4,'[13]Forest Management'!$B$9:$AG$9,0))</f>
        <v>0</v>
      </c>
      <c r="G32" s="32">
        <f>INDEX('[13]Forest Management'!$B$9:$AG$27,MATCH($B32,'[13]Forest Management'!$B$9:$B$27,0),MATCH(G$4,'[13]Forest Management'!$B$9:$AG$9,0))</f>
        <v>0</v>
      </c>
      <c r="H32" s="32">
        <f>INDEX('[13]Forest Management'!$B$9:$AG$27,MATCH($B32,'[13]Forest Management'!$B$9:$B$27,0),MATCH(H$4,'[13]Forest Management'!$B$9:$AG$9,0))</f>
        <v>0</v>
      </c>
      <c r="I32" s="32">
        <f>INDEX('[13]Forest Management'!$B$9:$AG$27,MATCH($B32,'[13]Forest Management'!$B$9:$B$27,0),MATCH(I$4,'[13]Forest Management'!$B$9:$AG$9,0))</f>
        <v>0</v>
      </c>
      <c r="J32" s="32">
        <f>INDEX('[13]Forest Management'!$B$9:$AG$27,MATCH($B32,'[13]Forest Management'!$B$9:$B$27,0),MATCH(J$4,'[13]Forest Management'!$B$9:$AG$9,0))</f>
        <v>0</v>
      </c>
      <c r="K32" s="32">
        <f>INDEX('[13]Forest Management'!$B$9:$AG$27,MATCH($B32,'[13]Forest Management'!$B$9:$B$27,0),MATCH(K$4,'[13]Forest Management'!$B$9:$AG$9,0))</f>
        <v>0</v>
      </c>
      <c r="L32" s="32">
        <f>INDEX('[13]Forest Management'!$B$9:$AG$27,MATCH($B32,'[13]Forest Management'!$B$9:$B$27,0),MATCH(L$4,'[13]Forest Management'!$B$9:$AG$9,0))</f>
        <v>0</v>
      </c>
      <c r="M32" s="32">
        <f>INDEX('[13]Forest Management'!$B$9:$AG$27,MATCH($B32,'[13]Forest Management'!$B$9:$B$27,0),MATCH(M$4,'[13]Forest Management'!$B$9:$AG$9,0))</f>
        <v>0</v>
      </c>
      <c r="N32" s="32">
        <f>INDEX('[13]Forest Management'!$B$9:$AG$27,MATCH($B32,'[13]Forest Management'!$B$9:$B$27,0),MATCH(N$4,'[13]Forest Management'!$B$9:$AG$9,0))</f>
        <v>0</v>
      </c>
      <c r="O32" s="32">
        <f>INDEX('[13]Forest Management'!$B$9:$AG$27,MATCH($B32,'[13]Forest Management'!$B$9:$B$27,0),MATCH(O$4,'[13]Forest Management'!$B$9:$AG$9,0))</f>
        <v>0</v>
      </c>
      <c r="P32" s="32">
        <f>INDEX('[13]Forest Management'!$B$9:$AG$27,MATCH($B32,'[13]Forest Management'!$B$9:$B$27,0),MATCH(P$4,'[13]Forest Management'!$B$9:$AG$9,0))</f>
        <v>0</v>
      </c>
      <c r="Q32" s="32">
        <f>INDEX('[13]Forest Management'!$B$9:$AG$27,MATCH($B32,'[13]Forest Management'!$B$9:$B$27,0),MATCH(Q$4,'[13]Forest Management'!$B$9:$AG$9,0))</f>
        <v>0</v>
      </c>
      <c r="R32" s="32">
        <f>INDEX('[13]Forest Management'!$B$9:$AG$27,MATCH($B32,'[13]Forest Management'!$B$9:$B$27,0),MATCH(R$4,'[13]Forest Management'!$B$9:$AG$9,0))</f>
        <v>0</v>
      </c>
      <c r="S32" s="32">
        <f>INDEX('[13]Forest Management'!$B$9:$AG$27,MATCH($B32,'[13]Forest Management'!$B$9:$B$27,0),MATCH(S$4,'[13]Forest Management'!$B$9:$AG$9,0))</f>
        <v>0</v>
      </c>
      <c r="T32" s="32">
        <f>INDEX('[13]Forest Management'!$B$9:$AG$27,MATCH($B32,'[13]Forest Management'!$B$9:$B$27,0),MATCH(T$4,'[13]Forest Management'!$B$9:$AG$9,0))</f>
        <v>0</v>
      </c>
      <c r="U32" s="32">
        <f>INDEX('[13]Forest Management'!$B$9:$AG$27,MATCH($B32,'[13]Forest Management'!$B$9:$B$27,0),MATCH(U$4,'[13]Forest Management'!$B$9:$AG$9,0))</f>
        <v>0</v>
      </c>
      <c r="V32" s="32">
        <f>INDEX('[13]Forest Management'!$B$9:$AG$27,MATCH($B32,'[13]Forest Management'!$B$9:$B$27,0),MATCH(V$4,'[13]Forest Management'!$B$9:$AG$9,0))</f>
        <v>0</v>
      </c>
      <c r="W32" s="32">
        <f>INDEX('[13]Forest Management'!$B$9:$AG$27,MATCH($B32,'[13]Forest Management'!$B$9:$B$27,0),MATCH(W$4,'[13]Forest Management'!$B$9:$AG$9,0))</f>
        <v>0</v>
      </c>
      <c r="X32" s="32">
        <f>INDEX('[13]Forest Management'!$B$9:$AG$27,MATCH($B32,'[13]Forest Management'!$B$9:$B$27,0),MATCH(X$4,'[13]Forest Management'!$B$9:$AG$9,0))</f>
        <v>0</v>
      </c>
      <c r="Y32" s="32">
        <f>INDEX('[13]Forest Management'!$B$9:$AG$27,MATCH($B32,'[13]Forest Management'!$B$9:$B$27,0),MATCH(Y$4,'[13]Forest Management'!$B$9:$AG$9,0))</f>
        <v>0</v>
      </c>
      <c r="Z32" s="32">
        <f>INDEX('[13]Forest Management'!$B$9:$AG$27,MATCH($B32,'[13]Forest Management'!$B$9:$B$27,0),MATCH(Z$4,'[13]Forest Management'!$B$9:$AG$9,0))</f>
        <v>0</v>
      </c>
      <c r="AA32" s="32">
        <f>INDEX('[13]Forest Management'!$B$9:$AG$27,MATCH($B32,'[13]Forest Management'!$B$9:$B$27,0),MATCH(AA$4,'[13]Forest Management'!$B$9:$AG$9,0))</f>
        <v>0</v>
      </c>
      <c r="AB32" s="32">
        <f>INDEX('[13]Forest Management'!$B$9:$AG$27,MATCH($B32,'[13]Forest Management'!$B$9:$B$27,0),MATCH(AB$4,'[13]Forest Management'!$B$9:$AG$9,0))</f>
        <v>0</v>
      </c>
      <c r="AC32" s="32">
        <f>INDEX('[13]Forest Management'!$B$9:$AG$27,MATCH($B32,'[13]Forest Management'!$B$9:$B$27,0),MATCH(AC$4,'[13]Forest Management'!$B$9:$AG$9,0))</f>
        <v>0</v>
      </c>
      <c r="AD32" s="32">
        <f>INDEX('[13]Forest Management'!$B$9:$AG$27,MATCH($B32,'[13]Forest Management'!$B$9:$B$27,0),MATCH(AD$4,'[13]Forest Management'!$B$9:$AG$9,0))</f>
        <v>0</v>
      </c>
      <c r="AE32" s="32">
        <f>INDEX('[13]Forest Management'!$B$9:$AG$27,MATCH($B32,'[13]Forest Management'!$B$9:$B$27,0),MATCH(AE$4,'[13]Forest Management'!$B$9:$AG$9,0))</f>
        <v>0</v>
      </c>
      <c r="AF32" s="32">
        <f>INDEX('[13]Forest Management'!$B$9:$AG$27,MATCH($B32,'[13]Forest Management'!$B$9:$B$27,0),MATCH(AF$4,'[13]Forest Management'!$B$9:$AG$9,0))</f>
        <v>0</v>
      </c>
    </row>
    <row r="33" spans="2:32" ht="15.75" x14ac:dyDescent="0.3">
      <c r="B33" s="188" t="s">
        <v>322</v>
      </c>
      <c r="C33" s="32">
        <f>INDEX('[13]Forest Management'!$B$9:$AG$27,MATCH($B33,'[13]Forest Management'!$B$9:$B$27,0),MATCH(C$4,'[13]Forest Management'!$B$9:$AG$9,0))</f>
        <v>0</v>
      </c>
      <c r="D33" s="32">
        <f>INDEX('[13]Forest Management'!$B$9:$AG$27,MATCH($B33,'[13]Forest Management'!$B$9:$B$27,0),MATCH(D$4,'[13]Forest Management'!$B$9:$AG$9,0))</f>
        <v>0</v>
      </c>
      <c r="E33" s="32">
        <f>INDEX('[13]Forest Management'!$B$9:$AG$27,MATCH($B33,'[13]Forest Management'!$B$9:$B$27,0),MATCH(E$4,'[13]Forest Management'!$B$9:$AG$9,0))</f>
        <v>0</v>
      </c>
      <c r="F33" s="32">
        <f>INDEX('[13]Forest Management'!$B$9:$AG$27,MATCH($B33,'[13]Forest Management'!$B$9:$B$27,0),MATCH(F$4,'[13]Forest Management'!$B$9:$AG$9,0))</f>
        <v>0</v>
      </c>
      <c r="G33" s="32">
        <f>INDEX('[13]Forest Management'!$B$9:$AG$27,MATCH($B33,'[13]Forest Management'!$B$9:$B$27,0),MATCH(G$4,'[13]Forest Management'!$B$9:$AG$9,0))</f>
        <v>0</v>
      </c>
      <c r="H33" s="32">
        <f>INDEX('[13]Forest Management'!$B$9:$AG$27,MATCH($B33,'[13]Forest Management'!$B$9:$B$27,0),MATCH(H$4,'[13]Forest Management'!$B$9:$AG$9,0))</f>
        <v>0</v>
      </c>
      <c r="I33" s="32">
        <f>INDEX('[13]Forest Management'!$B$9:$AG$27,MATCH($B33,'[13]Forest Management'!$B$9:$B$27,0),MATCH(I$4,'[13]Forest Management'!$B$9:$AG$9,0))</f>
        <v>0</v>
      </c>
      <c r="J33" s="32">
        <f>INDEX('[13]Forest Management'!$B$9:$AG$27,MATCH($B33,'[13]Forest Management'!$B$9:$B$27,0),MATCH(J$4,'[13]Forest Management'!$B$9:$AG$9,0))</f>
        <v>0</v>
      </c>
      <c r="K33" s="32">
        <f>INDEX('[13]Forest Management'!$B$9:$AG$27,MATCH($B33,'[13]Forest Management'!$B$9:$B$27,0),MATCH(K$4,'[13]Forest Management'!$B$9:$AG$9,0))</f>
        <v>0</v>
      </c>
      <c r="L33" s="32">
        <f>INDEX('[13]Forest Management'!$B$9:$AG$27,MATCH($B33,'[13]Forest Management'!$B$9:$B$27,0),MATCH(L$4,'[13]Forest Management'!$B$9:$AG$9,0))</f>
        <v>0</v>
      </c>
      <c r="M33" s="32">
        <f>INDEX('[13]Forest Management'!$B$9:$AG$27,MATCH($B33,'[13]Forest Management'!$B$9:$B$27,0),MATCH(M$4,'[13]Forest Management'!$B$9:$AG$9,0))</f>
        <v>0</v>
      </c>
      <c r="N33" s="32">
        <f>INDEX('[13]Forest Management'!$B$9:$AG$27,MATCH($B33,'[13]Forest Management'!$B$9:$B$27,0),MATCH(N$4,'[13]Forest Management'!$B$9:$AG$9,0))</f>
        <v>0</v>
      </c>
      <c r="O33" s="32">
        <f>INDEX('[13]Forest Management'!$B$9:$AG$27,MATCH($B33,'[13]Forest Management'!$B$9:$B$27,0),MATCH(O$4,'[13]Forest Management'!$B$9:$AG$9,0))</f>
        <v>0</v>
      </c>
      <c r="P33" s="32">
        <f>INDEX('[13]Forest Management'!$B$9:$AG$27,MATCH($B33,'[13]Forest Management'!$B$9:$B$27,0),MATCH(P$4,'[13]Forest Management'!$B$9:$AG$9,0))</f>
        <v>0</v>
      </c>
      <c r="Q33" s="32">
        <f>INDEX('[13]Forest Management'!$B$9:$AG$27,MATCH($B33,'[13]Forest Management'!$B$9:$B$27,0),MATCH(Q$4,'[13]Forest Management'!$B$9:$AG$9,0))</f>
        <v>0</v>
      </c>
      <c r="R33" s="32">
        <f>INDEX('[13]Forest Management'!$B$9:$AG$27,MATCH($B33,'[13]Forest Management'!$B$9:$B$27,0),MATCH(R$4,'[13]Forest Management'!$B$9:$AG$9,0))</f>
        <v>0</v>
      </c>
      <c r="S33" s="32">
        <f>INDEX('[13]Forest Management'!$B$9:$AG$27,MATCH($B33,'[13]Forest Management'!$B$9:$B$27,0),MATCH(S$4,'[13]Forest Management'!$B$9:$AG$9,0))</f>
        <v>0</v>
      </c>
      <c r="T33" s="32">
        <f>INDEX('[13]Forest Management'!$B$9:$AG$27,MATCH($B33,'[13]Forest Management'!$B$9:$B$27,0),MATCH(T$4,'[13]Forest Management'!$B$9:$AG$9,0))</f>
        <v>0</v>
      </c>
      <c r="U33" s="32">
        <f>INDEX('[13]Forest Management'!$B$9:$AG$27,MATCH($B33,'[13]Forest Management'!$B$9:$B$27,0),MATCH(U$4,'[13]Forest Management'!$B$9:$AG$9,0))</f>
        <v>0</v>
      </c>
      <c r="V33" s="32">
        <f>INDEX('[13]Forest Management'!$B$9:$AG$27,MATCH($B33,'[13]Forest Management'!$B$9:$B$27,0),MATCH(V$4,'[13]Forest Management'!$B$9:$AG$9,0))</f>
        <v>0</v>
      </c>
      <c r="W33" s="32">
        <f>INDEX('[13]Forest Management'!$B$9:$AG$27,MATCH($B33,'[13]Forest Management'!$B$9:$B$27,0),MATCH(W$4,'[13]Forest Management'!$B$9:$AG$9,0))</f>
        <v>0</v>
      </c>
      <c r="X33" s="32">
        <f>INDEX('[13]Forest Management'!$B$9:$AG$27,MATCH($B33,'[13]Forest Management'!$B$9:$B$27,0),MATCH(X$4,'[13]Forest Management'!$B$9:$AG$9,0))</f>
        <v>0</v>
      </c>
      <c r="Y33" s="32">
        <f>INDEX('[13]Forest Management'!$B$9:$AG$27,MATCH($B33,'[13]Forest Management'!$B$9:$B$27,0),MATCH(Y$4,'[13]Forest Management'!$B$9:$AG$9,0))</f>
        <v>0</v>
      </c>
      <c r="Z33" s="32">
        <f>INDEX('[13]Forest Management'!$B$9:$AG$27,MATCH($B33,'[13]Forest Management'!$B$9:$B$27,0),MATCH(Z$4,'[13]Forest Management'!$B$9:$AG$9,0))</f>
        <v>0</v>
      </c>
      <c r="AA33" s="32">
        <f>INDEX('[13]Forest Management'!$B$9:$AG$27,MATCH($B33,'[13]Forest Management'!$B$9:$B$27,0),MATCH(AA$4,'[13]Forest Management'!$B$9:$AG$9,0))</f>
        <v>0</v>
      </c>
      <c r="AB33" s="32">
        <f>INDEX('[13]Forest Management'!$B$9:$AG$27,MATCH($B33,'[13]Forest Management'!$B$9:$B$27,0),MATCH(AB$4,'[13]Forest Management'!$B$9:$AG$9,0))</f>
        <v>0</v>
      </c>
      <c r="AC33" s="32">
        <f>INDEX('[13]Forest Management'!$B$9:$AG$27,MATCH($B33,'[13]Forest Management'!$B$9:$B$27,0),MATCH(AC$4,'[13]Forest Management'!$B$9:$AG$9,0))</f>
        <v>0</v>
      </c>
      <c r="AD33" s="32">
        <f>INDEX('[13]Forest Management'!$B$9:$AG$27,MATCH($B33,'[13]Forest Management'!$B$9:$B$27,0),MATCH(AD$4,'[13]Forest Management'!$B$9:$AG$9,0))</f>
        <v>0</v>
      </c>
      <c r="AE33" s="32">
        <f>INDEX('[13]Forest Management'!$B$9:$AG$27,MATCH($B33,'[13]Forest Management'!$B$9:$B$27,0),MATCH(AE$4,'[13]Forest Management'!$B$9:$AG$9,0))</f>
        <v>0</v>
      </c>
      <c r="AF33" s="32">
        <f>INDEX('[13]Forest Management'!$B$9:$AG$27,MATCH($B33,'[13]Forest Management'!$B$9:$B$27,0),MATCH(AF$4,'[13]Forest Management'!$B$9:$AG$9,0))</f>
        <v>0</v>
      </c>
    </row>
    <row r="34" spans="2:32" ht="15.75" x14ac:dyDescent="0.3">
      <c r="B34" s="188" t="s">
        <v>323</v>
      </c>
      <c r="C34" s="32">
        <f>INDEX('[13]Forest Management'!$B$9:$AG$27,MATCH($B34,'[13]Forest Management'!$B$9:$B$27,0),MATCH(C$4,'[13]Forest Management'!$B$9:$AG$9,0))</f>
        <v>0</v>
      </c>
      <c r="D34" s="32">
        <f>INDEX('[13]Forest Management'!$B$9:$AG$27,MATCH($B34,'[13]Forest Management'!$B$9:$B$27,0),MATCH(D$4,'[13]Forest Management'!$B$9:$AG$9,0))</f>
        <v>0</v>
      </c>
      <c r="E34" s="32">
        <f>INDEX('[13]Forest Management'!$B$9:$AG$27,MATCH($B34,'[13]Forest Management'!$B$9:$B$27,0),MATCH(E$4,'[13]Forest Management'!$B$9:$AG$9,0))</f>
        <v>0</v>
      </c>
      <c r="F34" s="32">
        <f>INDEX('[13]Forest Management'!$B$9:$AG$27,MATCH($B34,'[13]Forest Management'!$B$9:$B$27,0),MATCH(F$4,'[13]Forest Management'!$B$9:$AG$9,0))</f>
        <v>0</v>
      </c>
      <c r="G34" s="32">
        <f>INDEX('[13]Forest Management'!$B$9:$AG$27,MATCH($B34,'[13]Forest Management'!$B$9:$B$27,0),MATCH(G$4,'[13]Forest Management'!$B$9:$AG$9,0))</f>
        <v>0</v>
      </c>
      <c r="H34" s="32">
        <f>INDEX('[13]Forest Management'!$B$9:$AG$27,MATCH($B34,'[13]Forest Management'!$B$9:$B$27,0),MATCH(H$4,'[13]Forest Management'!$B$9:$AG$9,0))</f>
        <v>0</v>
      </c>
      <c r="I34" s="32">
        <f>INDEX('[13]Forest Management'!$B$9:$AG$27,MATCH($B34,'[13]Forest Management'!$B$9:$B$27,0),MATCH(I$4,'[13]Forest Management'!$B$9:$AG$9,0))</f>
        <v>0</v>
      </c>
      <c r="J34" s="32">
        <f>INDEX('[13]Forest Management'!$B$9:$AG$27,MATCH($B34,'[13]Forest Management'!$B$9:$B$27,0),MATCH(J$4,'[13]Forest Management'!$B$9:$AG$9,0))</f>
        <v>0</v>
      </c>
      <c r="K34" s="32">
        <f>INDEX('[13]Forest Management'!$B$9:$AG$27,MATCH($B34,'[13]Forest Management'!$B$9:$B$27,0),MATCH(K$4,'[13]Forest Management'!$B$9:$AG$9,0))</f>
        <v>0</v>
      </c>
      <c r="L34" s="32">
        <f>INDEX('[13]Forest Management'!$B$9:$AG$27,MATCH($B34,'[13]Forest Management'!$B$9:$B$27,0),MATCH(L$4,'[13]Forest Management'!$B$9:$AG$9,0))</f>
        <v>0</v>
      </c>
      <c r="M34" s="32">
        <f>INDEX('[13]Forest Management'!$B$9:$AG$27,MATCH($B34,'[13]Forest Management'!$B$9:$B$27,0),MATCH(M$4,'[13]Forest Management'!$B$9:$AG$9,0))</f>
        <v>0</v>
      </c>
      <c r="N34" s="32">
        <f>INDEX('[13]Forest Management'!$B$9:$AG$27,MATCH($B34,'[13]Forest Management'!$B$9:$B$27,0),MATCH(N$4,'[13]Forest Management'!$B$9:$AG$9,0))</f>
        <v>0</v>
      </c>
      <c r="O34" s="32">
        <f>INDEX('[13]Forest Management'!$B$9:$AG$27,MATCH($B34,'[13]Forest Management'!$B$9:$B$27,0),MATCH(O$4,'[13]Forest Management'!$B$9:$AG$9,0))</f>
        <v>0</v>
      </c>
      <c r="P34" s="32">
        <f>INDEX('[13]Forest Management'!$B$9:$AG$27,MATCH($B34,'[13]Forest Management'!$B$9:$B$27,0),MATCH(P$4,'[13]Forest Management'!$B$9:$AG$9,0))</f>
        <v>0</v>
      </c>
      <c r="Q34" s="32">
        <f>INDEX('[13]Forest Management'!$B$9:$AG$27,MATCH($B34,'[13]Forest Management'!$B$9:$B$27,0),MATCH(Q$4,'[13]Forest Management'!$B$9:$AG$9,0))</f>
        <v>0</v>
      </c>
      <c r="R34" s="32">
        <f>INDEX('[13]Forest Management'!$B$9:$AG$27,MATCH($B34,'[13]Forest Management'!$B$9:$B$27,0),MATCH(R$4,'[13]Forest Management'!$B$9:$AG$9,0))</f>
        <v>0</v>
      </c>
      <c r="S34" s="32">
        <f>INDEX('[13]Forest Management'!$B$9:$AG$27,MATCH($B34,'[13]Forest Management'!$B$9:$B$27,0),MATCH(S$4,'[13]Forest Management'!$B$9:$AG$9,0))</f>
        <v>0</v>
      </c>
      <c r="T34" s="32">
        <f>INDEX('[13]Forest Management'!$B$9:$AG$27,MATCH($B34,'[13]Forest Management'!$B$9:$B$27,0),MATCH(T$4,'[13]Forest Management'!$B$9:$AG$9,0))</f>
        <v>0</v>
      </c>
      <c r="U34" s="32">
        <f>INDEX('[13]Forest Management'!$B$9:$AG$27,MATCH($B34,'[13]Forest Management'!$B$9:$B$27,0),MATCH(U$4,'[13]Forest Management'!$B$9:$AG$9,0))</f>
        <v>0</v>
      </c>
      <c r="V34" s="32">
        <f>INDEX('[13]Forest Management'!$B$9:$AG$27,MATCH($B34,'[13]Forest Management'!$B$9:$B$27,0),MATCH(V$4,'[13]Forest Management'!$B$9:$AG$9,0))</f>
        <v>0</v>
      </c>
      <c r="W34" s="32">
        <f>INDEX('[13]Forest Management'!$B$9:$AG$27,MATCH($B34,'[13]Forest Management'!$B$9:$B$27,0),MATCH(W$4,'[13]Forest Management'!$B$9:$AG$9,0))</f>
        <v>0</v>
      </c>
      <c r="X34" s="32">
        <f>INDEX('[13]Forest Management'!$B$9:$AG$27,MATCH($B34,'[13]Forest Management'!$B$9:$B$27,0),MATCH(X$4,'[13]Forest Management'!$B$9:$AG$9,0))</f>
        <v>0</v>
      </c>
      <c r="Y34" s="32">
        <f>INDEX('[13]Forest Management'!$B$9:$AG$27,MATCH($B34,'[13]Forest Management'!$B$9:$B$27,0),MATCH(Y$4,'[13]Forest Management'!$B$9:$AG$9,0))</f>
        <v>0</v>
      </c>
      <c r="Z34" s="32">
        <f>INDEX('[13]Forest Management'!$B$9:$AG$27,MATCH($B34,'[13]Forest Management'!$B$9:$B$27,0),MATCH(Z$4,'[13]Forest Management'!$B$9:$AG$9,0))</f>
        <v>0</v>
      </c>
      <c r="AA34" s="32">
        <f>INDEX('[13]Forest Management'!$B$9:$AG$27,MATCH($B34,'[13]Forest Management'!$B$9:$B$27,0),MATCH(AA$4,'[13]Forest Management'!$B$9:$AG$9,0))</f>
        <v>0</v>
      </c>
      <c r="AB34" s="32">
        <f>INDEX('[13]Forest Management'!$B$9:$AG$27,MATCH($B34,'[13]Forest Management'!$B$9:$B$27,0),MATCH(AB$4,'[13]Forest Management'!$B$9:$AG$9,0))</f>
        <v>0</v>
      </c>
      <c r="AC34" s="32">
        <f>INDEX('[13]Forest Management'!$B$9:$AG$27,MATCH($B34,'[13]Forest Management'!$B$9:$B$27,0),MATCH(AC$4,'[13]Forest Management'!$B$9:$AG$9,0))</f>
        <v>0</v>
      </c>
      <c r="AD34" s="32">
        <f>INDEX('[13]Forest Management'!$B$9:$AG$27,MATCH($B34,'[13]Forest Management'!$B$9:$B$27,0),MATCH(AD$4,'[13]Forest Management'!$B$9:$AG$9,0))</f>
        <v>0</v>
      </c>
      <c r="AE34" s="32">
        <f>INDEX('[13]Forest Management'!$B$9:$AG$27,MATCH($B34,'[13]Forest Management'!$B$9:$B$27,0),MATCH(AE$4,'[13]Forest Management'!$B$9:$AG$9,0))</f>
        <v>0</v>
      </c>
      <c r="AF34" s="32">
        <f>INDEX('[13]Forest Management'!$B$9:$AG$27,MATCH($B34,'[13]Forest Management'!$B$9:$B$27,0),MATCH(AF$4,'[13]Forest Management'!$B$9:$AG$9,0))</f>
        <v>0</v>
      </c>
    </row>
    <row r="35" spans="2:32" ht="15.75" x14ac:dyDescent="0.3">
      <c r="B35" s="188" t="s">
        <v>324</v>
      </c>
      <c r="C35" s="32">
        <f>INDEX('[13]Forest Management'!$B$9:$AG$27,MATCH($B35,'[13]Forest Management'!$B$9:$B$27,0),MATCH(C$4,'[13]Forest Management'!$B$9:$AG$9,0))</f>
        <v>0</v>
      </c>
      <c r="D35" s="32">
        <f>INDEX('[13]Forest Management'!$B$9:$AG$27,MATCH($B35,'[13]Forest Management'!$B$9:$B$27,0),MATCH(D$4,'[13]Forest Management'!$B$9:$AG$9,0))</f>
        <v>0</v>
      </c>
      <c r="E35" s="32">
        <f>INDEX('[13]Forest Management'!$B$9:$AG$27,MATCH($B35,'[13]Forest Management'!$B$9:$B$27,0),MATCH(E$4,'[13]Forest Management'!$B$9:$AG$9,0))</f>
        <v>0</v>
      </c>
      <c r="F35" s="32">
        <f>INDEX('[13]Forest Management'!$B$9:$AG$27,MATCH($B35,'[13]Forest Management'!$B$9:$B$27,0),MATCH(F$4,'[13]Forest Management'!$B$9:$AG$9,0))</f>
        <v>0</v>
      </c>
      <c r="G35" s="32">
        <f>INDEX('[13]Forest Management'!$B$9:$AG$27,MATCH($B35,'[13]Forest Management'!$B$9:$B$27,0),MATCH(G$4,'[13]Forest Management'!$B$9:$AG$9,0))</f>
        <v>0</v>
      </c>
      <c r="H35" s="32">
        <f>INDEX('[13]Forest Management'!$B$9:$AG$27,MATCH($B35,'[13]Forest Management'!$B$9:$B$27,0),MATCH(H$4,'[13]Forest Management'!$B$9:$AG$9,0))</f>
        <v>0</v>
      </c>
      <c r="I35" s="32">
        <f>INDEX('[13]Forest Management'!$B$9:$AG$27,MATCH($B35,'[13]Forest Management'!$B$9:$B$27,0),MATCH(I$4,'[13]Forest Management'!$B$9:$AG$9,0))</f>
        <v>0</v>
      </c>
      <c r="J35" s="32">
        <f>INDEX('[13]Forest Management'!$B$9:$AG$27,MATCH($B35,'[13]Forest Management'!$B$9:$B$27,0),MATCH(J$4,'[13]Forest Management'!$B$9:$AG$9,0))</f>
        <v>0</v>
      </c>
      <c r="K35" s="32">
        <f>INDEX('[13]Forest Management'!$B$9:$AG$27,MATCH($B35,'[13]Forest Management'!$B$9:$B$27,0),MATCH(K$4,'[13]Forest Management'!$B$9:$AG$9,0))</f>
        <v>0</v>
      </c>
      <c r="L35" s="32">
        <f>INDEX('[13]Forest Management'!$B$9:$AG$27,MATCH($B35,'[13]Forest Management'!$B$9:$B$27,0),MATCH(L$4,'[13]Forest Management'!$B$9:$AG$9,0))</f>
        <v>0</v>
      </c>
      <c r="M35" s="32">
        <f>INDEX('[13]Forest Management'!$B$9:$AG$27,MATCH($B35,'[13]Forest Management'!$B$9:$B$27,0),MATCH(M$4,'[13]Forest Management'!$B$9:$AG$9,0))</f>
        <v>0</v>
      </c>
      <c r="N35" s="32">
        <f>INDEX('[13]Forest Management'!$B$9:$AG$27,MATCH($B35,'[13]Forest Management'!$B$9:$B$27,0),MATCH(N$4,'[13]Forest Management'!$B$9:$AG$9,0))</f>
        <v>0</v>
      </c>
      <c r="O35" s="32">
        <f>INDEX('[13]Forest Management'!$B$9:$AG$27,MATCH($B35,'[13]Forest Management'!$B$9:$B$27,0),MATCH(O$4,'[13]Forest Management'!$B$9:$AG$9,0))</f>
        <v>0</v>
      </c>
      <c r="P35" s="32">
        <f>INDEX('[13]Forest Management'!$B$9:$AG$27,MATCH($B35,'[13]Forest Management'!$B$9:$B$27,0),MATCH(P$4,'[13]Forest Management'!$B$9:$AG$9,0))</f>
        <v>0</v>
      </c>
      <c r="Q35" s="32">
        <f>INDEX('[13]Forest Management'!$B$9:$AG$27,MATCH($B35,'[13]Forest Management'!$B$9:$B$27,0),MATCH(Q$4,'[13]Forest Management'!$B$9:$AG$9,0))</f>
        <v>0</v>
      </c>
      <c r="R35" s="32">
        <f>INDEX('[13]Forest Management'!$B$9:$AG$27,MATCH($B35,'[13]Forest Management'!$B$9:$B$27,0),MATCH(R$4,'[13]Forest Management'!$B$9:$AG$9,0))</f>
        <v>0</v>
      </c>
      <c r="S35" s="32">
        <f>INDEX('[13]Forest Management'!$B$9:$AG$27,MATCH($B35,'[13]Forest Management'!$B$9:$B$27,0),MATCH(S$4,'[13]Forest Management'!$B$9:$AG$9,0))</f>
        <v>0</v>
      </c>
      <c r="T35" s="32">
        <f>INDEX('[13]Forest Management'!$B$9:$AG$27,MATCH($B35,'[13]Forest Management'!$B$9:$B$27,0),MATCH(T$4,'[13]Forest Management'!$B$9:$AG$9,0))</f>
        <v>0</v>
      </c>
      <c r="U35" s="32">
        <f>INDEX('[13]Forest Management'!$B$9:$AG$27,MATCH($B35,'[13]Forest Management'!$B$9:$B$27,0),MATCH(U$4,'[13]Forest Management'!$B$9:$AG$9,0))</f>
        <v>0</v>
      </c>
      <c r="V35" s="32">
        <f>INDEX('[13]Forest Management'!$B$9:$AG$27,MATCH($B35,'[13]Forest Management'!$B$9:$B$27,0),MATCH(V$4,'[13]Forest Management'!$B$9:$AG$9,0))</f>
        <v>0</v>
      </c>
      <c r="W35" s="32">
        <f>INDEX('[13]Forest Management'!$B$9:$AG$27,MATCH($B35,'[13]Forest Management'!$B$9:$B$27,0),MATCH(W$4,'[13]Forest Management'!$B$9:$AG$9,0))</f>
        <v>0</v>
      </c>
      <c r="X35" s="32">
        <f>INDEX('[13]Forest Management'!$B$9:$AG$27,MATCH($B35,'[13]Forest Management'!$B$9:$B$27,0),MATCH(X$4,'[13]Forest Management'!$B$9:$AG$9,0))</f>
        <v>0</v>
      </c>
      <c r="Y35" s="32">
        <f>INDEX('[13]Forest Management'!$B$9:$AG$27,MATCH($B35,'[13]Forest Management'!$B$9:$B$27,0),MATCH(Y$4,'[13]Forest Management'!$B$9:$AG$9,0))</f>
        <v>0</v>
      </c>
      <c r="Z35" s="32">
        <f>INDEX('[13]Forest Management'!$B$9:$AG$27,MATCH($B35,'[13]Forest Management'!$B$9:$B$27,0),MATCH(Z$4,'[13]Forest Management'!$B$9:$AG$9,0))</f>
        <v>0</v>
      </c>
      <c r="AA35" s="32">
        <f>INDEX('[13]Forest Management'!$B$9:$AG$27,MATCH($B35,'[13]Forest Management'!$B$9:$B$27,0),MATCH(AA$4,'[13]Forest Management'!$B$9:$AG$9,0))</f>
        <v>0</v>
      </c>
      <c r="AB35" s="32">
        <f>INDEX('[13]Forest Management'!$B$9:$AG$27,MATCH($B35,'[13]Forest Management'!$B$9:$B$27,0),MATCH(AB$4,'[13]Forest Management'!$B$9:$AG$9,0))</f>
        <v>0</v>
      </c>
      <c r="AC35" s="32">
        <f>INDEX('[13]Forest Management'!$B$9:$AG$27,MATCH($B35,'[13]Forest Management'!$B$9:$B$27,0),MATCH(AC$4,'[13]Forest Management'!$B$9:$AG$9,0))</f>
        <v>0</v>
      </c>
      <c r="AD35" s="32">
        <f>INDEX('[13]Forest Management'!$B$9:$AG$27,MATCH($B35,'[13]Forest Management'!$B$9:$B$27,0),MATCH(AD$4,'[13]Forest Management'!$B$9:$AG$9,0))</f>
        <v>0</v>
      </c>
      <c r="AE35" s="32">
        <f>INDEX('[13]Forest Management'!$B$9:$AG$27,MATCH($B35,'[13]Forest Management'!$B$9:$B$27,0),MATCH(AE$4,'[13]Forest Management'!$B$9:$AG$9,0))</f>
        <v>0</v>
      </c>
      <c r="AF35" s="32">
        <f>INDEX('[13]Forest Management'!$B$9:$AG$27,MATCH($B35,'[13]Forest Management'!$B$9:$B$27,0),MATCH(AF$4,'[13]Forest Management'!$B$9:$AG$9,0))</f>
        <v>0</v>
      </c>
    </row>
    <row r="36" spans="2:32" ht="15.75" x14ac:dyDescent="0.3">
      <c r="B36" s="188" t="s">
        <v>325</v>
      </c>
      <c r="C36" s="32">
        <f>INDEX('[13]Forest Management'!$B$9:$AG$27,MATCH($B36,'[13]Forest Management'!$B$9:$B$27,0),MATCH(C$4,'[13]Forest Management'!$B$9:$AG$9,0))</f>
        <v>0</v>
      </c>
      <c r="D36" s="32">
        <f>INDEX('[13]Forest Management'!$B$9:$AG$27,MATCH($B36,'[13]Forest Management'!$B$9:$B$27,0),MATCH(D$4,'[13]Forest Management'!$B$9:$AG$9,0))</f>
        <v>0</v>
      </c>
      <c r="E36" s="32">
        <f>INDEX('[13]Forest Management'!$B$9:$AG$27,MATCH($B36,'[13]Forest Management'!$B$9:$B$27,0),MATCH(E$4,'[13]Forest Management'!$B$9:$AG$9,0))</f>
        <v>0</v>
      </c>
      <c r="F36" s="32">
        <f>INDEX('[13]Forest Management'!$B$9:$AG$27,MATCH($B36,'[13]Forest Management'!$B$9:$B$27,0),MATCH(F$4,'[13]Forest Management'!$B$9:$AG$9,0))</f>
        <v>0</v>
      </c>
      <c r="G36" s="32">
        <f>INDEX('[13]Forest Management'!$B$9:$AG$27,MATCH($B36,'[13]Forest Management'!$B$9:$B$27,0),MATCH(G$4,'[13]Forest Management'!$B$9:$AG$9,0))</f>
        <v>0</v>
      </c>
      <c r="H36" s="32">
        <f>INDEX('[13]Forest Management'!$B$9:$AG$27,MATCH($B36,'[13]Forest Management'!$B$9:$B$27,0),MATCH(H$4,'[13]Forest Management'!$B$9:$AG$9,0))</f>
        <v>0</v>
      </c>
      <c r="I36" s="32">
        <f>INDEX('[13]Forest Management'!$B$9:$AG$27,MATCH($B36,'[13]Forest Management'!$B$9:$B$27,0),MATCH(I$4,'[13]Forest Management'!$B$9:$AG$9,0))</f>
        <v>0</v>
      </c>
      <c r="J36" s="32">
        <f>INDEX('[13]Forest Management'!$B$9:$AG$27,MATCH($B36,'[13]Forest Management'!$B$9:$B$27,0),MATCH(J$4,'[13]Forest Management'!$B$9:$AG$9,0))</f>
        <v>0</v>
      </c>
      <c r="K36" s="32">
        <f>INDEX('[13]Forest Management'!$B$9:$AG$27,MATCH($B36,'[13]Forest Management'!$B$9:$B$27,0),MATCH(K$4,'[13]Forest Management'!$B$9:$AG$9,0))</f>
        <v>0</v>
      </c>
      <c r="L36" s="32">
        <f>INDEX('[13]Forest Management'!$B$9:$AG$27,MATCH($B36,'[13]Forest Management'!$B$9:$B$27,0),MATCH(L$4,'[13]Forest Management'!$B$9:$AG$9,0))</f>
        <v>0</v>
      </c>
      <c r="M36" s="32">
        <f>INDEX('[13]Forest Management'!$B$9:$AG$27,MATCH($B36,'[13]Forest Management'!$B$9:$B$27,0),MATCH(M$4,'[13]Forest Management'!$B$9:$AG$9,0))</f>
        <v>0</v>
      </c>
      <c r="N36" s="32">
        <f>INDEX('[13]Forest Management'!$B$9:$AG$27,MATCH($B36,'[13]Forest Management'!$B$9:$B$27,0),MATCH(N$4,'[13]Forest Management'!$B$9:$AG$9,0))</f>
        <v>0</v>
      </c>
      <c r="O36" s="32">
        <f>INDEX('[13]Forest Management'!$B$9:$AG$27,MATCH($B36,'[13]Forest Management'!$B$9:$B$27,0),MATCH(O$4,'[13]Forest Management'!$B$9:$AG$9,0))</f>
        <v>0</v>
      </c>
      <c r="P36" s="32">
        <f>INDEX('[13]Forest Management'!$B$9:$AG$27,MATCH($B36,'[13]Forest Management'!$B$9:$B$27,0),MATCH(P$4,'[13]Forest Management'!$B$9:$AG$9,0))</f>
        <v>0</v>
      </c>
      <c r="Q36" s="32">
        <f>INDEX('[13]Forest Management'!$B$9:$AG$27,MATCH($B36,'[13]Forest Management'!$B$9:$B$27,0),MATCH(Q$4,'[13]Forest Management'!$B$9:$AG$9,0))</f>
        <v>0</v>
      </c>
      <c r="R36" s="32">
        <f>INDEX('[13]Forest Management'!$B$9:$AG$27,MATCH($B36,'[13]Forest Management'!$B$9:$B$27,0),MATCH(R$4,'[13]Forest Management'!$B$9:$AG$9,0))</f>
        <v>0</v>
      </c>
      <c r="S36" s="32">
        <f>INDEX('[13]Forest Management'!$B$9:$AG$27,MATCH($B36,'[13]Forest Management'!$B$9:$B$27,0),MATCH(S$4,'[13]Forest Management'!$B$9:$AG$9,0))</f>
        <v>0</v>
      </c>
      <c r="T36" s="32">
        <f>INDEX('[13]Forest Management'!$B$9:$AG$27,MATCH($B36,'[13]Forest Management'!$B$9:$B$27,0),MATCH(T$4,'[13]Forest Management'!$B$9:$AG$9,0))</f>
        <v>0</v>
      </c>
      <c r="U36" s="32">
        <f>INDEX('[13]Forest Management'!$B$9:$AG$27,MATCH($B36,'[13]Forest Management'!$B$9:$B$27,0),MATCH(U$4,'[13]Forest Management'!$B$9:$AG$9,0))</f>
        <v>0</v>
      </c>
      <c r="V36" s="32">
        <f>INDEX('[13]Forest Management'!$B$9:$AG$27,MATCH($B36,'[13]Forest Management'!$B$9:$B$27,0),MATCH(V$4,'[13]Forest Management'!$B$9:$AG$9,0))</f>
        <v>0</v>
      </c>
      <c r="W36" s="32">
        <f>INDEX('[13]Forest Management'!$B$9:$AG$27,MATCH($B36,'[13]Forest Management'!$B$9:$B$27,0),MATCH(W$4,'[13]Forest Management'!$B$9:$AG$9,0))</f>
        <v>0</v>
      </c>
      <c r="X36" s="32">
        <f>INDEX('[13]Forest Management'!$B$9:$AG$27,MATCH($B36,'[13]Forest Management'!$B$9:$B$27,0),MATCH(X$4,'[13]Forest Management'!$B$9:$AG$9,0))</f>
        <v>0</v>
      </c>
      <c r="Y36" s="32">
        <f>INDEX('[13]Forest Management'!$B$9:$AG$27,MATCH($B36,'[13]Forest Management'!$B$9:$B$27,0),MATCH(Y$4,'[13]Forest Management'!$B$9:$AG$9,0))</f>
        <v>0</v>
      </c>
      <c r="Z36" s="32">
        <f>INDEX('[13]Forest Management'!$B$9:$AG$27,MATCH($B36,'[13]Forest Management'!$B$9:$B$27,0),MATCH(Z$4,'[13]Forest Management'!$B$9:$AG$9,0))</f>
        <v>0</v>
      </c>
      <c r="AA36" s="32">
        <f>INDEX('[13]Forest Management'!$B$9:$AG$27,MATCH($B36,'[13]Forest Management'!$B$9:$B$27,0),MATCH(AA$4,'[13]Forest Management'!$B$9:$AG$9,0))</f>
        <v>0</v>
      </c>
      <c r="AB36" s="32">
        <f>INDEX('[13]Forest Management'!$B$9:$AG$27,MATCH($B36,'[13]Forest Management'!$B$9:$B$27,0),MATCH(AB$4,'[13]Forest Management'!$B$9:$AG$9,0))</f>
        <v>0</v>
      </c>
      <c r="AC36" s="32">
        <f>INDEX('[13]Forest Management'!$B$9:$AG$27,MATCH($B36,'[13]Forest Management'!$B$9:$B$27,0),MATCH(AC$4,'[13]Forest Management'!$B$9:$AG$9,0))</f>
        <v>0</v>
      </c>
      <c r="AD36" s="32">
        <f>INDEX('[13]Forest Management'!$B$9:$AG$27,MATCH($B36,'[13]Forest Management'!$B$9:$B$27,0),MATCH(AD$4,'[13]Forest Management'!$B$9:$AG$9,0))</f>
        <v>0</v>
      </c>
      <c r="AE36" s="32">
        <f>INDEX('[13]Forest Management'!$B$9:$AG$27,MATCH($B36,'[13]Forest Management'!$B$9:$B$27,0),MATCH(AE$4,'[13]Forest Management'!$B$9:$AG$9,0))</f>
        <v>0</v>
      </c>
      <c r="AF36" s="32">
        <f>INDEX('[13]Forest Management'!$B$9:$AG$27,MATCH($B36,'[13]Forest Management'!$B$9:$B$27,0),MATCH(AF$4,'[13]Forest Management'!$B$9:$AG$9,0))</f>
        <v>0</v>
      </c>
    </row>
    <row r="37" spans="2:32" ht="15.75" x14ac:dyDescent="0.3">
      <c r="B37" s="189" t="s">
        <v>326</v>
      </c>
      <c r="C37" s="32">
        <f>INDEX('[13]Forest Management'!$B$9:$AG$27,MATCH($B37,'[13]Forest Management'!$B$9:$B$27,0),MATCH(C$4,'[13]Forest Management'!$B$9:$AG$9,0))</f>
        <v>0</v>
      </c>
      <c r="D37" s="32">
        <f>INDEX('[13]Forest Management'!$B$9:$AG$27,MATCH($B37,'[13]Forest Management'!$B$9:$B$27,0),MATCH(D$4,'[13]Forest Management'!$B$9:$AG$9,0))</f>
        <v>0</v>
      </c>
      <c r="E37" s="32">
        <f>INDEX('[13]Forest Management'!$B$9:$AG$27,MATCH($B37,'[13]Forest Management'!$B$9:$B$27,0),MATCH(E$4,'[13]Forest Management'!$B$9:$AG$9,0))</f>
        <v>0</v>
      </c>
      <c r="F37" s="32">
        <f>INDEX('[13]Forest Management'!$B$9:$AG$27,MATCH($B37,'[13]Forest Management'!$B$9:$B$27,0),MATCH(F$4,'[13]Forest Management'!$B$9:$AG$9,0))</f>
        <v>0</v>
      </c>
      <c r="G37" s="32">
        <f>INDEX('[13]Forest Management'!$B$9:$AG$27,MATCH($B37,'[13]Forest Management'!$B$9:$B$27,0),MATCH(G$4,'[13]Forest Management'!$B$9:$AG$9,0))</f>
        <v>0</v>
      </c>
      <c r="H37" s="32">
        <f>INDEX('[13]Forest Management'!$B$9:$AG$27,MATCH($B37,'[13]Forest Management'!$B$9:$B$27,0),MATCH(H$4,'[13]Forest Management'!$B$9:$AG$9,0))</f>
        <v>0</v>
      </c>
      <c r="I37" s="32">
        <f>INDEX('[13]Forest Management'!$B$9:$AG$27,MATCH($B37,'[13]Forest Management'!$B$9:$B$27,0),MATCH(I$4,'[13]Forest Management'!$B$9:$AG$9,0))</f>
        <v>0</v>
      </c>
      <c r="J37" s="32">
        <f>INDEX('[13]Forest Management'!$B$9:$AG$27,MATCH($B37,'[13]Forest Management'!$B$9:$B$27,0),MATCH(J$4,'[13]Forest Management'!$B$9:$AG$9,0))</f>
        <v>0</v>
      </c>
      <c r="K37" s="32">
        <f>INDEX('[13]Forest Management'!$B$9:$AG$27,MATCH($B37,'[13]Forest Management'!$B$9:$B$27,0),MATCH(K$4,'[13]Forest Management'!$B$9:$AG$9,0))</f>
        <v>0</v>
      </c>
      <c r="L37" s="32">
        <f>INDEX('[13]Forest Management'!$B$9:$AG$27,MATCH($B37,'[13]Forest Management'!$B$9:$B$27,0),MATCH(L$4,'[13]Forest Management'!$B$9:$AG$9,0))</f>
        <v>0</v>
      </c>
      <c r="M37" s="32">
        <f>INDEX('[13]Forest Management'!$B$9:$AG$27,MATCH($B37,'[13]Forest Management'!$B$9:$B$27,0),MATCH(M$4,'[13]Forest Management'!$B$9:$AG$9,0))</f>
        <v>0</v>
      </c>
      <c r="N37" s="32">
        <f>INDEX('[13]Forest Management'!$B$9:$AG$27,MATCH($B37,'[13]Forest Management'!$B$9:$B$27,0),MATCH(N$4,'[13]Forest Management'!$B$9:$AG$9,0))</f>
        <v>0</v>
      </c>
      <c r="O37" s="32">
        <f>INDEX('[13]Forest Management'!$B$9:$AG$27,MATCH($B37,'[13]Forest Management'!$B$9:$B$27,0),MATCH(O$4,'[13]Forest Management'!$B$9:$AG$9,0))</f>
        <v>0</v>
      </c>
      <c r="P37" s="32">
        <f>INDEX('[13]Forest Management'!$B$9:$AG$27,MATCH($B37,'[13]Forest Management'!$B$9:$B$27,0),MATCH(P$4,'[13]Forest Management'!$B$9:$AG$9,0))</f>
        <v>0</v>
      </c>
      <c r="Q37" s="32">
        <f>INDEX('[13]Forest Management'!$B$9:$AG$27,MATCH($B37,'[13]Forest Management'!$B$9:$B$27,0),MATCH(Q$4,'[13]Forest Management'!$B$9:$AG$9,0))</f>
        <v>0</v>
      </c>
      <c r="R37" s="32">
        <f>INDEX('[13]Forest Management'!$B$9:$AG$27,MATCH($B37,'[13]Forest Management'!$B$9:$B$27,0),MATCH(R$4,'[13]Forest Management'!$B$9:$AG$9,0))</f>
        <v>0</v>
      </c>
      <c r="S37" s="32">
        <f>INDEX('[13]Forest Management'!$B$9:$AG$27,MATCH($B37,'[13]Forest Management'!$B$9:$B$27,0),MATCH(S$4,'[13]Forest Management'!$B$9:$AG$9,0))</f>
        <v>0</v>
      </c>
      <c r="T37" s="32">
        <f>INDEX('[13]Forest Management'!$B$9:$AG$27,MATCH($B37,'[13]Forest Management'!$B$9:$B$27,0),MATCH(T$4,'[13]Forest Management'!$B$9:$AG$9,0))</f>
        <v>0</v>
      </c>
      <c r="U37" s="32">
        <f>INDEX('[13]Forest Management'!$B$9:$AG$27,MATCH($B37,'[13]Forest Management'!$B$9:$B$27,0),MATCH(U$4,'[13]Forest Management'!$B$9:$AG$9,0))</f>
        <v>0</v>
      </c>
      <c r="V37" s="32">
        <f>INDEX('[13]Forest Management'!$B$9:$AG$27,MATCH($B37,'[13]Forest Management'!$B$9:$B$27,0),MATCH(V$4,'[13]Forest Management'!$B$9:$AG$9,0))</f>
        <v>0</v>
      </c>
      <c r="W37" s="32">
        <f>INDEX('[13]Forest Management'!$B$9:$AG$27,MATCH($B37,'[13]Forest Management'!$B$9:$B$27,0),MATCH(W$4,'[13]Forest Management'!$B$9:$AG$9,0))</f>
        <v>0</v>
      </c>
      <c r="X37" s="32">
        <f>INDEX('[13]Forest Management'!$B$9:$AG$27,MATCH($B37,'[13]Forest Management'!$B$9:$B$27,0),MATCH(X$4,'[13]Forest Management'!$B$9:$AG$9,0))</f>
        <v>0</v>
      </c>
      <c r="Y37" s="32">
        <f>INDEX('[13]Forest Management'!$B$9:$AG$27,MATCH($B37,'[13]Forest Management'!$B$9:$B$27,0),MATCH(Y$4,'[13]Forest Management'!$B$9:$AG$9,0))</f>
        <v>0</v>
      </c>
      <c r="Z37" s="32">
        <f>INDEX('[13]Forest Management'!$B$9:$AG$27,MATCH($B37,'[13]Forest Management'!$B$9:$B$27,0),MATCH(Z$4,'[13]Forest Management'!$B$9:$AG$9,0))</f>
        <v>0</v>
      </c>
      <c r="AA37" s="32">
        <f>INDEX('[13]Forest Management'!$B$9:$AG$27,MATCH($B37,'[13]Forest Management'!$B$9:$B$27,0),MATCH(AA$4,'[13]Forest Management'!$B$9:$AG$9,0))</f>
        <v>0</v>
      </c>
      <c r="AB37" s="32">
        <f>INDEX('[13]Forest Management'!$B$9:$AG$27,MATCH($B37,'[13]Forest Management'!$B$9:$B$27,0),MATCH(AB$4,'[13]Forest Management'!$B$9:$AG$9,0))</f>
        <v>0</v>
      </c>
      <c r="AC37" s="32">
        <f>INDEX('[13]Forest Management'!$B$9:$AG$27,MATCH($B37,'[13]Forest Management'!$B$9:$B$27,0),MATCH(AC$4,'[13]Forest Management'!$B$9:$AG$9,0))</f>
        <v>0</v>
      </c>
      <c r="AD37" s="32">
        <f>INDEX('[13]Forest Management'!$B$9:$AG$27,MATCH($B37,'[13]Forest Management'!$B$9:$B$27,0),MATCH(AD$4,'[13]Forest Management'!$B$9:$AG$9,0))</f>
        <v>0</v>
      </c>
      <c r="AE37" s="32">
        <f>INDEX('[13]Forest Management'!$B$9:$AG$27,MATCH($B37,'[13]Forest Management'!$B$9:$B$27,0),MATCH(AE$4,'[13]Forest Management'!$B$9:$AG$9,0))</f>
        <v>0</v>
      </c>
      <c r="AF37" s="32">
        <f>INDEX('[13]Forest Management'!$B$9:$AG$27,MATCH($B37,'[13]Forest Management'!$B$9:$B$27,0),MATCH(AF$4,'[13]Forest Management'!$B$9:$AG$9,0))</f>
        <v>0</v>
      </c>
    </row>
    <row r="38" spans="2:32" ht="15" x14ac:dyDescent="0.25">
      <c r="B38" s="17" t="s">
        <v>327</v>
      </c>
      <c r="C38" s="32">
        <f>INDEX('[13]Forest Management'!$B$28:$AG$33,MATCH($B38,'[13]Forest Management'!$B$28:$B$33,0),MATCH(C$4,'[13]Forest Management'!$B$9:$AG$9,0))</f>
        <v>0</v>
      </c>
      <c r="D38" s="32">
        <f>INDEX('[13]Forest Management'!$B$28:$AG$33,MATCH($B38,'[13]Forest Management'!$B$28:$B$33,0),MATCH(D$4,'[13]Forest Management'!$B$9:$AG$9,0))</f>
        <v>0</v>
      </c>
      <c r="E38" s="32">
        <f>INDEX('[13]Forest Management'!$B$28:$AG$33,MATCH($B38,'[13]Forest Management'!$B$28:$B$33,0),MATCH(E$4,'[13]Forest Management'!$B$9:$AG$9,0))</f>
        <v>0</v>
      </c>
      <c r="F38" s="32">
        <f>INDEX('[13]Forest Management'!$B$28:$AG$33,MATCH($B38,'[13]Forest Management'!$B$28:$B$33,0),MATCH(F$4,'[13]Forest Management'!$B$9:$AG$9,0))</f>
        <v>0</v>
      </c>
      <c r="G38" s="32">
        <f>INDEX('[13]Forest Management'!$B$28:$AG$33,MATCH($B38,'[13]Forest Management'!$B$28:$B$33,0),MATCH(G$4,'[13]Forest Management'!$B$9:$AG$9,0))</f>
        <v>0</v>
      </c>
      <c r="H38" s="32">
        <f>INDEX('[13]Forest Management'!$B$28:$AG$33,MATCH($B38,'[13]Forest Management'!$B$28:$B$33,0),MATCH(H$4,'[13]Forest Management'!$B$9:$AG$9,0))</f>
        <v>0</v>
      </c>
      <c r="I38" s="32">
        <f>INDEX('[13]Forest Management'!$B$28:$AG$33,MATCH($B38,'[13]Forest Management'!$B$28:$B$33,0),MATCH(I$4,'[13]Forest Management'!$B$9:$AG$9,0))</f>
        <v>0</v>
      </c>
      <c r="J38" s="32">
        <f>INDEX('[13]Forest Management'!$B$28:$AG$33,MATCH($B38,'[13]Forest Management'!$B$28:$B$33,0),MATCH(J$4,'[13]Forest Management'!$B$9:$AG$9,0))</f>
        <v>0</v>
      </c>
      <c r="K38" s="32">
        <f>INDEX('[13]Forest Management'!$B$28:$AG$33,MATCH($B38,'[13]Forest Management'!$B$28:$B$33,0),MATCH(K$4,'[13]Forest Management'!$B$9:$AG$9,0))</f>
        <v>0</v>
      </c>
      <c r="L38" s="32">
        <f>INDEX('[13]Forest Management'!$B$28:$AG$33,MATCH($B38,'[13]Forest Management'!$B$28:$B$33,0),MATCH(L$4,'[13]Forest Management'!$B$9:$AG$9,0))</f>
        <v>0</v>
      </c>
      <c r="M38" s="32">
        <f>INDEX('[13]Forest Management'!$B$28:$AG$33,MATCH($B38,'[13]Forest Management'!$B$28:$B$33,0),MATCH(M$4,'[13]Forest Management'!$B$9:$AG$9,0))</f>
        <v>0</v>
      </c>
      <c r="N38" s="32">
        <f>INDEX('[13]Forest Management'!$B$28:$AG$33,MATCH($B38,'[13]Forest Management'!$B$28:$B$33,0),MATCH(N$4,'[13]Forest Management'!$B$9:$AG$9,0))</f>
        <v>0</v>
      </c>
      <c r="O38" s="32">
        <f>INDEX('[13]Forest Management'!$B$28:$AG$33,MATCH($B38,'[13]Forest Management'!$B$28:$B$33,0),MATCH(O$4,'[13]Forest Management'!$B$9:$AG$9,0))</f>
        <v>0</v>
      </c>
      <c r="P38" s="32">
        <f>INDEX('[13]Forest Management'!$B$28:$AG$33,MATCH($B38,'[13]Forest Management'!$B$28:$B$33,0),MATCH(P$4,'[13]Forest Management'!$B$9:$AG$9,0))</f>
        <v>0</v>
      </c>
      <c r="Q38" s="32">
        <f>INDEX('[13]Forest Management'!$B$28:$AG$33,MATCH($B38,'[13]Forest Management'!$B$28:$B$33,0),MATCH(Q$4,'[13]Forest Management'!$B$9:$AG$9,0))</f>
        <v>0</v>
      </c>
      <c r="R38" s="32">
        <f>INDEX('[13]Forest Management'!$B$28:$AG$33,MATCH($B38,'[13]Forest Management'!$B$28:$B$33,0),MATCH(R$4,'[13]Forest Management'!$B$9:$AG$9,0))</f>
        <v>0</v>
      </c>
      <c r="S38" s="32">
        <f>INDEX('[13]Forest Management'!$B$28:$AG$33,MATCH($B38,'[13]Forest Management'!$B$28:$B$33,0),MATCH(S$4,'[13]Forest Management'!$B$9:$AG$9,0))</f>
        <v>0</v>
      </c>
      <c r="T38" s="32">
        <f>INDEX('[13]Forest Management'!$B$28:$AG$33,MATCH($B38,'[13]Forest Management'!$B$28:$B$33,0),MATCH(T$4,'[13]Forest Management'!$B$9:$AG$9,0))</f>
        <v>0</v>
      </c>
      <c r="U38" s="32">
        <f>INDEX('[13]Forest Management'!$B$28:$AG$33,MATCH($B38,'[13]Forest Management'!$B$28:$B$33,0),MATCH(U$4,'[13]Forest Management'!$B$9:$AG$9,0))</f>
        <v>0</v>
      </c>
      <c r="V38" s="32">
        <f>INDEX('[13]Forest Management'!$B$28:$AG$33,MATCH($B38,'[13]Forest Management'!$B$28:$B$33,0),MATCH(V$4,'[13]Forest Management'!$B$9:$AG$9,0))</f>
        <v>0</v>
      </c>
      <c r="W38" s="32">
        <f>INDEX('[13]Forest Management'!$B$28:$AG$33,MATCH($B38,'[13]Forest Management'!$B$28:$B$33,0),MATCH(W$4,'[13]Forest Management'!$B$9:$AG$9,0))</f>
        <v>0</v>
      </c>
      <c r="X38" s="32">
        <f>INDEX('[13]Forest Management'!$B$28:$AG$33,MATCH($B38,'[13]Forest Management'!$B$28:$B$33,0),MATCH(X$4,'[13]Forest Management'!$B$9:$AG$9,0))</f>
        <v>0</v>
      </c>
      <c r="Y38" s="32">
        <f>INDEX('[13]Forest Management'!$B$28:$AG$33,MATCH($B38,'[13]Forest Management'!$B$28:$B$33,0),MATCH(Y$4,'[13]Forest Management'!$B$9:$AG$9,0))</f>
        <v>0</v>
      </c>
      <c r="Z38" s="32">
        <f>INDEX('[13]Forest Management'!$B$28:$AG$33,MATCH($B38,'[13]Forest Management'!$B$28:$B$33,0),MATCH(Z$4,'[13]Forest Management'!$B$9:$AG$9,0))</f>
        <v>0</v>
      </c>
      <c r="AA38" s="32">
        <f>INDEX('[13]Forest Management'!$B$28:$AG$33,MATCH($B38,'[13]Forest Management'!$B$28:$B$33,0),MATCH(AA$4,'[13]Forest Management'!$B$9:$AG$9,0))</f>
        <v>0</v>
      </c>
      <c r="AB38" s="32">
        <f>INDEX('[13]Forest Management'!$B$28:$AG$33,MATCH($B38,'[13]Forest Management'!$B$28:$B$33,0),MATCH(AB$4,'[13]Forest Management'!$B$9:$AG$9,0))</f>
        <v>0</v>
      </c>
      <c r="AC38" s="32">
        <f>INDEX('[13]Forest Management'!$B$28:$AG$33,MATCH($B38,'[13]Forest Management'!$B$28:$B$33,0),MATCH(AC$4,'[13]Forest Management'!$B$9:$AG$9,0))</f>
        <v>0</v>
      </c>
      <c r="AD38" s="32">
        <f>INDEX('[13]Forest Management'!$B$28:$AG$33,MATCH($B38,'[13]Forest Management'!$B$28:$B$33,0),MATCH(AD$4,'[13]Forest Management'!$B$9:$AG$9,0))</f>
        <v>0</v>
      </c>
      <c r="AE38" s="32">
        <f>INDEX('[13]Forest Management'!$B$28:$AG$33,MATCH($B38,'[13]Forest Management'!$B$28:$B$33,0),MATCH(AE$4,'[13]Forest Management'!$B$9:$AG$9,0))</f>
        <v>0</v>
      </c>
      <c r="AF38" s="32">
        <f>INDEX('[13]Forest Management'!$B$28:$AG$33,MATCH($B38,'[13]Forest Management'!$B$28:$B$33,0),MATCH(AF$4,'[13]Forest Management'!$B$9:$AG$9,0))</f>
        <v>0</v>
      </c>
    </row>
    <row r="39" spans="2:32" ht="15.75" x14ac:dyDescent="0.3">
      <c r="B39" s="189" t="s">
        <v>319</v>
      </c>
      <c r="C39" s="32">
        <f>INDEX('[13]Forest Management'!$B$28:$AG$33,MATCH($B39,'[13]Forest Management'!$B$28:$B$33,0),MATCH(C$4,'[13]Forest Management'!$B$9:$AG$9,0))</f>
        <v>0</v>
      </c>
      <c r="D39" s="32">
        <f>INDEX('[13]Forest Management'!$B$28:$AG$33,MATCH($B39,'[13]Forest Management'!$B$28:$B$33,0),MATCH(D$4,'[13]Forest Management'!$B$9:$AG$9,0))</f>
        <v>0</v>
      </c>
      <c r="E39" s="32">
        <f>INDEX('[13]Forest Management'!$B$28:$AG$33,MATCH($B39,'[13]Forest Management'!$B$28:$B$33,0),MATCH(E$4,'[13]Forest Management'!$B$9:$AG$9,0))</f>
        <v>0</v>
      </c>
      <c r="F39" s="32">
        <f>INDEX('[13]Forest Management'!$B$28:$AG$33,MATCH($B39,'[13]Forest Management'!$B$28:$B$33,0),MATCH(F$4,'[13]Forest Management'!$B$9:$AG$9,0))</f>
        <v>0</v>
      </c>
      <c r="G39" s="32">
        <f>INDEX('[13]Forest Management'!$B$28:$AG$33,MATCH($B39,'[13]Forest Management'!$B$28:$B$33,0),MATCH(G$4,'[13]Forest Management'!$B$9:$AG$9,0))</f>
        <v>0</v>
      </c>
      <c r="H39" s="32">
        <f>INDEX('[13]Forest Management'!$B$28:$AG$33,MATCH($B39,'[13]Forest Management'!$B$28:$B$33,0),MATCH(H$4,'[13]Forest Management'!$B$9:$AG$9,0))</f>
        <v>0</v>
      </c>
      <c r="I39" s="32">
        <f>INDEX('[13]Forest Management'!$B$28:$AG$33,MATCH($B39,'[13]Forest Management'!$B$28:$B$33,0),MATCH(I$4,'[13]Forest Management'!$B$9:$AG$9,0))</f>
        <v>0</v>
      </c>
      <c r="J39" s="32">
        <f>INDEX('[13]Forest Management'!$B$28:$AG$33,MATCH($B39,'[13]Forest Management'!$B$28:$B$33,0),MATCH(J$4,'[13]Forest Management'!$B$9:$AG$9,0))</f>
        <v>0</v>
      </c>
      <c r="K39" s="32">
        <f>INDEX('[13]Forest Management'!$B$28:$AG$33,MATCH($B39,'[13]Forest Management'!$B$28:$B$33,0),MATCH(K$4,'[13]Forest Management'!$B$9:$AG$9,0))</f>
        <v>0</v>
      </c>
      <c r="L39" s="32">
        <f>INDEX('[13]Forest Management'!$B$28:$AG$33,MATCH($B39,'[13]Forest Management'!$B$28:$B$33,0),MATCH(L$4,'[13]Forest Management'!$B$9:$AG$9,0))</f>
        <v>0</v>
      </c>
      <c r="M39" s="32">
        <f>INDEX('[13]Forest Management'!$B$28:$AG$33,MATCH($B39,'[13]Forest Management'!$B$28:$B$33,0),MATCH(M$4,'[13]Forest Management'!$B$9:$AG$9,0))</f>
        <v>0</v>
      </c>
      <c r="N39" s="32">
        <f>INDEX('[13]Forest Management'!$B$28:$AG$33,MATCH($B39,'[13]Forest Management'!$B$28:$B$33,0),MATCH(N$4,'[13]Forest Management'!$B$9:$AG$9,0))</f>
        <v>0</v>
      </c>
      <c r="O39" s="32">
        <f>INDEX('[13]Forest Management'!$B$28:$AG$33,MATCH($B39,'[13]Forest Management'!$B$28:$B$33,0),MATCH(O$4,'[13]Forest Management'!$B$9:$AG$9,0))</f>
        <v>0</v>
      </c>
      <c r="P39" s="32">
        <f>INDEX('[13]Forest Management'!$B$28:$AG$33,MATCH($B39,'[13]Forest Management'!$B$28:$B$33,0),MATCH(P$4,'[13]Forest Management'!$B$9:$AG$9,0))</f>
        <v>0</v>
      </c>
      <c r="Q39" s="32">
        <f>INDEX('[13]Forest Management'!$B$28:$AG$33,MATCH($B39,'[13]Forest Management'!$B$28:$B$33,0),MATCH(Q$4,'[13]Forest Management'!$B$9:$AG$9,0))</f>
        <v>0</v>
      </c>
      <c r="R39" s="32">
        <f>INDEX('[13]Forest Management'!$B$28:$AG$33,MATCH($B39,'[13]Forest Management'!$B$28:$B$33,0),MATCH(R$4,'[13]Forest Management'!$B$9:$AG$9,0))</f>
        <v>0</v>
      </c>
      <c r="S39" s="32">
        <f>INDEX('[13]Forest Management'!$B$28:$AG$33,MATCH($B39,'[13]Forest Management'!$B$28:$B$33,0),MATCH(S$4,'[13]Forest Management'!$B$9:$AG$9,0))</f>
        <v>0</v>
      </c>
      <c r="T39" s="32">
        <f>INDEX('[13]Forest Management'!$B$28:$AG$33,MATCH($B39,'[13]Forest Management'!$B$28:$B$33,0),MATCH(T$4,'[13]Forest Management'!$B$9:$AG$9,0))</f>
        <v>0</v>
      </c>
      <c r="U39" s="32">
        <f>INDEX('[13]Forest Management'!$B$28:$AG$33,MATCH($B39,'[13]Forest Management'!$B$28:$B$33,0),MATCH(U$4,'[13]Forest Management'!$B$9:$AG$9,0))</f>
        <v>0</v>
      </c>
      <c r="V39" s="32">
        <f>INDEX('[13]Forest Management'!$B$28:$AG$33,MATCH($B39,'[13]Forest Management'!$B$28:$B$33,0),MATCH(V$4,'[13]Forest Management'!$B$9:$AG$9,0))</f>
        <v>0</v>
      </c>
      <c r="W39" s="32">
        <f>INDEX('[13]Forest Management'!$B$28:$AG$33,MATCH($B39,'[13]Forest Management'!$B$28:$B$33,0),MATCH(W$4,'[13]Forest Management'!$B$9:$AG$9,0))</f>
        <v>0</v>
      </c>
      <c r="X39" s="32">
        <f>INDEX('[13]Forest Management'!$B$28:$AG$33,MATCH($B39,'[13]Forest Management'!$B$28:$B$33,0),MATCH(X$4,'[13]Forest Management'!$B$9:$AG$9,0))</f>
        <v>0</v>
      </c>
      <c r="Y39" s="32">
        <f>INDEX('[13]Forest Management'!$B$28:$AG$33,MATCH($B39,'[13]Forest Management'!$B$28:$B$33,0),MATCH(Y$4,'[13]Forest Management'!$B$9:$AG$9,0))</f>
        <v>0</v>
      </c>
      <c r="Z39" s="32">
        <f>INDEX('[13]Forest Management'!$B$28:$AG$33,MATCH($B39,'[13]Forest Management'!$B$28:$B$33,0),MATCH(Z$4,'[13]Forest Management'!$B$9:$AG$9,0))</f>
        <v>0</v>
      </c>
      <c r="AA39" s="32">
        <f>INDEX('[13]Forest Management'!$B$28:$AG$33,MATCH($B39,'[13]Forest Management'!$B$28:$B$33,0),MATCH(AA$4,'[13]Forest Management'!$B$9:$AG$9,0))</f>
        <v>0</v>
      </c>
      <c r="AB39" s="32">
        <f>INDEX('[13]Forest Management'!$B$28:$AG$33,MATCH($B39,'[13]Forest Management'!$B$28:$B$33,0),MATCH(AB$4,'[13]Forest Management'!$B$9:$AG$9,0))</f>
        <v>0</v>
      </c>
      <c r="AC39" s="32">
        <f>INDEX('[13]Forest Management'!$B$28:$AG$33,MATCH($B39,'[13]Forest Management'!$B$28:$B$33,0),MATCH(AC$4,'[13]Forest Management'!$B$9:$AG$9,0))</f>
        <v>0</v>
      </c>
      <c r="AD39" s="32">
        <f>INDEX('[13]Forest Management'!$B$28:$AG$33,MATCH($B39,'[13]Forest Management'!$B$28:$B$33,0),MATCH(AD$4,'[13]Forest Management'!$B$9:$AG$9,0))</f>
        <v>0</v>
      </c>
      <c r="AE39" s="32">
        <f>INDEX('[13]Forest Management'!$B$28:$AG$33,MATCH($B39,'[13]Forest Management'!$B$28:$B$33,0),MATCH(AE$4,'[13]Forest Management'!$B$9:$AG$9,0))</f>
        <v>0</v>
      </c>
      <c r="AF39" s="32">
        <f>INDEX('[13]Forest Management'!$B$28:$AG$33,MATCH($B39,'[13]Forest Management'!$B$28:$B$33,0),MATCH(AF$4,'[13]Forest Management'!$B$9:$AG$9,0))</f>
        <v>0</v>
      </c>
    </row>
    <row r="40" spans="2:32" ht="15.75" x14ac:dyDescent="0.3">
      <c r="B40" s="189" t="s">
        <v>320</v>
      </c>
      <c r="C40" s="32">
        <f>INDEX('[13]Forest Management'!$B$28:$AG$33,MATCH($B40,'[13]Forest Management'!$B$28:$B$33,0),MATCH(C$4,'[13]Forest Management'!$B$9:$AG$9,0))</f>
        <v>0</v>
      </c>
      <c r="D40" s="32">
        <f>INDEX('[13]Forest Management'!$B$28:$AG$33,MATCH($B40,'[13]Forest Management'!$B$28:$B$33,0),MATCH(D$4,'[13]Forest Management'!$B$9:$AG$9,0))</f>
        <v>0</v>
      </c>
      <c r="E40" s="32">
        <f>INDEX('[13]Forest Management'!$B$28:$AG$33,MATCH($B40,'[13]Forest Management'!$B$28:$B$33,0),MATCH(E$4,'[13]Forest Management'!$B$9:$AG$9,0))</f>
        <v>0</v>
      </c>
      <c r="F40" s="32">
        <f>INDEX('[13]Forest Management'!$B$28:$AG$33,MATCH($B40,'[13]Forest Management'!$B$28:$B$33,0),MATCH(F$4,'[13]Forest Management'!$B$9:$AG$9,0))</f>
        <v>0</v>
      </c>
      <c r="G40" s="32">
        <f>INDEX('[13]Forest Management'!$B$28:$AG$33,MATCH($B40,'[13]Forest Management'!$B$28:$B$33,0),MATCH(G$4,'[13]Forest Management'!$B$9:$AG$9,0))</f>
        <v>0</v>
      </c>
      <c r="H40" s="32">
        <f>INDEX('[13]Forest Management'!$B$28:$AG$33,MATCH($B40,'[13]Forest Management'!$B$28:$B$33,0),MATCH(H$4,'[13]Forest Management'!$B$9:$AG$9,0))</f>
        <v>0</v>
      </c>
      <c r="I40" s="32">
        <f>INDEX('[13]Forest Management'!$B$28:$AG$33,MATCH($B40,'[13]Forest Management'!$B$28:$B$33,0),MATCH(I$4,'[13]Forest Management'!$B$9:$AG$9,0))</f>
        <v>0</v>
      </c>
      <c r="J40" s="32">
        <f>INDEX('[13]Forest Management'!$B$28:$AG$33,MATCH($B40,'[13]Forest Management'!$B$28:$B$33,0),MATCH(J$4,'[13]Forest Management'!$B$9:$AG$9,0))</f>
        <v>0</v>
      </c>
      <c r="K40" s="32">
        <f>INDEX('[13]Forest Management'!$B$28:$AG$33,MATCH($B40,'[13]Forest Management'!$B$28:$B$33,0),MATCH(K$4,'[13]Forest Management'!$B$9:$AG$9,0))</f>
        <v>0</v>
      </c>
      <c r="L40" s="32">
        <f>INDEX('[13]Forest Management'!$B$28:$AG$33,MATCH($B40,'[13]Forest Management'!$B$28:$B$33,0),MATCH(L$4,'[13]Forest Management'!$B$9:$AG$9,0))</f>
        <v>0</v>
      </c>
      <c r="M40" s="32">
        <f>INDEX('[13]Forest Management'!$B$28:$AG$33,MATCH($B40,'[13]Forest Management'!$B$28:$B$33,0),MATCH(M$4,'[13]Forest Management'!$B$9:$AG$9,0))</f>
        <v>0</v>
      </c>
      <c r="N40" s="32">
        <f>INDEX('[13]Forest Management'!$B$28:$AG$33,MATCH($B40,'[13]Forest Management'!$B$28:$B$33,0),MATCH(N$4,'[13]Forest Management'!$B$9:$AG$9,0))</f>
        <v>0</v>
      </c>
      <c r="O40" s="32">
        <f>INDEX('[13]Forest Management'!$B$28:$AG$33,MATCH($B40,'[13]Forest Management'!$B$28:$B$33,0),MATCH(O$4,'[13]Forest Management'!$B$9:$AG$9,0))</f>
        <v>0</v>
      </c>
      <c r="P40" s="32">
        <f>INDEX('[13]Forest Management'!$B$28:$AG$33,MATCH($B40,'[13]Forest Management'!$B$28:$B$33,0),MATCH(P$4,'[13]Forest Management'!$B$9:$AG$9,0))</f>
        <v>0</v>
      </c>
      <c r="Q40" s="32">
        <f>INDEX('[13]Forest Management'!$B$28:$AG$33,MATCH($B40,'[13]Forest Management'!$B$28:$B$33,0),MATCH(Q$4,'[13]Forest Management'!$B$9:$AG$9,0))</f>
        <v>0</v>
      </c>
      <c r="R40" s="32">
        <f>INDEX('[13]Forest Management'!$B$28:$AG$33,MATCH($B40,'[13]Forest Management'!$B$28:$B$33,0),MATCH(R$4,'[13]Forest Management'!$B$9:$AG$9,0))</f>
        <v>0</v>
      </c>
      <c r="S40" s="32">
        <f>INDEX('[13]Forest Management'!$B$28:$AG$33,MATCH($B40,'[13]Forest Management'!$B$28:$B$33,0),MATCH(S$4,'[13]Forest Management'!$B$9:$AG$9,0))</f>
        <v>0</v>
      </c>
      <c r="T40" s="32">
        <f>INDEX('[13]Forest Management'!$B$28:$AG$33,MATCH($B40,'[13]Forest Management'!$B$28:$B$33,0),MATCH(T$4,'[13]Forest Management'!$B$9:$AG$9,0))</f>
        <v>0</v>
      </c>
      <c r="U40" s="32">
        <f>INDEX('[13]Forest Management'!$B$28:$AG$33,MATCH($B40,'[13]Forest Management'!$B$28:$B$33,0),MATCH(U$4,'[13]Forest Management'!$B$9:$AG$9,0))</f>
        <v>0</v>
      </c>
      <c r="V40" s="32">
        <f>INDEX('[13]Forest Management'!$B$28:$AG$33,MATCH($B40,'[13]Forest Management'!$B$28:$B$33,0),MATCH(V$4,'[13]Forest Management'!$B$9:$AG$9,0))</f>
        <v>0</v>
      </c>
      <c r="W40" s="32">
        <f>INDEX('[13]Forest Management'!$B$28:$AG$33,MATCH($B40,'[13]Forest Management'!$B$28:$B$33,0),MATCH(W$4,'[13]Forest Management'!$B$9:$AG$9,0))</f>
        <v>0</v>
      </c>
      <c r="X40" s="32">
        <f>INDEX('[13]Forest Management'!$B$28:$AG$33,MATCH($B40,'[13]Forest Management'!$B$28:$B$33,0),MATCH(X$4,'[13]Forest Management'!$B$9:$AG$9,0))</f>
        <v>0</v>
      </c>
      <c r="Y40" s="32">
        <f>INDEX('[13]Forest Management'!$B$28:$AG$33,MATCH($B40,'[13]Forest Management'!$B$28:$B$33,0),MATCH(Y$4,'[13]Forest Management'!$B$9:$AG$9,0))</f>
        <v>0</v>
      </c>
      <c r="Z40" s="32">
        <f>INDEX('[13]Forest Management'!$B$28:$AG$33,MATCH($B40,'[13]Forest Management'!$B$28:$B$33,0),MATCH(Z$4,'[13]Forest Management'!$B$9:$AG$9,0))</f>
        <v>0</v>
      </c>
      <c r="AA40" s="32">
        <f>INDEX('[13]Forest Management'!$B$28:$AG$33,MATCH($B40,'[13]Forest Management'!$B$28:$B$33,0),MATCH(AA$4,'[13]Forest Management'!$B$9:$AG$9,0))</f>
        <v>0</v>
      </c>
      <c r="AB40" s="32">
        <f>INDEX('[13]Forest Management'!$B$28:$AG$33,MATCH($B40,'[13]Forest Management'!$B$28:$B$33,0),MATCH(AB$4,'[13]Forest Management'!$B$9:$AG$9,0))</f>
        <v>0</v>
      </c>
      <c r="AC40" s="32">
        <f>INDEX('[13]Forest Management'!$B$28:$AG$33,MATCH($B40,'[13]Forest Management'!$B$28:$B$33,0),MATCH(AC$4,'[13]Forest Management'!$B$9:$AG$9,0))</f>
        <v>0</v>
      </c>
      <c r="AD40" s="32">
        <f>INDEX('[13]Forest Management'!$B$28:$AG$33,MATCH($B40,'[13]Forest Management'!$B$28:$B$33,0),MATCH(AD$4,'[13]Forest Management'!$B$9:$AG$9,0))</f>
        <v>0</v>
      </c>
      <c r="AE40" s="32">
        <f>INDEX('[13]Forest Management'!$B$28:$AG$33,MATCH($B40,'[13]Forest Management'!$B$28:$B$33,0),MATCH(AE$4,'[13]Forest Management'!$B$9:$AG$9,0))</f>
        <v>0</v>
      </c>
      <c r="AF40" s="32">
        <f>INDEX('[13]Forest Management'!$B$28:$AG$33,MATCH($B40,'[13]Forest Management'!$B$28:$B$33,0),MATCH(AF$4,'[13]Forest Management'!$B$9:$AG$9,0))</f>
        <v>0</v>
      </c>
    </row>
    <row r="41" spans="2:32" ht="15.75" x14ac:dyDescent="0.3">
      <c r="B41" s="189" t="s">
        <v>321</v>
      </c>
      <c r="C41" s="32">
        <f>INDEX('[13]Forest Management'!$B$28:$AG$33,MATCH($B41,'[13]Forest Management'!$B$28:$B$33,0),MATCH(C$4,'[13]Forest Management'!$B$9:$AG$9,0))</f>
        <v>0</v>
      </c>
      <c r="D41" s="32">
        <f>INDEX('[13]Forest Management'!$B$28:$AG$33,MATCH($B41,'[13]Forest Management'!$B$28:$B$33,0),MATCH(D$4,'[13]Forest Management'!$B$9:$AG$9,0))</f>
        <v>0</v>
      </c>
      <c r="E41" s="32">
        <f>INDEX('[13]Forest Management'!$B$28:$AG$33,MATCH($B41,'[13]Forest Management'!$B$28:$B$33,0),MATCH(E$4,'[13]Forest Management'!$B$9:$AG$9,0))</f>
        <v>0</v>
      </c>
      <c r="F41" s="32">
        <f>INDEX('[13]Forest Management'!$B$28:$AG$33,MATCH($B41,'[13]Forest Management'!$B$28:$B$33,0),MATCH(F$4,'[13]Forest Management'!$B$9:$AG$9,0))</f>
        <v>0</v>
      </c>
      <c r="G41" s="32">
        <f>INDEX('[13]Forest Management'!$B$28:$AG$33,MATCH($B41,'[13]Forest Management'!$B$28:$B$33,0),MATCH(G$4,'[13]Forest Management'!$B$9:$AG$9,0))</f>
        <v>0</v>
      </c>
      <c r="H41" s="32">
        <f>INDEX('[13]Forest Management'!$B$28:$AG$33,MATCH($B41,'[13]Forest Management'!$B$28:$B$33,0),MATCH(H$4,'[13]Forest Management'!$B$9:$AG$9,0))</f>
        <v>0</v>
      </c>
      <c r="I41" s="32">
        <f>INDEX('[13]Forest Management'!$B$28:$AG$33,MATCH($B41,'[13]Forest Management'!$B$28:$B$33,0),MATCH(I$4,'[13]Forest Management'!$B$9:$AG$9,0))</f>
        <v>0</v>
      </c>
      <c r="J41" s="32">
        <f>INDEX('[13]Forest Management'!$B$28:$AG$33,MATCH($B41,'[13]Forest Management'!$B$28:$B$33,0),MATCH(J$4,'[13]Forest Management'!$B$9:$AG$9,0))</f>
        <v>0</v>
      </c>
      <c r="K41" s="32">
        <f>INDEX('[13]Forest Management'!$B$28:$AG$33,MATCH($B41,'[13]Forest Management'!$B$28:$B$33,0),MATCH(K$4,'[13]Forest Management'!$B$9:$AG$9,0))</f>
        <v>0</v>
      </c>
      <c r="L41" s="32">
        <f>INDEX('[13]Forest Management'!$B$28:$AG$33,MATCH($B41,'[13]Forest Management'!$B$28:$B$33,0),MATCH(L$4,'[13]Forest Management'!$B$9:$AG$9,0))</f>
        <v>0</v>
      </c>
      <c r="M41" s="32">
        <f>INDEX('[13]Forest Management'!$B$28:$AG$33,MATCH($B41,'[13]Forest Management'!$B$28:$B$33,0),MATCH(M$4,'[13]Forest Management'!$B$9:$AG$9,0))</f>
        <v>0</v>
      </c>
      <c r="N41" s="32">
        <f>INDEX('[13]Forest Management'!$B$28:$AG$33,MATCH($B41,'[13]Forest Management'!$B$28:$B$33,0),MATCH(N$4,'[13]Forest Management'!$B$9:$AG$9,0))</f>
        <v>0</v>
      </c>
      <c r="O41" s="32">
        <f>INDEX('[13]Forest Management'!$B$28:$AG$33,MATCH($B41,'[13]Forest Management'!$B$28:$B$33,0),MATCH(O$4,'[13]Forest Management'!$B$9:$AG$9,0))</f>
        <v>0</v>
      </c>
      <c r="P41" s="32">
        <f>INDEX('[13]Forest Management'!$B$28:$AG$33,MATCH($B41,'[13]Forest Management'!$B$28:$B$33,0),MATCH(P$4,'[13]Forest Management'!$B$9:$AG$9,0))</f>
        <v>0</v>
      </c>
      <c r="Q41" s="32">
        <f>INDEX('[13]Forest Management'!$B$28:$AG$33,MATCH($B41,'[13]Forest Management'!$B$28:$B$33,0),MATCH(Q$4,'[13]Forest Management'!$B$9:$AG$9,0))</f>
        <v>0</v>
      </c>
      <c r="R41" s="32">
        <f>INDEX('[13]Forest Management'!$B$28:$AG$33,MATCH($B41,'[13]Forest Management'!$B$28:$B$33,0),MATCH(R$4,'[13]Forest Management'!$B$9:$AG$9,0))</f>
        <v>0</v>
      </c>
      <c r="S41" s="32">
        <f>INDEX('[13]Forest Management'!$B$28:$AG$33,MATCH($B41,'[13]Forest Management'!$B$28:$B$33,0),MATCH(S$4,'[13]Forest Management'!$B$9:$AG$9,0))</f>
        <v>0</v>
      </c>
      <c r="T41" s="32">
        <f>INDEX('[13]Forest Management'!$B$28:$AG$33,MATCH($B41,'[13]Forest Management'!$B$28:$B$33,0),MATCH(T$4,'[13]Forest Management'!$B$9:$AG$9,0))</f>
        <v>0</v>
      </c>
      <c r="U41" s="32">
        <f>INDEX('[13]Forest Management'!$B$28:$AG$33,MATCH($B41,'[13]Forest Management'!$B$28:$B$33,0),MATCH(U$4,'[13]Forest Management'!$B$9:$AG$9,0))</f>
        <v>0</v>
      </c>
      <c r="V41" s="32">
        <f>INDEX('[13]Forest Management'!$B$28:$AG$33,MATCH($B41,'[13]Forest Management'!$B$28:$B$33,0),MATCH(V$4,'[13]Forest Management'!$B$9:$AG$9,0))</f>
        <v>0</v>
      </c>
      <c r="W41" s="32">
        <f>INDEX('[13]Forest Management'!$B$28:$AG$33,MATCH($B41,'[13]Forest Management'!$B$28:$B$33,0),MATCH(W$4,'[13]Forest Management'!$B$9:$AG$9,0))</f>
        <v>0</v>
      </c>
      <c r="X41" s="32">
        <f>INDEX('[13]Forest Management'!$B$28:$AG$33,MATCH($B41,'[13]Forest Management'!$B$28:$B$33,0),MATCH(X$4,'[13]Forest Management'!$B$9:$AG$9,0))</f>
        <v>0</v>
      </c>
      <c r="Y41" s="32">
        <f>INDEX('[13]Forest Management'!$B$28:$AG$33,MATCH($B41,'[13]Forest Management'!$B$28:$B$33,0),MATCH(Y$4,'[13]Forest Management'!$B$9:$AG$9,0))</f>
        <v>0</v>
      </c>
      <c r="Z41" s="32">
        <f>INDEX('[13]Forest Management'!$B$28:$AG$33,MATCH($B41,'[13]Forest Management'!$B$28:$B$33,0),MATCH(Z$4,'[13]Forest Management'!$B$9:$AG$9,0))</f>
        <v>0</v>
      </c>
      <c r="AA41" s="32">
        <f>INDEX('[13]Forest Management'!$B$28:$AG$33,MATCH($B41,'[13]Forest Management'!$B$28:$B$33,0),MATCH(AA$4,'[13]Forest Management'!$B$9:$AG$9,0))</f>
        <v>0</v>
      </c>
      <c r="AB41" s="32">
        <f>INDEX('[13]Forest Management'!$B$28:$AG$33,MATCH($B41,'[13]Forest Management'!$B$28:$B$33,0),MATCH(AB$4,'[13]Forest Management'!$B$9:$AG$9,0))</f>
        <v>0</v>
      </c>
      <c r="AC41" s="32">
        <f>INDEX('[13]Forest Management'!$B$28:$AG$33,MATCH($B41,'[13]Forest Management'!$B$28:$B$33,0),MATCH(AC$4,'[13]Forest Management'!$B$9:$AG$9,0))</f>
        <v>0</v>
      </c>
      <c r="AD41" s="32">
        <f>INDEX('[13]Forest Management'!$B$28:$AG$33,MATCH($B41,'[13]Forest Management'!$B$28:$B$33,0),MATCH(AD$4,'[13]Forest Management'!$B$9:$AG$9,0))</f>
        <v>0</v>
      </c>
      <c r="AE41" s="32">
        <f>INDEX('[13]Forest Management'!$B$28:$AG$33,MATCH($B41,'[13]Forest Management'!$B$28:$B$33,0),MATCH(AE$4,'[13]Forest Management'!$B$9:$AG$9,0))</f>
        <v>0</v>
      </c>
      <c r="AF41" s="32">
        <f>INDEX('[13]Forest Management'!$B$28:$AG$33,MATCH($B41,'[13]Forest Management'!$B$28:$B$33,0),MATCH(AF$4,'[13]Forest Management'!$B$9:$AG$9,0))</f>
        <v>0</v>
      </c>
    </row>
    <row r="42" spans="2:32" ht="15.75" x14ac:dyDescent="0.3">
      <c r="B42" s="189" t="s">
        <v>322</v>
      </c>
      <c r="C42" s="32">
        <f>INDEX('[13]Forest Management'!$B$28:$AG$33,MATCH($B42,'[13]Forest Management'!$B$28:$B$33,0),MATCH(C$4,'[13]Forest Management'!$B$9:$AG$9,0))</f>
        <v>0</v>
      </c>
      <c r="D42" s="32">
        <f>INDEX('[13]Forest Management'!$B$28:$AG$33,MATCH($B42,'[13]Forest Management'!$B$28:$B$33,0),MATCH(D$4,'[13]Forest Management'!$B$9:$AG$9,0))</f>
        <v>0</v>
      </c>
      <c r="E42" s="32">
        <f>INDEX('[13]Forest Management'!$B$28:$AG$33,MATCH($B42,'[13]Forest Management'!$B$28:$B$33,0),MATCH(E$4,'[13]Forest Management'!$B$9:$AG$9,0))</f>
        <v>0</v>
      </c>
      <c r="F42" s="32">
        <f>INDEX('[13]Forest Management'!$B$28:$AG$33,MATCH($B42,'[13]Forest Management'!$B$28:$B$33,0),MATCH(F$4,'[13]Forest Management'!$B$9:$AG$9,0))</f>
        <v>0</v>
      </c>
      <c r="G42" s="32">
        <f>INDEX('[13]Forest Management'!$B$28:$AG$33,MATCH($B42,'[13]Forest Management'!$B$28:$B$33,0),MATCH(G$4,'[13]Forest Management'!$B$9:$AG$9,0))</f>
        <v>0</v>
      </c>
      <c r="H42" s="32">
        <f>INDEX('[13]Forest Management'!$B$28:$AG$33,MATCH($B42,'[13]Forest Management'!$B$28:$B$33,0),MATCH(H$4,'[13]Forest Management'!$B$9:$AG$9,0))</f>
        <v>0</v>
      </c>
      <c r="I42" s="32">
        <f>INDEX('[13]Forest Management'!$B$28:$AG$33,MATCH($B42,'[13]Forest Management'!$B$28:$B$33,0),MATCH(I$4,'[13]Forest Management'!$B$9:$AG$9,0))</f>
        <v>0</v>
      </c>
      <c r="J42" s="32">
        <f>INDEX('[13]Forest Management'!$B$28:$AG$33,MATCH($B42,'[13]Forest Management'!$B$28:$B$33,0),MATCH(J$4,'[13]Forest Management'!$B$9:$AG$9,0))</f>
        <v>0</v>
      </c>
      <c r="K42" s="32">
        <f>INDEX('[13]Forest Management'!$B$28:$AG$33,MATCH($B42,'[13]Forest Management'!$B$28:$B$33,0),MATCH(K$4,'[13]Forest Management'!$B$9:$AG$9,0))</f>
        <v>0</v>
      </c>
      <c r="L42" s="32">
        <f>INDEX('[13]Forest Management'!$B$28:$AG$33,MATCH($B42,'[13]Forest Management'!$B$28:$B$33,0),MATCH(L$4,'[13]Forest Management'!$B$9:$AG$9,0))</f>
        <v>0</v>
      </c>
      <c r="M42" s="32">
        <f>INDEX('[13]Forest Management'!$B$28:$AG$33,MATCH($B42,'[13]Forest Management'!$B$28:$B$33,0),MATCH(M$4,'[13]Forest Management'!$B$9:$AG$9,0))</f>
        <v>0</v>
      </c>
      <c r="N42" s="32">
        <f>INDEX('[13]Forest Management'!$B$28:$AG$33,MATCH($B42,'[13]Forest Management'!$B$28:$B$33,0),MATCH(N$4,'[13]Forest Management'!$B$9:$AG$9,0))</f>
        <v>0</v>
      </c>
      <c r="O42" s="32">
        <f>INDEX('[13]Forest Management'!$B$28:$AG$33,MATCH($B42,'[13]Forest Management'!$B$28:$B$33,0),MATCH(O$4,'[13]Forest Management'!$B$9:$AG$9,0))</f>
        <v>0</v>
      </c>
      <c r="P42" s="32">
        <f>INDEX('[13]Forest Management'!$B$28:$AG$33,MATCH($B42,'[13]Forest Management'!$B$28:$B$33,0),MATCH(P$4,'[13]Forest Management'!$B$9:$AG$9,0))</f>
        <v>0</v>
      </c>
      <c r="Q42" s="32">
        <f>INDEX('[13]Forest Management'!$B$28:$AG$33,MATCH($B42,'[13]Forest Management'!$B$28:$B$33,0),MATCH(Q$4,'[13]Forest Management'!$B$9:$AG$9,0))</f>
        <v>0</v>
      </c>
      <c r="R42" s="32">
        <f>INDEX('[13]Forest Management'!$B$28:$AG$33,MATCH($B42,'[13]Forest Management'!$B$28:$B$33,0),MATCH(R$4,'[13]Forest Management'!$B$9:$AG$9,0))</f>
        <v>0</v>
      </c>
      <c r="S42" s="32">
        <f>INDEX('[13]Forest Management'!$B$28:$AG$33,MATCH($B42,'[13]Forest Management'!$B$28:$B$33,0),MATCH(S$4,'[13]Forest Management'!$B$9:$AG$9,0))</f>
        <v>0</v>
      </c>
      <c r="T42" s="32">
        <f>INDEX('[13]Forest Management'!$B$28:$AG$33,MATCH($B42,'[13]Forest Management'!$B$28:$B$33,0),MATCH(T$4,'[13]Forest Management'!$B$9:$AG$9,0))</f>
        <v>0</v>
      </c>
      <c r="U42" s="32">
        <f>INDEX('[13]Forest Management'!$B$28:$AG$33,MATCH($B42,'[13]Forest Management'!$B$28:$B$33,0),MATCH(U$4,'[13]Forest Management'!$B$9:$AG$9,0))</f>
        <v>0</v>
      </c>
      <c r="V42" s="32">
        <f>INDEX('[13]Forest Management'!$B$28:$AG$33,MATCH($B42,'[13]Forest Management'!$B$28:$B$33,0),MATCH(V$4,'[13]Forest Management'!$B$9:$AG$9,0))</f>
        <v>0</v>
      </c>
      <c r="W42" s="32">
        <f>INDEX('[13]Forest Management'!$B$28:$AG$33,MATCH($B42,'[13]Forest Management'!$B$28:$B$33,0),MATCH(W$4,'[13]Forest Management'!$B$9:$AG$9,0))</f>
        <v>0</v>
      </c>
      <c r="X42" s="32">
        <f>INDEX('[13]Forest Management'!$B$28:$AG$33,MATCH($B42,'[13]Forest Management'!$B$28:$B$33,0),MATCH(X$4,'[13]Forest Management'!$B$9:$AG$9,0))</f>
        <v>0</v>
      </c>
      <c r="Y42" s="32">
        <f>INDEX('[13]Forest Management'!$B$28:$AG$33,MATCH($B42,'[13]Forest Management'!$B$28:$B$33,0),MATCH(Y$4,'[13]Forest Management'!$B$9:$AG$9,0))</f>
        <v>0</v>
      </c>
      <c r="Z42" s="32">
        <f>INDEX('[13]Forest Management'!$B$28:$AG$33,MATCH($B42,'[13]Forest Management'!$B$28:$B$33,0),MATCH(Z$4,'[13]Forest Management'!$B$9:$AG$9,0))</f>
        <v>0</v>
      </c>
      <c r="AA42" s="32">
        <f>INDEX('[13]Forest Management'!$B$28:$AG$33,MATCH($B42,'[13]Forest Management'!$B$28:$B$33,0),MATCH(AA$4,'[13]Forest Management'!$B$9:$AG$9,0))</f>
        <v>0</v>
      </c>
      <c r="AB42" s="32">
        <f>INDEX('[13]Forest Management'!$B$28:$AG$33,MATCH($B42,'[13]Forest Management'!$B$28:$B$33,0),MATCH(AB$4,'[13]Forest Management'!$B$9:$AG$9,0))</f>
        <v>0</v>
      </c>
      <c r="AC42" s="32">
        <f>INDEX('[13]Forest Management'!$B$28:$AG$33,MATCH($B42,'[13]Forest Management'!$B$28:$B$33,0),MATCH(AC$4,'[13]Forest Management'!$B$9:$AG$9,0))</f>
        <v>0</v>
      </c>
      <c r="AD42" s="32">
        <f>INDEX('[13]Forest Management'!$B$28:$AG$33,MATCH($B42,'[13]Forest Management'!$B$28:$B$33,0),MATCH(AD$4,'[13]Forest Management'!$B$9:$AG$9,0))</f>
        <v>0</v>
      </c>
      <c r="AE42" s="32">
        <f>INDEX('[13]Forest Management'!$B$28:$AG$33,MATCH($B42,'[13]Forest Management'!$B$28:$B$33,0),MATCH(AE$4,'[13]Forest Management'!$B$9:$AG$9,0))</f>
        <v>0</v>
      </c>
      <c r="AF42" s="32">
        <f>INDEX('[13]Forest Management'!$B$28:$AG$33,MATCH($B42,'[13]Forest Management'!$B$28:$B$33,0),MATCH(AF$4,'[13]Forest Management'!$B$9:$AG$9,0))</f>
        <v>0</v>
      </c>
    </row>
    <row r="43" spans="2:32" ht="15.75" x14ac:dyDescent="0.3">
      <c r="B43" s="189" t="s">
        <v>323</v>
      </c>
      <c r="C43" s="32">
        <f>INDEX('[13]Forest Management'!$B$28:$AG$33,MATCH($B43,'[13]Forest Management'!$B$28:$B$33,0),MATCH(C$4,'[13]Forest Management'!$B$9:$AG$9,0))</f>
        <v>0</v>
      </c>
      <c r="D43" s="32">
        <f>INDEX('[13]Forest Management'!$B$28:$AG$33,MATCH($B43,'[13]Forest Management'!$B$28:$B$33,0),MATCH(D$4,'[13]Forest Management'!$B$9:$AG$9,0))</f>
        <v>0</v>
      </c>
      <c r="E43" s="32">
        <f>INDEX('[13]Forest Management'!$B$28:$AG$33,MATCH($B43,'[13]Forest Management'!$B$28:$B$33,0),MATCH(E$4,'[13]Forest Management'!$B$9:$AG$9,0))</f>
        <v>0</v>
      </c>
      <c r="F43" s="32">
        <f>INDEX('[13]Forest Management'!$B$28:$AG$33,MATCH($B43,'[13]Forest Management'!$B$28:$B$33,0),MATCH(F$4,'[13]Forest Management'!$B$9:$AG$9,0))</f>
        <v>0</v>
      </c>
      <c r="G43" s="32">
        <f>INDEX('[13]Forest Management'!$B$28:$AG$33,MATCH($B43,'[13]Forest Management'!$B$28:$B$33,0),MATCH(G$4,'[13]Forest Management'!$B$9:$AG$9,0))</f>
        <v>0</v>
      </c>
      <c r="H43" s="32">
        <f>INDEX('[13]Forest Management'!$B$28:$AG$33,MATCH($B43,'[13]Forest Management'!$B$28:$B$33,0),MATCH(H$4,'[13]Forest Management'!$B$9:$AG$9,0))</f>
        <v>0</v>
      </c>
      <c r="I43" s="32">
        <f>INDEX('[13]Forest Management'!$B$28:$AG$33,MATCH($B43,'[13]Forest Management'!$B$28:$B$33,0),MATCH(I$4,'[13]Forest Management'!$B$9:$AG$9,0))</f>
        <v>0</v>
      </c>
      <c r="J43" s="32">
        <f>INDEX('[13]Forest Management'!$B$28:$AG$33,MATCH($B43,'[13]Forest Management'!$B$28:$B$33,0),MATCH(J$4,'[13]Forest Management'!$B$9:$AG$9,0))</f>
        <v>0</v>
      </c>
      <c r="K43" s="32">
        <f>INDEX('[13]Forest Management'!$B$28:$AG$33,MATCH($B43,'[13]Forest Management'!$B$28:$B$33,0),MATCH(K$4,'[13]Forest Management'!$B$9:$AG$9,0))</f>
        <v>0</v>
      </c>
      <c r="L43" s="32">
        <f>INDEX('[13]Forest Management'!$B$28:$AG$33,MATCH($B43,'[13]Forest Management'!$B$28:$B$33,0),MATCH(L$4,'[13]Forest Management'!$B$9:$AG$9,0))</f>
        <v>0</v>
      </c>
      <c r="M43" s="32">
        <f>INDEX('[13]Forest Management'!$B$28:$AG$33,MATCH($B43,'[13]Forest Management'!$B$28:$B$33,0),MATCH(M$4,'[13]Forest Management'!$B$9:$AG$9,0))</f>
        <v>0</v>
      </c>
      <c r="N43" s="32">
        <f>INDEX('[13]Forest Management'!$B$28:$AG$33,MATCH($B43,'[13]Forest Management'!$B$28:$B$33,0),MATCH(N$4,'[13]Forest Management'!$B$9:$AG$9,0))</f>
        <v>0</v>
      </c>
      <c r="O43" s="32">
        <f>INDEX('[13]Forest Management'!$B$28:$AG$33,MATCH($B43,'[13]Forest Management'!$B$28:$B$33,0),MATCH(O$4,'[13]Forest Management'!$B$9:$AG$9,0))</f>
        <v>0</v>
      </c>
      <c r="P43" s="32">
        <f>INDEX('[13]Forest Management'!$B$28:$AG$33,MATCH($B43,'[13]Forest Management'!$B$28:$B$33,0),MATCH(P$4,'[13]Forest Management'!$B$9:$AG$9,0))</f>
        <v>0</v>
      </c>
      <c r="Q43" s="32">
        <f>INDEX('[13]Forest Management'!$B$28:$AG$33,MATCH($B43,'[13]Forest Management'!$B$28:$B$33,0),MATCH(Q$4,'[13]Forest Management'!$B$9:$AG$9,0))</f>
        <v>0</v>
      </c>
      <c r="R43" s="32">
        <f>INDEX('[13]Forest Management'!$B$28:$AG$33,MATCH($B43,'[13]Forest Management'!$B$28:$B$33,0),MATCH(R$4,'[13]Forest Management'!$B$9:$AG$9,0))</f>
        <v>0</v>
      </c>
      <c r="S43" s="32">
        <f>INDEX('[13]Forest Management'!$B$28:$AG$33,MATCH($B43,'[13]Forest Management'!$B$28:$B$33,0),MATCH(S$4,'[13]Forest Management'!$B$9:$AG$9,0))</f>
        <v>0</v>
      </c>
      <c r="T43" s="32">
        <f>INDEX('[13]Forest Management'!$B$28:$AG$33,MATCH($B43,'[13]Forest Management'!$B$28:$B$33,0),MATCH(T$4,'[13]Forest Management'!$B$9:$AG$9,0))</f>
        <v>0</v>
      </c>
      <c r="U43" s="32">
        <f>INDEX('[13]Forest Management'!$B$28:$AG$33,MATCH($B43,'[13]Forest Management'!$B$28:$B$33,0),MATCH(U$4,'[13]Forest Management'!$B$9:$AG$9,0))</f>
        <v>0</v>
      </c>
      <c r="V43" s="32">
        <f>INDEX('[13]Forest Management'!$B$28:$AG$33,MATCH($B43,'[13]Forest Management'!$B$28:$B$33,0),MATCH(V$4,'[13]Forest Management'!$B$9:$AG$9,0))</f>
        <v>0</v>
      </c>
      <c r="W43" s="32">
        <f>INDEX('[13]Forest Management'!$B$28:$AG$33,MATCH($B43,'[13]Forest Management'!$B$28:$B$33,0),MATCH(W$4,'[13]Forest Management'!$B$9:$AG$9,0))</f>
        <v>0</v>
      </c>
      <c r="X43" s="32">
        <f>INDEX('[13]Forest Management'!$B$28:$AG$33,MATCH($B43,'[13]Forest Management'!$B$28:$B$33,0),MATCH(X$4,'[13]Forest Management'!$B$9:$AG$9,0))</f>
        <v>0</v>
      </c>
      <c r="Y43" s="32">
        <f>INDEX('[13]Forest Management'!$B$28:$AG$33,MATCH($B43,'[13]Forest Management'!$B$28:$B$33,0),MATCH(Y$4,'[13]Forest Management'!$B$9:$AG$9,0))</f>
        <v>0</v>
      </c>
      <c r="Z43" s="32">
        <f>INDEX('[13]Forest Management'!$B$28:$AG$33,MATCH($B43,'[13]Forest Management'!$B$28:$B$33,0),MATCH(Z$4,'[13]Forest Management'!$B$9:$AG$9,0))</f>
        <v>0</v>
      </c>
      <c r="AA43" s="32">
        <f>INDEX('[13]Forest Management'!$B$28:$AG$33,MATCH($B43,'[13]Forest Management'!$B$28:$B$33,0),MATCH(AA$4,'[13]Forest Management'!$B$9:$AG$9,0))</f>
        <v>0</v>
      </c>
      <c r="AB43" s="32">
        <f>INDEX('[13]Forest Management'!$B$28:$AG$33,MATCH($B43,'[13]Forest Management'!$B$28:$B$33,0),MATCH(AB$4,'[13]Forest Management'!$B$9:$AG$9,0))</f>
        <v>0</v>
      </c>
      <c r="AC43" s="32">
        <f>INDEX('[13]Forest Management'!$B$28:$AG$33,MATCH($B43,'[13]Forest Management'!$B$28:$B$33,0),MATCH(AC$4,'[13]Forest Management'!$B$9:$AG$9,0))</f>
        <v>0</v>
      </c>
      <c r="AD43" s="32">
        <f>INDEX('[13]Forest Management'!$B$28:$AG$33,MATCH($B43,'[13]Forest Management'!$B$28:$B$33,0),MATCH(AD$4,'[13]Forest Management'!$B$9:$AG$9,0))</f>
        <v>0</v>
      </c>
      <c r="AE43" s="32">
        <f>INDEX('[13]Forest Management'!$B$28:$AG$33,MATCH($B43,'[13]Forest Management'!$B$28:$B$33,0),MATCH(AE$4,'[13]Forest Management'!$B$9:$AG$9,0))</f>
        <v>0</v>
      </c>
      <c r="AF43" s="32">
        <f>INDEX('[13]Forest Management'!$B$28:$AG$33,MATCH($B43,'[13]Forest Management'!$B$28:$B$33,0),MATCH(AF$4,'[13]Forest Management'!$B$9:$AG$9,0))</f>
        <v>0</v>
      </c>
    </row>
    <row r="44" spans="2:32" ht="15" x14ac:dyDescent="0.25">
      <c r="B44" s="17" t="s">
        <v>328</v>
      </c>
      <c r="C44" s="32">
        <f>INDEX('[13]Forest Management'!$B$34:$AG$39,MATCH($B44,'[13]Forest Management'!$B$34:$B$39,0),MATCH(C$4,'[13]Forest Management'!$B$9:$AG$9,0))</f>
        <v>0</v>
      </c>
      <c r="D44" s="32">
        <f>INDEX('[13]Forest Management'!$B$34:$AG$39,MATCH($B44,'[13]Forest Management'!$B$34:$B$39,0),MATCH(D$4,'[13]Forest Management'!$B$9:$AG$9,0))</f>
        <v>0</v>
      </c>
      <c r="E44" s="32">
        <f>INDEX('[13]Forest Management'!$B$34:$AG$39,MATCH($B44,'[13]Forest Management'!$B$34:$B$39,0),MATCH(E$4,'[13]Forest Management'!$B$9:$AG$9,0))</f>
        <v>0</v>
      </c>
      <c r="F44" s="32">
        <f>INDEX('[13]Forest Management'!$B$34:$AG$39,MATCH($B44,'[13]Forest Management'!$B$34:$B$39,0),MATCH(F$4,'[13]Forest Management'!$B$9:$AG$9,0))</f>
        <v>0</v>
      </c>
      <c r="G44" s="32">
        <f>INDEX('[13]Forest Management'!$B$34:$AG$39,MATCH($B44,'[13]Forest Management'!$B$34:$B$39,0),MATCH(G$4,'[13]Forest Management'!$B$9:$AG$9,0))</f>
        <v>0</v>
      </c>
      <c r="H44" s="32">
        <f>INDEX('[13]Forest Management'!$B$34:$AG$39,MATCH($B44,'[13]Forest Management'!$B$34:$B$39,0),MATCH(H$4,'[13]Forest Management'!$B$9:$AG$9,0))</f>
        <v>0</v>
      </c>
      <c r="I44" s="32">
        <f>INDEX('[13]Forest Management'!$B$34:$AG$39,MATCH($B44,'[13]Forest Management'!$B$34:$B$39,0),MATCH(I$4,'[13]Forest Management'!$B$9:$AG$9,0))</f>
        <v>0</v>
      </c>
      <c r="J44" s="32">
        <f>INDEX('[13]Forest Management'!$B$34:$AG$39,MATCH($B44,'[13]Forest Management'!$B$34:$B$39,0),MATCH(J$4,'[13]Forest Management'!$B$9:$AG$9,0))</f>
        <v>0</v>
      </c>
      <c r="K44" s="32">
        <f>INDEX('[13]Forest Management'!$B$34:$AG$39,MATCH($B44,'[13]Forest Management'!$B$34:$B$39,0),MATCH(K$4,'[13]Forest Management'!$B$9:$AG$9,0))</f>
        <v>0</v>
      </c>
      <c r="L44" s="32">
        <f>INDEX('[13]Forest Management'!$B$34:$AG$39,MATCH($B44,'[13]Forest Management'!$B$34:$B$39,0),MATCH(L$4,'[13]Forest Management'!$B$9:$AG$9,0))</f>
        <v>0</v>
      </c>
      <c r="M44" s="32">
        <f>INDEX('[13]Forest Management'!$B$34:$AG$39,MATCH($B44,'[13]Forest Management'!$B$34:$B$39,0),MATCH(M$4,'[13]Forest Management'!$B$9:$AG$9,0))</f>
        <v>0</v>
      </c>
      <c r="N44" s="32">
        <f>INDEX('[13]Forest Management'!$B$34:$AG$39,MATCH($B44,'[13]Forest Management'!$B$34:$B$39,0),MATCH(N$4,'[13]Forest Management'!$B$9:$AG$9,0))</f>
        <v>0</v>
      </c>
      <c r="O44" s="32">
        <f>INDEX('[13]Forest Management'!$B$34:$AG$39,MATCH($B44,'[13]Forest Management'!$B$34:$B$39,0),MATCH(O$4,'[13]Forest Management'!$B$9:$AG$9,0))</f>
        <v>0</v>
      </c>
      <c r="P44" s="32">
        <f>INDEX('[13]Forest Management'!$B$34:$AG$39,MATCH($B44,'[13]Forest Management'!$B$34:$B$39,0),MATCH(P$4,'[13]Forest Management'!$B$9:$AG$9,0))</f>
        <v>0</v>
      </c>
      <c r="Q44" s="32">
        <f>INDEX('[13]Forest Management'!$B$34:$AG$39,MATCH($B44,'[13]Forest Management'!$B$34:$B$39,0),MATCH(Q$4,'[13]Forest Management'!$B$9:$AG$9,0))</f>
        <v>0</v>
      </c>
      <c r="R44" s="32">
        <f>INDEX('[13]Forest Management'!$B$34:$AG$39,MATCH($B44,'[13]Forest Management'!$B$34:$B$39,0),MATCH(R$4,'[13]Forest Management'!$B$9:$AG$9,0))</f>
        <v>0</v>
      </c>
      <c r="S44" s="32">
        <f>INDEX('[13]Forest Management'!$B$34:$AG$39,MATCH($B44,'[13]Forest Management'!$B$34:$B$39,0),MATCH(S$4,'[13]Forest Management'!$B$9:$AG$9,0))</f>
        <v>0</v>
      </c>
      <c r="T44" s="32">
        <f>INDEX('[13]Forest Management'!$B$34:$AG$39,MATCH($B44,'[13]Forest Management'!$B$34:$B$39,0),MATCH(T$4,'[13]Forest Management'!$B$9:$AG$9,0))</f>
        <v>0</v>
      </c>
      <c r="U44" s="32">
        <f>INDEX('[13]Forest Management'!$B$34:$AG$39,MATCH($B44,'[13]Forest Management'!$B$34:$B$39,0),MATCH(U$4,'[13]Forest Management'!$B$9:$AG$9,0))</f>
        <v>0</v>
      </c>
      <c r="V44" s="32">
        <f>INDEX('[13]Forest Management'!$B$34:$AG$39,MATCH($B44,'[13]Forest Management'!$B$34:$B$39,0),MATCH(V$4,'[13]Forest Management'!$B$9:$AG$9,0))</f>
        <v>0</v>
      </c>
      <c r="W44" s="32">
        <f>INDEX('[13]Forest Management'!$B$34:$AG$39,MATCH($B44,'[13]Forest Management'!$B$34:$B$39,0),MATCH(W$4,'[13]Forest Management'!$B$9:$AG$9,0))</f>
        <v>0</v>
      </c>
      <c r="X44" s="32">
        <f>INDEX('[13]Forest Management'!$B$34:$AG$39,MATCH($B44,'[13]Forest Management'!$B$34:$B$39,0),MATCH(X$4,'[13]Forest Management'!$B$9:$AG$9,0))</f>
        <v>0</v>
      </c>
      <c r="Y44" s="32">
        <f>INDEX('[13]Forest Management'!$B$34:$AG$39,MATCH($B44,'[13]Forest Management'!$B$34:$B$39,0),MATCH(Y$4,'[13]Forest Management'!$B$9:$AG$9,0))</f>
        <v>0</v>
      </c>
      <c r="Z44" s="32">
        <f>INDEX('[13]Forest Management'!$B$34:$AG$39,MATCH($B44,'[13]Forest Management'!$B$34:$B$39,0),MATCH(Z$4,'[13]Forest Management'!$B$9:$AG$9,0))</f>
        <v>0</v>
      </c>
      <c r="AA44" s="32">
        <f>INDEX('[13]Forest Management'!$B$34:$AG$39,MATCH($B44,'[13]Forest Management'!$B$34:$B$39,0),MATCH(AA$4,'[13]Forest Management'!$B$9:$AG$9,0))</f>
        <v>0</v>
      </c>
      <c r="AB44" s="32">
        <f>INDEX('[13]Forest Management'!$B$34:$AG$39,MATCH($B44,'[13]Forest Management'!$B$34:$B$39,0),MATCH(AB$4,'[13]Forest Management'!$B$9:$AG$9,0))</f>
        <v>0</v>
      </c>
      <c r="AC44" s="32">
        <f>INDEX('[13]Forest Management'!$B$34:$AG$39,MATCH($B44,'[13]Forest Management'!$B$34:$B$39,0),MATCH(AC$4,'[13]Forest Management'!$B$9:$AG$9,0))</f>
        <v>0</v>
      </c>
      <c r="AD44" s="32">
        <f>INDEX('[13]Forest Management'!$B$34:$AG$39,MATCH($B44,'[13]Forest Management'!$B$34:$B$39,0),MATCH(AD$4,'[13]Forest Management'!$B$9:$AG$9,0))</f>
        <v>0</v>
      </c>
      <c r="AE44" s="32">
        <f>INDEX('[13]Forest Management'!$B$34:$AG$39,MATCH($B44,'[13]Forest Management'!$B$34:$B$39,0),MATCH(AE$4,'[13]Forest Management'!$B$9:$AG$9,0))</f>
        <v>0</v>
      </c>
      <c r="AF44" s="32">
        <f>INDEX('[13]Forest Management'!$B$34:$AG$39,MATCH($B44,'[13]Forest Management'!$B$34:$B$39,0),MATCH(AF$4,'[13]Forest Management'!$B$9:$AG$9,0))</f>
        <v>0</v>
      </c>
    </row>
    <row r="45" spans="2:32" ht="15.75" x14ac:dyDescent="0.3">
      <c r="B45" s="189" t="s">
        <v>319</v>
      </c>
      <c r="C45" s="32">
        <f>INDEX('[13]Forest Management'!$B$34:$AG$39,MATCH($B45,'[13]Forest Management'!$B$34:$B$39,0),MATCH(C$4,'[13]Forest Management'!$B$9:$AG$9,0))</f>
        <v>0</v>
      </c>
      <c r="D45" s="32">
        <f>INDEX('[13]Forest Management'!$B$34:$AG$39,MATCH($B45,'[13]Forest Management'!$B$34:$B$39,0),MATCH(D$4,'[13]Forest Management'!$B$9:$AG$9,0))</f>
        <v>0</v>
      </c>
      <c r="E45" s="32">
        <f>INDEX('[13]Forest Management'!$B$34:$AG$39,MATCH($B45,'[13]Forest Management'!$B$34:$B$39,0),MATCH(E$4,'[13]Forest Management'!$B$9:$AG$9,0))</f>
        <v>0</v>
      </c>
      <c r="F45" s="32">
        <f>INDEX('[13]Forest Management'!$B$34:$AG$39,MATCH($B45,'[13]Forest Management'!$B$34:$B$39,0),MATCH(F$4,'[13]Forest Management'!$B$9:$AG$9,0))</f>
        <v>0</v>
      </c>
      <c r="G45" s="32">
        <f>INDEX('[13]Forest Management'!$B$34:$AG$39,MATCH($B45,'[13]Forest Management'!$B$34:$B$39,0),MATCH(G$4,'[13]Forest Management'!$B$9:$AG$9,0))</f>
        <v>0</v>
      </c>
      <c r="H45" s="32">
        <f>INDEX('[13]Forest Management'!$B$34:$AG$39,MATCH($B45,'[13]Forest Management'!$B$34:$B$39,0),MATCH(H$4,'[13]Forest Management'!$B$9:$AG$9,0))</f>
        <v>0</v>
      </c>
      <c r="I45" s="32">
        <f>INDEX('[13]Forest Management'!$B$34:$AG$39,MATCH($B45,'[13]Forest Management'!$B$34:$B$39,0),MATCH(I$4,'[13]Forest Management'!$B$9:$AG$9,0))</f>
        <v>0</v>
      </c>
      <c r="J45" s="32">
        <f>INDEX('[13]Forest Management'!$B$34:$AG$39,MATCH($B45,'[13]Forest Management'!$B$34:$B$39,0),MATCH(J$4,'[13]Forest Management'!$B$9:$AG$9,0))</f>
        <v>0</v>
      </c>
      <c r="K45" s="32">
        <f>INDEX('[13]Forest Management'!$B$34:$AG$39,MATCH($B45,'[13]Forest Management'!$B$34:$B$39,0),MATCH(K$4,'[13]Forest Management'!$B$9:$AG$9,0))</f>
        <v>0</v>
      </c>
      <c r="L45" s="32">
        <f>INDEX('[13]Forest Management'!$B$34:$AG$39,MATCH($B45,'[13]Forest Management'!$B$34:$B$39,0),MATCH(L$4,'[13]Forest Management'!$B$9:$AG$9,0))</f>
        <v>0</v>
      </c>
      <c r="M45" s="32">
        <f>INDEX('[13]Forest Management'!$B$34:$AG$39,MATCH($B45,'[13]Forest Management'!$B$34:$B$39,0),MATCH(M$4,'[13]Forest Management'!$B$9:$AG$9,0))</f>
        <v>0</v>
      </c>
      <c r="N45" s="32">
        <f>INDEX('[13]Forest Management'!$B$34:$AG$39,MATCH($B45,'[13]Forest Management'!$B$34:$B$39,0),MATCH(N$4,'[13]Forest Management'!$B$9:$AG$9,0))</f>
        <v>0</v>
      </c>
      <c r="O45" s="32">
        <f>INDEX('[13]Forest Management'!$B$34:$AG$39,MATCH($B45,'[13]Forest Management'!$B$34:$B$39,0),MATCH(O$4,'[13]Forest Management'!$B$9:$AG$9,0))</f>
        <v>0</v>
      </c>
      <c r="P45" s="32">
        <f>INDEX('[13]Forest Management'!$B$34:$AG$39,MATCH($B45,'[13]Forest Management'!$B$34:$B$39,0),MATCH(P$4,'[13]Forest Management'!$B$9:$AG$9,0))</f>
        <v>0</v>
      </c>
      <c r="Q45" s="32">
        <f>INDEX('[13]Forest Management'!$B$34:$AG$39,MATCH($B45,'[13]Forest Management'!$B$34:$B$39,0),MATCH(Q$4,'[13]Forest Management'!$B$9:$AG$9,0))</f>
        <v>0</v>
      </c>
      <c r="R45" s="32">
        <f>INDEX('[13]Forest Management'!$B$34:$AG$39,MATCH($B45,'[13]Forest Management'!$B$34:$B$39,0),MATCH(R$4,'[13]Forest Management'!$B$9:$AG$9,0))</f>
        <v>0</v>
      </c>
      <c r="S45" s="32">
        <f>INDEX('[13]Forest Management'!$B$34:$AG$39,MATCH($B45,'[13]Forest Management'!$B$34:$B$39,0),MATCH(S$4,'[13]Forest Management'!$B$9:$AG$9,0))</f>
        <v>0</v>
      </c>
      <c r="T45" s="32">
        <f>INDEX('[13]Forest Management'!$B$34:$AG$39,MATCH($B45,'[13]Forest Management'!$B$34:$B$39,0),MATCH(T$4,'[13]Forest Management'!$B$9:$AG$9,0))</f>
        <v>0</v>
      </c>
      <c r="U45" s="32">
        <f>INDEX('[13]Forest Management'!$B$34:$AG$39,MATCH($B45,'[13]Forest Management'!$B$34:$B$39,0),MATCH(U$4,'[13]Forest Management'!$B$9:$AG$9,0))</f>
        <v>0</v>
      </c>
      <c r="V45" s="32">
        <f>INDEX('[13]Forest Management'!$B$34:$AG$39,MATCH($B45,'[13]Forest Management'!$B$34:$B$39,0),MATCH(V$4,'[13]Forest Management'!$B$9:$AG$9,0))</f>
        <v>0</v>
      </c>
      <c r="W45" s="32">
        <f>INDEX('[13]Forest Management'!$B$34:$AG$39,MATCH($B45,'[13]Forest Management'!$B$34:$B$39,0),MATCH(W$4,'[13]Forest Management'!$B$9:$AG$9,0))</f>
        <v>0</v>
      </c>
      <c r="X45" s="32">
        <f>INDEX('[13]Forest Management'!$B$34:$AG$39,MATCH($B45,'[13]Forest Management'!$B$34:$B$39,0),MATCH(X$4,'[13]Forest Management'!$B$9:$AG$9,0))</f>
        <v>0</v>
      </c>
      <c r="Y45" s="32">
        <f>INDEX('[13]Forest Management'!$B$34:$AG$39,MATCH($B45,'[13]Forest Management'!$B$34:$B$39,0),MATCH(Y$4,'[13]Forest Management'!$B$9:$AG$9,0))</f>
        <v>0</v>
      </c>
      <c r="Z45" s="32">
        <f>INDEX('[13]Forest Management'!$B$34:$AG$39,MATCH($B45,'[13]Forest Management'!$B$34:$B$39,0),MATCH(Z$4,'[13]Forest Management'!$B$9:$AG$9,0))</f>
        <v>0</v>
      </c>
      <c r="AA45" s="32">
        <f>INDEX('[13]Forest Management'!$B$34:$AG$39,MATCH($B45,'[13]Forest Management'!$B$34:$B$39,0),MATCH(AA$4,'[13]Forest Management'!$B$9:$AG$9,0))</f>
        <v>0</v>
      </c>
      <c r="AB45" s="32">
        <f>INDEX('[13]Forest Management'!$B$34:$AG$39,MATCH($B45,'[13]Forest Management'!$B$34:$B$39,0),MATCH(AB$4,'[13]Forest Management'!$B$9:$AG$9,0))</f>
        <v>0</v>
      </c>
      <c r="AC45" s="32">
        <f>INDEX('[13]Forest Management'!$B$34:$AG$39,MATCH($B45,'[13]Forest Management'!$B$34:$B$39,0),MATCH(AC$4,'[13]Forest Management'!$B$9:$AG$9,0))</f>
        <v>0</v>
      </c>
      <c r="AD45" s="32">
        <f>INDEX('[13]Forest Management'!$B$34:$AG$39,MATCH($B45,'[13]Forest Management'!$B$34:$B$39,0),MATCH(AD$4,'[13]Forest Management'!$B$9:$AG$9,0))</f>
        <v>0</v>
      </c>
      <c r="AE45" s="32">
        <f>INDEX('[13]Forest Management'!$B$34:$AG$39,MATCH($B45,'[13]Forest Management'!$B$34:$B$39,0),MATCH(AE$4,'[13]Forest Management'!$B$9:$AG$9,0))</f>
        <v>0</v>
      </c>
      <c r="AF45" s="32">
        <f>INDEX('[13]Forest Management'!$B$34:$AG$39,MATCH($B45,'[13]Forest Management'!$B$34:$B$39,0),MATCH(AF$4,'[13]Forest Management'!$B$9:$AG$9,0))</f>
        <v>0</v>
      </c>
    </row>
    <row r="46" spans="2:32" ht="15.75" x14ac:dyDescent="0.3">
      <c r="B46" s="189" t="s">
        <v>320</v>
      </c>
      <c r="C46" s="32">
        <f>INDEX('[13]Forest Management'!$B$34:$AG$39,MATCH($B46,'[13]Forest Management'!$B$34:$B$39,0),MATCH(C$4,'[13]Forest Management'!$B$9:$AG$9,0))</f>
        <v>0</v>
      </c>
      <c r="D46" s="32">
        <f>INDEX('[13]Forest Management'!$B$34:$AG$39,MATCH($B46,'[13]Forest Management'!$B$34:$B$39,0),MATCH(D$4,'[13]Forest Management'!$B$9:$AG$9,0))</f>
        <v>0</v>
      </c>
      <c r="E46" s="32">
        <f>INDEX('[13]Forest Management'!$B$34:$AG$39,MATCH($B46,'[13]Forest Management'!$B$34:$B$39,0),MATCH(E$4,'[13]Forest Management'!$B$9:$AG$9,0))</f>
        <v>0</v>
      </c>
      <c r="F46" s="32">
        <f>INDEX('[13]Forest Management'!$B$34:$AG$39,MATCH($B46,'[13]Forest Management'!$B$34:$B$39,0),MATCH(F$4,'[13]Forest Management'!$B$9:$AG$9,0))</f>
        <v>0</v>
      </c>
      <c r="G46" s="32">
        <f>INDEX('[13]Forest Management'!$B$34:$AG$39,MATCH($B46,'[13]Forest Management'!$B$34:$B$39,0),MATCH(G$4,'[13]Forest Management'!$B$9:$AG$9,0))</f>
        <v>0</v>
      </c>
      <c r="H46" s="32">
        <f>INDEX('[13]Forest Management'!$B$34:$AG$39,MATCH($B46,'[13]Forest Management'!$B$34:$B$39,0),MATCH(H$4,'[13]Forest Management'!$B$9:$AG$9,0))</f>
        <v>0</v>
      </c>
      <c r="I46" s="32">
        <f>INDEX('[13]Forest Management'!$B$34:$AG$39,MATCH($B46,'[13]Forest Management'!$B$34:$B$39,0),MATCH(I$4,'[13]Forest Management'!$B$9:$AG$9,0))</f>
        <v>0</v>
      </c>
      <c r="J46" s="32">
        <f>INDEX('[13]Forest Management'!$B$34:$AG$39,MATCH($B46,'[13]Forest Management'!$B$34:$B$39,0),MATCH(J$4,'[13]Forest Management'!$B$9:$AG$9,0))</f>
        <v>0</v>
      </c>
      <c r="K46" s="32">
        <f>INDEX('[13]Forest Management'!$B$34:$AG$39,MATCH($B46,'[13]Forest Management'!$B$34:$B$39,0),MATCH(K$4,'[13]Forest Management'!$B$9:$AG$9,0))</f>
        <v>0</v>
      </c>
      <c r="L46" s="32">
        <f>INDEX('[13]Forest Management'!$B$34:$AG$39,MATCH($B46,'[13]Forest Management'!$B$34:$B$39,0),MATCH(L$4,'[13]Forest Management'!$B$9:$AG$9,0))</f>
        <v>0</v>
      </c>
      <c r="M46" s="32">
        <f>INDEX('[13]Forest Management'!$B$34:$AG$39,MATCH($B46,'[13]Forest Management'!$B$34:$B$39,0),MATCH(M$4,'[13]Forest Management'!$B$9:$AG$9,0))</f>
        <v>0</v>
      </c>
      <c r="N46" s="32">
        <f>INDEX('[13]Forest Management'!$B$34:$AG$39,MATCH($B46,'[13]Forest Management'!$B$34:$B$39,0),MATCH(N$4,'[13]Forest Management'!$B$9:$AG$9,0))</f>
        <v>0</v>
      </c>
      <c r="O46" s="32">
        <f>INDEX('[13]Forest Management'!$B$34:$AG$39,MATCH($B46,'[13]Forest Management'!$B$34:$B$39,0),MATCH(O$4,'[13]Forest Management'!$B$9:$AG$9,0))</f>
        <v>0</v>
      </c>
      <c r="P46" s="32">
        <f>INDEX('[13]Forest Management'!$B$34:$AG$39,MATCH($B46,'[13]Forest Management'!$B$34:$B$39,0),MATCH(P$4,'[13]Forest Management'!$B$9:$AG$9,0))</f>
        <v>0</v>
      </c>
      <c r="Q46" s="32">
        <f>INDEX('[13]Forest Management'!$B$34:$AG$39,MATCH($B46,'[13]Forest Management'!$B$34:$B$39,0),MATCH(Q$4,'[13]Forest Management'!$B$9:$AG$9,0))</f>
        <v>0</v>
      </c>
      <c r="R46" s="32">
        <f>INDEX('[13]Forest Management'!$B$34:$AG$39,MATCH($B46,'[13]Forest Management'!$B$34:$B$39,0),MATCH(R$4,'[13]Forest Management'!$B$9:$AG$9,0))</f>
        <v>0</v>
      </c>
      <c r="S46" s="32">
        <f>INDEX('[13]Forest Management'!$B$34:$AG$39,MATCH($B46,'[13]Forest Management'!$B$34:$B$39,0),MATCH(S$4,'[13]Forest Management'!$B$9:$AG$9,0))</f>
        <v>0</v>
      </c>
      <c r="T46" s="32">
        <f>INDEX('[13]Forest Management'!$B$34:$AG$39,MATCH($B46,'[13]Forest Management'!$B$34:$B$39,0),MATCH(T$4,'[13]Forest Management'!$B$9:$AG$9,0))</f>
        <v>0</v>
      </c>
      <c r="U46" s="32">
        <f>INDEX('[13]Forest Management'!$B$34:$AG$39,MATCH($B46,'[13]Forest Management'!$B$34:$B$39,0),MATCH(U$4,'[13]Forest Management'!$B$9:$AG$9,0))</f>
        <v>0</v>
      </c>
      <c r="V46" s="32">
        <f>INDEX('[13]Forest Management'!$B$34:$AG$39,MATCH($B46,'[13]Forest Management'!$B$34:$B$39,0),MATCH(V$4,'[13]Forest Management'!$B$9:$AG$9,0))</f>
        <v>0</v>
      </c>
      <c r="W46" s="32">
        <f>INDEX('[13]Forest Management'!$B$34:$AG$39,MATCH($B46,'[13]Forest Management'!$B$34:$B$39,0),MATCH(W$4,'[13]Forest Management'!$B$9:$AG$9,0))</f>
        <v>0</v>
      </c>
      <c r="X46" s="32">
        <f>INDEX('[13]Forest Management'!$B$34:$AG$39,MATCH($B46,'[13]Forest Management'!$B$34:$B$39,0),MATCH(X$4,'[13]Forest Management'!$B$9:$AG$9,0))</f>
        <v>0</v>
      </c>
      <c r="Y46" s="32">
        <f>INDEX('[13]Forest Management'!$B$34:$AG$39,MATCH($B46,'[13]Forest Management'!$B$34:$B$39,0),MATCH(Y$4,'[13]Forest Management'!$B$9:$AG$9,0))</f>
        <v>0</v>
      </c>
      <c r="Z46" s="32">
        <f>INDEX('[13]Forest Management'!$B$34:$AG$39,MATCH($B46,'[13]Forest Management'!$B$34:$B$39,0),MATCH(Z$4,'[13]Forest Management'!$B$9:$AG$9,0))</f>
        <v>0</v>
      </c>
      <c r="AA46" s="32">
        <f>INDEX('[13]Forest Management'!$B$34:$AG$39,MATCH($B46,'[13]Forest Management'!$B$34:$B$39,0),MATCH(AA$4,'[13]Forest Management'!$B$9:$AG$9,0))</f>
        <v>0</v>
      </c>
      <c r="AB46" s="32">
        <f>INDEX('[13]Forest Management'!$B$34:$AG$39,MATCH($B46,'[13]Forest Management'!$B$34:$B$39,0),MATCH(AB$4,'[13]Forest Management'!$B$9:$AG$9,0))</f>
        <v>0</v>
      </c>
      <c r="AC46" s="32">
        <f>INDEX('[13]Forest Management'!$B$34:$AG$39,MATCH($B46,'[13]Forest Management'!$B$34:$B$39,0),MATCH(AC$4,'[13]Forest Management'!$B$9:$AG$9,0))</f>
        <v>0</v>
      </c>
      <c r="AD46" s="32">
        <f>INDEX('[13]Forest Management'!$B$34:$AG$39,MATCH($B46,'[13]Forest Management'!$B$34:$B$39,0),MATCH(AD$4,'[13]Forest Management'!$B$9:$AG$9,0))</f>
        <v>0</v>
      </c>
      <c r="AE46" s="32">
        <f>INDEX('[13]Forest Management'!$B$34:$AG$39,MATCH($B46,'[13]Forest Management'!$B$34:$B$39,0),MATCH(AE$4,'[13]Forest Management'!$B$9:$AG$9,0))</f>
        <v>0</v>
      </c>
      <c r="AF46" s="32">
        <f>INDEX('[13]Forest Management'!$B$34:$AG$39,MATCH($B46,'[13]Forest Management'!$B$34:$B$39,0),MATCH(AF$4,'[13]Forest Management'!$B$9:$AG$9,0))</f>
        <v>0</v>
      </c>
    </row>
    <row r="47" spans="2:32" ht="15.75" x14ac:dyDescent="0.3">
      <c r="B47" s="189" t="s">
        <v>321</v>
      </c>
      <c r="C47" s="32">
        <f>INDEX('[13]Forest Management'!$B$34:$AG$39,MATCH($B47,'[13]Forest Management'!$B$34:$B$39,0),MATCH(C$4,'[13]Forest Management'!$B$9:$AG$9,0))</f>
        <v>0</v>
      </c>
      <c r="D47" s="32">
        <f>INDEX('[13]Forest Management'!$B$34:$AG$39,MATCH($B47,'[13]Forest Management'!$B$34:$B$39,0),MATCH(D$4,'[13]Forest Management'!$B$9:$AG$9,0))</f>
        <v>0</v>
      </c>
      <c r="E47" s="32">
        <f>INDEX('[13]Forest Management'!$B$34:$AG$39,MATCH($B47,'[13]Forest Management'!$B$34:$B$39,0),MATCH(E$4,'[13]Forest Management'!$B$9:$AG$9,0))</f>
        <v>0</v>
      </c>
      <c r="F47" s="32">
        <f>INDEX('[13]Forest Management'!$B$34:$AG$39,MATCH($B47,'[13]Forest Management'!$B$34:$B$39,0),MATCH(F$4,'[13]Forest Management'!$B$9:$AG$9,0))</f>
        <v>0</v>
      </c>
      <c r="G47" s="32">
        <f>INDEX('[13]Forest Management'!$B$34:$AG$39,MATCH($B47,'[13]Forest Management'!$B$34:$B$39,0),MATCH(G$4,'[13]Forest Management'!$B$9:$AG$9,0))</f>
        <v>0</v>
      </c>
      <c r="H47" s="32">
        <f>INDEX('[13]Forest Management'!$B$34:$AG$39,MATCH($B47,'[13]Forest Management'!$B$34:$B$39,0),MATCH(H$4,'[13]Forest Management'!$B$9:$AG$9,0))</f>
        <v>0</v>
      </c>
      <c r="I47" s="32">
        <f>INDEX('[13]Forest Management'!$B$34:$AG$39,MATCH($B47,'[13]Forest Management'!$B$34:$B$39,0),MATCH(I$4,'[13]Forest Management'!$B$9:$AG$9,0))</f>
        <v>0</v>
      </c>
      <c r="J47" s="32">
        <f>INDEX('[13]Forest Management'!$B$34:$AG$39,MATCH($B47,'[13]Forest Management'!$B$34:$B$39,0),MATCH(J$4,'[13]Forest Management'!$B$9:$AG$9,0))</f>
        <v>0</v>
      </c>
      <c r="K47" s="32">
        <f>INDEX('[13]Forest Management'!$B$34:$AG$39,MATCH($B47,'[13]Forest Management'!$B$34:$B$39,0),MATCH(K$4,'[13]Forest Management'!$B$9:$AG$9,0))</f>
        <v>0</v>
      </c>
      <c r="L47" s="32">
        <f>INDEX('[13]Forest Management'!$B$34:$AG$39,MATCH($B47,'[13]Forest Management'!$B$34:$B$39,0),MATCH(L$4,'[13]Forest Management'!$B$9:$AG$9,0))</f>
        <v>0</v>
      </c>
      <c r="M47" s="32">
        <f>INDEX('[13]Forest Management'!$B$34:$AG$39,MATCH($B47,'[13]Forest Management'!$B$34:$B$39,0),MATCH(M$4,'[13]Forest Management'!$B$9:$AG$9,0))</f>
        <v>0</v>
      </c>
      <c r="N47" s="32">
        <f>INDEX('[13]Forest Management'!$B$34:$AG$39,MATCH($B47,'[13]Forest Management'!$B$34:$B$39,0),MATCH(N$4,'[13]Forest Management'!$B$9:$AG$9,0))</f>
        <v>0</v>
      </c>
      <c r="O47" s="32">
        <f>INDEX('[13]Forest Management'!$B$34:$AG$39,MATCH($B47,'[13]Forest Management'!$B$34:$B$39,0),MATCH(O$4,'[13]Forest Management'!$B$9:$AG$9,0))</f>
        <v>0</v>
      </c>
      <c r="P47" s="32">
        <f>INDEX('[13]Forest Management'!$B$34:$AG$39,MATCH($B47,'[13]Forest Management'!$B$34:$B$39,0),MATCH(P$4,'[13]Forest Management'!$B$9:$AG$9,0))</f>
        <v>0</v>
      </c>
      <c r="Q47" s="32">
        <f>INDEX('[13]Forest Management'!$B$34:$AG$39,MATCH($B47,'[13]Forest Management'!$B$34:$B$39,0),MATCH(Q$4,'[13]Forest Management'!$B$9:$AG$9,0))</f>
        <v>0</v>
      </c>
      <c r="R47" s="32">
        <f>INDEX('[13]Forest Management'!$B$34:$AG$39,MATCH($B47,'[13]Forest Management'!$B$34:$B$39,0),MATCH(R$4,'[13]Forest Management'!$B$9:$AG$9,0))</f>
        <v>0</v>
      </c>
      <c r="S47" s="32">
        <f>INDEX('[13]Forest Management'!$B$34:$AG$39,MATCH($B47,'[13]Forest Management'!$B$34:$B$39,0),MATCH(S$4,'[13]Forest Management'!$B$9:$AG$9,0))</f>
        <v>0</v>
      </c>
      <c r="T47" s="32">
        <f>INDEX('[13]Forest Management'!$B$34:$AG$39,MATCH($B47,'[13]Forest Management'!$B$34:$B$39,0),MATCH(T$4,'[13]Forest Management'!$B$9:$AG$9,0))</f>
        <v>0</v>
      </c>
      <c r="U47" s="32">
        <f>INDEX('[13]Forest Management'!$B$34:$AG$39,MATCH($B47,'[13]Forest Management'!$B$34:$B$39,0),MATCH(U$4,'[13]Forest Management'!$B$9:$AG$9,0))</f>
        <v>0</v>
      </c>
      <c r="V47" s="32">
        <f>INDEX('[13]Forest Management'!$B$34:$AG$39,MATCH($B47,'[13]Forest Management'!$B$34:$B$39,0),MATCH(V$4,'[13]Forest Management'!$B$9:$AG$9,0))</f>
        <v>0</v>
      </c>
      <c r="W47" s="32">
        <f>INDEX('[13]Forest Management'!$B$34:$AG$39,MATCH($B47,'[13]Forest Management'!$B$34:$B$39,0),MATCH(W$4,'[13]Forest Management'!$B$9:$AG$9,0))</f>
        <v>0</v>
      </c>
      <c r="X47" s="32">
        <f>INDEX('[13]Forest Management'!$B$34:$AG$39,MATCH($B47,'[13]Forest Management'!$B$34:$B$39,0),MATCH(X$4,'[13]Forest Management'!$B$9:$AG$9,0))</f>
        <v>0</v>
      </c>
      <c r="Y47" s="32">
        <f>INDEX('[13]Forest Management'!$B$34:$AG$39,MATCH($B47,'[13]Forest Management'!$B$34:$B$39,0),MATCH(Y$4,'[13]Forest Management'!$B$9:$AG$9,0))</f>
        <v>0</v>
      </c>
      <c r="Z47" s="32">
        <f>INDEX('[13]Forest Management'!$B$34:$AG$39,MATCH($B47,'[13]Forest Management'!$B$34:$B$39,0),MATCH(Z$4,'[13]Forest Management'!$B$9:$AG$9,0))</f>
        <v>0</v>
      </c>
      <c r="AA47" s="32">
        <f>INDEX('[13]Forest Management'!$B$34:$AG$39,MATCH($B47,'[13]Forest Management'!$B$34:$B$39,0),MATCH(AA$4,'[13]Forest Management'!$B$9:$AG$9,0))</f>
        <v>0</v>
      </c>
      <c r="AB47" s="32">
        <f>INDEX('[13]Forest Management'!$B$34:$AG$39,MATCH($B47,'[13]Forest Management'!$B$34:$B$39,0),MATCH(AB$4,'[13]Forest Management'!$B$9:$AG$9,0))</f>
        <v>0</v>
      </c>
      <c r="AC47" s="32">
        <f>INDEX('[13]Forest Management'!$B$34:$AG$39,MATCH($B47,'[13]Forest Management'!$B$34:$B$39,0),MATCH(AC$4,'[13]Forest Management'!$B$9:$AG$9,0))</f>
        <v>0</v>
      </c>
      <c r="AD47" s="32">
        <f>INDEX('[13]Forest Management'!$B$34:$AG$39,MATCH($B47,'[13]Forest Management'!$B$34:$B$39,0),MATCH(AD$4,'[13]Forest Management'!$B$9:$AG$9,0))</f>
        <v>0</v>
      </c>
      <c r="AE47" s="32">
        <f>INDEX('[13]Forest Management'!$B$34:$AG$39,MATCH($B47,'[13]Forest Management'!$B$34:$B$39,0),MATCH(AE$4,'[13]Forest Management'!$B$9:$AG$9,0))</f>
        <v>0</v>
      </c>
      <c r="AF47" s="32">
        <f>INDEX('[13]Forest Management'!$B$34:$AG$39,MATCH($B47,'[13]Forest Management'!$B$34:$B$39,0),MATCH(AF$4,'[13]Forest Management'!$B$9:$AG$9,0))</f>
        <v>0</v>
      </c>
    </row>
    <row r="48" spans="2:32" ht="15.75" x14ac:dyDescent="0.3">
      <c r="B48" s="189" t="s">
        <v>322</v>
      </c>
      <c r="C48" s="32">
        <f>INDEX('[13]Forest Management'!$B$34:$AG$39,MATCH($B48,'[13]Forest Management'!$B$34:$B$39,0),MATCH(C$4,'[13]Forest Management'!$B$9:$AG$9,0))</f>
        <v>0</v>
      </c>
      <c r="D48" s="32">
        <f>INDEX('[13]Forest Management'!$B$34:$AG$39,MATCH($B48,'[13]Forest Management'!$B$34:$B$39,0),MATCH(D$4,'[13]Forest Management'!$B$9:$AG$9,0))</f>
        <v>0</v>
      </c>
      <c r="E48" s="32">
        <f>INDEX('[13]Forest Management'!$B$34:$AG$39,MATCH($B48,'[13]Forest Management'!$B$34:$B$39,0),MATCH(E$4,'[13]Forest Management'!$B$9:$AG$9,0))</f>
        <v>0</v>
      </c>
      <c r="F48" s="32">
        <f>INDEX('[13]Forest Management'!$B$34:$AG$39,MATCH($B48,'[13]Forest Management'!$B$34:$B$39,0),MATCH(F$4,'[13]Forest Management'!$B$9:$AG$9,0))</f>
        <v>0</v>
      </c>
      <c r="G48" s="32">
        <f>INDEX('[13]Forest Management'!$B$34:$AG$39,MATCH($B48,'[13]Forest Management'!$B$34:$B$39,0),MATCH(G$4,'[13]Forest Management'!$B$9:$AG$9,0))</f>
        <v>0</v>
      </c>
      <c r="H48" s="32">
        <f>INDEX('[13]Forest Management'!$B$34:$AG$39,MATCH($B48,'[13]Forest Management'!$B$34:$B$39,0),MATCH(H$4,'[13]Forest Management'!$B$9:$AG$9,0))</f>
        <v>0</v>
      </c>
      <c r="I48" s="32">
        <f>INDEX('[13]Forest Management'!$B$34:$AG$39,MATCH($B48,'[13]Forest Management'!$B$34:$B$39,0),MATCH(I$4,'[13]Forest Management'!$B$9:$AG$9,0))</f>
        <v>0</v>
      </c>
      <c r="J48" s="32">
        <f>INDEX('[13]Forest Management'!$B$34:$AG$39,MATCH($B48,'[13]Forest Management'!$B$34:$B$39,0),MATCH(J$4,'[13]Forest Management'!$B$9:$AG$9,0))</f>
        <v>0</v>
      </c>
      <c r="K48" s="32">
        <f>INDEX('[13]Forest Management'!$B$34:$AG$39,MATCH($B48,'[13]Forest Management'!$B$34:$B$39,0),MATCH(K$4,'[13]Forest Management'!$B$9:$AG$9,0))</f>
        <v>0</v>
      </c>
      <c r="L48" s="32">
        <f>INDEX('[13]Forest Management'!$B$34:$AG$39,MATCH($B48,'[13]Forest Management'!$B$34:$B$39,0),MATCH(L$4,'[13]Forest Management'!$B$9:$AG$9,0))</f>
        <v>0</v>
      </c>
      <c r="M48" s="32">
        <f>INDEX('[13]Forest Management'!$B$34:$AG$39,MATCH($B48,'[13]Forest Management'!$B$34:$B$39,0),MATCH(M$4,'[13]Forest Management'!$B$9:$AG$9,0))</f>
        <v>0</v>
      </c>
      <c r="N48" s="32">
        <f>INDEX('[13]Forest Management'!$B$34:$AG$39,MATCH($B48,'[13]Forest Management'!$B$34:$B$39,0),MATCH(N$4,'[13]Forest Management'!$B$9:$AG$9,0))</f>
        <v>0</v>
      </c>
      <c r="O48" s="32">
        <f>INDEX('[13]Forest Management'!$B$34:$AG$39,MATCH($B48,'[13]Forest Management'!$B$34:$B$39,0),MATCH(O$4,'[13]Forest Management'!$B$9:$AG$9,0))</f>
        <v>0</v>
      </c>
      <c r="P48" s="32">
        <f>INDEX('[13]Forest Management'!$B$34:$AG$39,MATCH($B48,'[13]Forest Management'!$B$34:$B$39,0),MATCH(P$4,'[13]Forest Management'!$B$9:$AG$9,0))</f>
        <v>0</v>
      </c>
      <c r="Q48" s="32">
        <f>INDEX('[13]Forest Management'!$B$34:$AG$39,MATCH($B48,'[13]Forest Management'!$B$34:$B$39,0),MATCH(Q$4,'[13]Forest Management'!$B$9:$AG$9,0))</f>
        <v>0</v>
      </c>
      <c r="R48" s="32">
        <f>INDEX('[13]Forest Management'!$B$34:$AG$39,MATCH($B48,'[13]Forest Management'!$B$34:$B$39,0),MATCH(R$4,'[13]Forest Management'!$B$9:$AG$9,0))</f>
        <v>0</v>
      </c>
      <c r="S48" s="32">
        <f>INDEX('[13]Forest Management'!$B$34:$AG$39,MATCH($B48,'[13]Forest Management'!$B$34:$B$39,0),MATCH(S$4,'[13]Forest Management'!$B$9:$AG$9,0))</f>
        <v>0</v>
      </c>
      <c r="T48" s="32">
        <f>INDEX('[13]Forest Management'!$B$34:$AG$39,MATCH($B48,'[13]Forest Management'!$B$34:$B$39,0),MATCH(T$4,'[13]Forest Management'!$B$9:$AG$9,0))</f>
        <v>0</v>
      </c>
      <c r="U48" s="32">
        <f>INDEX('[13]Forest Management'!$B$34:$AG$39,MATCH($B48,'[13]Forest Management'!$B$34:$B$39,0),MATCH(U$4,'[13]Forest Management'!$B$9:$AG$9,0))</f>
        <v>0</v>
      </c>
      <c r="V48" s="32">
        <f>INDEX('[13]Forest Management'!$B$34:$AG$39,MATCH($B48,'[13]Forest Management'!$B$34:$B$39,0),MATCH(V$4,'[13]Forest Management'!$B$9:$AG$9,0))</f>
        <v>0</v>
      </c>
      <c r="W48" s="32">
        <f>INDEX('[13]Forest Management'!$B$34:$AG$39,MATCH($B48,'[13]Forest Management'!$B$34:$B$39,0),MATCH(W$4,'[13]Forest Management'!$B$9:$AG$9,0))</f>
        <v>0</v>
      </c>
      <c r="X48" s="32">
        <f>INDEX('[13]Forest Management'!$B$34:$AG$39,MATCH($B48,'[13]Forest Management'!$B$34:$B$39,0),MATCH(X$4,'[13]Forest Management'!$B$9:$AG$9,0))</f>
        <v>0</v>
      </c>
      <c r="Y48" s="32">
        <f>INDEX('[13]Forest Management'!$B$34:$AG$39,MATCH($B48,'[13]Forest Management'!$B$34:$B$39,0),MATCH(Y$4,'[13]Forest Management'!$B$9:$AG$9,0))</f>
        <v>0</v>
      </c>
      <c r="Z48" s="32">
        <f>INDEX('[13]Forest Management'!$B$34:$AG$39,MATCH($B48,'[13]Forest Management'!$B$34:$B$39,0),MATCH(Z$4,'[13]Forest Management'!$B$9:$AG$9,0))</f>
        <v>0</v>
      </c>
      <c r="AA48" s="32">
        <f>INDEX('[13]Forest Management'!$B$34:$AG$39,MATCH($B48,'[13]Forest Management'!$B$34:$B$39,0),MATCH(AA$4,'[13]Forest Management'!$B$9:$AG$9,0))</f>
        <v>0</v>
      </c>
      <c r="AB48" s="32">
        <f>INDEX('[13]Forest Management'!$B$34:$AG$39,MATCH($B48,'[13]Forest Management'!$B$34:$B$39,0),MATCH(AB$4,'[13]Forest Management'!$B$9:$AG$9,0))</f>
        <v>0</v>
      </c>
      <c r="AC48" s="32">
        <f>INDEX('[13]Forest Management'!$B$34:$AG$39,MATCH($B48,'[13]Forest Management'!$B$34:$B$39,0),MATCH(AC$4,'[13]Forest Management'!$B$9:$AG$9,0))</f>
        <v>0</v>
      </c>
      <c r="AD48" s="32">
        <f>INDEX('[13]Forest Management'!$B$34:$AG$39,MATCH($B48,'[13]Forest Management'!$B$34:$B$39,0),MATCH(AD$4,'[13]Forest Management'!$B$9:$AG$9,0))</f>
        <v>0</v>
      </c>
      <c r="AE48" s="32">
        <f>INDEX('[13]Forest Management'!$B$34:$AG$39,MATCH($B48,'[13]Forest Management'!$B$34:$B$39,0),MATCH(AE$4,'[13]Forest Management'!$B$9:$AG$9,0))</f>
        <v>0</v>
      </c>
      <c r="AF48" s="32">
        <f>INDEX('[13]Forest Management'!$B$34:$AG$39,MATCH($B48,'[13]Forest Management'!$B$34:$B$39,0),MATCH(AF$4,'[13]Forest Management'!$B$9:$AG$9,0))</f>
        <v>0</v>
      </c>
    </row>
    <row r="49" spans="2:32" ht="15.75" x14ac:dyDescent="0.3">
      <c r="B49" s="189" t="s">
        <v>323</v>
      </c>
      <c r="C49" s="32">
        <f>INDEX('[13]Forest Management'!$B$34:$AG$39,MATCH($B49,'[13]Forest Management'!$B$34:$B$39,0),MATCH(C$4,'[13]Forest Management'!$B$9:$AG$9,0))</f>
        <v>0</v>
      </c>
      <c r="D49" s="32">
        <f>INDEX('[13]Forest Management'!$B$34:$AG$39,MATCH($B49,'[13]Forest Management'!$B$34:$B$39,0),MATCH(D$4,'[13]Forest Management'!$B$9:$AG$9,0))</f>
        <v>0</v>
      </c>
      <c r="E49" s="32">
        <f>INDEX('[13]Forest Management'!$B$34:$AG$39,MATCH($B49,'[13]Forest Management'!$B$34:$B$39,0),MATCH(E$4,'[13]Forest Management'!$B$9:$AG$9,0))</f>
        <v>0</v>
      </c>
      <c r="F49" s="32">
        <f>INDEX('[13]Forest Management'!$B$34:$AG$39,MATCH($B49,'[13]Forest Management'!$B$34:$B$39,0),MATCH(F$4,'[13]Forest Management'!$B$9:$AG$9,0))</f>
        <v>0</v>
      </c>
      <c r="G49" s="32">
        <f>INDEX('[13]Forest Management'!$B$34:$AG$39,MATCH($B49,'[13]Forest Management'!$B$34:$B$39,0),MATCH(G$4,'[13]Forest Management'!$B$9:$AG$9,0))</f>
        <v>0</v>
      </c>
      <c r="H49" s="32">
        <f>INDEX('[13]Forest Management'!$B$34:$AG$39,MATCH($B49,'[13]Forest Management'!$B$34:$B$39,0),MATCH(H$4,'[13]Forest Management'!$B$9:$AG$9,0))</f>
        <v>0</v>
      </c>
      <c r="I49" s="32">
        <f>INDEX('[13]Forest Management'!$B$34:$AG$39,MATCH($B49,'[13]Forest Management'!$B$34:$B$39,0),MATCH(I$4,'[13]Forest Management'!$B$9:$AG$9,0))</f>
        <v>0</v>
      </c>
      <c r="J49" s="32">
        <f>INDEX('[13]Forest Management'!$B$34:$AG$39,MATCH($B49,'[13]Forest Management'!$B$34:$B$39,0),MATCH(J$4,'[13]Forest Management'!$B$9:$AG$9,0))</f>
        <v>0</v>
      </c>
      <c r="K49" s="32">
        <f>INDEX('[13]Forest Management'!$B$34:$AG$39,MATCH($B49,'[13]Forest Management'!$B$34:$B$39,0),MATCH(K$4,'[13]Forest Management'!$B$9:$AG$9,0))</f>
        <v>0</v>
      </c>
      <c r="L49" s="32">
        <f>INDEX('[13]Forest Management'!$B$34:$AG$39,MATCH($B49,'[13]Forest Management'!$B$34:$B$39,0),MATCH(L$4,'[13]Forest Management'!$B$9:$AG$9,0))</f>
        <v>0</v>
      </c>
      <c r="M49" s="32">
        <f>INDEX('[13]Forest Management'!$B$34:$AG$39,MATCH($B49,'[13]Forest Management'!$B$34:$B$39,0),MATCH(M$4,'[13]Forest Management'!$B$9:$AG$9,0))</f>
        <v>0</v>
      </c>
      <c r="N49" s="32">
        <f>INDEX('[13]Forest Management'!$B$34:$AG$39,MATCH($B49,'[13]Forest Management'!$B$34:$B$39,0),MATCH(N$4,'[13]Forest Management'!$B$9:$AG$9,0))</f>
        <v>0</v>
      </c>
      <c r="O49" s="32">
        <f>INDEX('[13]Forest Management'!$B$34:$AG$39,MATCH($B49,'[13]Forest Management'!$B$34:$B$39,0),MATCH(O$4,'[13]Forest Management'!$B$9:$AG$9,0))</f>
        <v>0</v>
      </c>
      <c r="P49" s="32">
        <f>INDEX('[13]Forest Management'!$B$34:$AG$39,MATCH($B49,'[13]Forest Management'!$B$34:$B$39,0),MATCH(P$4,'[13]Forest Management'!$B$9:$AG$9,0))</f>
        <v>0</v>
      </c>
      <c r="Q49" s="32">
        <f>INDEX('[13]Forest Management'!$B$34:$AG$39,MATCH($B49,'[13]Forest Management'!$B$34:$B$39,0),MATCH(Q$4,'[13]Forest Management'!$B$9:$AG$9,0))</f>
        <v>0</v>
      </c>
      <c r="R49" s="32">
        <f>INDEX('[13]Forest Management'!$B$34:$AG$39,MATCH($B49,'[13]Forest Management'!$B$34:$B$39,0),MATCH(R$4,'[13]Forest Management'!$B$9:$AG$9,0))</f>
        <v>0</v>
      </c>
      <c r="S49" s="32">
        <f>INDEX('[13]Forest Management'!$B$34:$AG$39,MATCH($B49,'[13]Forest Management'!$B$34:$B$39,0),MATCH(S$4,'[13]Forest Management'!$B$9:$AG$9,0))</f>
        <v>0</v>
      </c>
      <c r="T49" s="32">
        <f>INDEX('[13]Forest Management'!$B$34:$AG$39,MATCH($B49,'[13]Forest Management'!$B$34:$B$39,0),MATCH(T$4,'[13]Forest Management'!$B$9:$AG$9,0))</f>
        <v>0</v>
      </c>
      <c r="U49" s="32">
        <f>INDEX('[13]Forest Management'!$B$34:$AG$39,MATCH($B49,'[13]Forest Management'!$B$34:$B$39,0),MATCH(U$4,'[13]Forest Management'!$B$9:$AG$9,0))</f>
        <v>0</v>
      </c>
      <c r="V49" s="32">
        <f>INDEX('[13]Forest Management'!$B$34:$AG$39,MATCH($B49,'[13]Forest Management'!$B$34:$B$39,0),MATCH(V$4,'[13]Forest Management'!$B$9:$AG$9,0))</f>
        <v>0</v>
      </c>
      <c r="W49" s="32">
        <f>INDEX('[13]Forest Management'!$B$34:$AG$39,MATCH($B49,'[13]Forest Management'!$B$34:$B$39,0),MATCH(W$4,'[13]Forest Management'!$B$9:$AG$9,0))</f>
        <v>0</v>
      </c>
      <c r="X49" s="32">
        <f>INDEX('[13]Forest Management'!$B$34:$AG$39,MATCH($B49,'[13]Forest Management'!$B$34:$B$39,0),MATCH(X$4,'[13]Forest Management'!$B$9:$AG$9,0))</f>
        <v>0</v>
      </c>
      <c r="Y49" s="32">
        <f>INDEX('[13]Forest Management'!$B$34:$AG$39,MATCH($B49,'[13]Forest Management'!$B$34:$B$39,0),MATCH(Y$4,'[13]Forest Management'!$B$9:$AG$9,0))</f>
        <v>0</v>
      </c>
      <c r="Z49" s="32">
        <f>INDEX('[13]Forest Management'!$B$34:$AG$39,MATCH($B49,'[13]Forest Management'!$B$34:$B$39,0),MATCH(Z$4,'[13]Forest Management'!$B$9:$AG$9,0))</f>
        <v>0</v>
      </c>
      <c r="AA49" s="32">
        <f>INDEX('[13]Forest Management'!$B$34:$AG$39,MATCH($B49,'[13]Forest Management'!$B$34:$B$39,0),MATCH(AA$4,'[13]Forest Management'!$B$9:$AG$9,0))</f>
        <v>0</v>
      </c>
      <c r="AB49" s="32">
        <f>INDEX('[13]Forest Management'!$B$34:$AG$39,MATCH($B49,'[13]Forest Management'!$B$34:$B$39,0),MATCH(AB$4,'[13]Forest Management'!$B$9:$AG$9,0))</f>
        <v>0</v>
      </c>
      <c r="AC49" s="32">
        <f>INDEX('[13]Forest Management'!$B$34:$AG$39,MATCH($B49,'[13]Forest Management'!$B$34:$B$39,0),MATCH(AC$4,'[13]Forest Management'!$B$9:$AG$9,0))</f>
        <v>0</v>
      </c>
      <c r="AD49" s="32">
        <f>INDEX('[13]Forest Management'!$B$34:$AG$39,MATCH($B49,'[13]Forest Management'!$B$34:$B$39,0),MATCH(AD$4,'[13]Forest Management'!$B$9:$AG$9,0))</f>
        <v>0</v>
      </c>
      <c r="AE49" s="32">
        <f>INDEX('[13]Forest Management'!$B$34:$AG$39,MATCH($B49,'[13]Forest Management'!$B$34:$B$39,0),MATCH(AE$4,'[13]Forest Management'!$B$9:$AG$9,0))</f>
        <v>0</v>
      </c>
      <c r="AF49" s="32">
        <f>INDEX('[13]Forest Management'!$B$34:$AG$39,MATCH($B49,'[13]Forest Management'!$B$34:$B$39,0),MATCH(AF$4,'[13]Forest Management'!$B$9:$AG$9,0))</f>
        <v>0</v>
      </c>
    </row>
    <row r="50" spans="2:32" ht="15" x14ac:dyDescent="0.25">
      <c r="B50" s="11" t="s">
        <v>215</v>
      </c>
      <c r="C50" s="32">
        <f>INDEX('[13]Forest Management'!$B$40:$AG$50,MATCH($B50,'[13]Forest Management'!$B$40:$B$50,0),MATCH(C$4,'[13]Forest Management'!$B$9:$AG$9,0))</f>
        <v>-0.47615468053999993</v>
      </c>
      <c r="D50" s="32">
        <f>INDEX('[13]Forest Management'!$B$40:$AG$50,MATCH($B50,'[13]Forest Management'!$B$40:$B$50,0),MATCH(D$4,'[13]Forest Management'!$B$9:$AG$9,0))</f>
        <v>-0.48571551428399995</v>
      </c>
      <c r="E50" s="32">
        <f>INDEX('[13]Forest Management'!$B$40:$AG$50,MATCH($B50,'[13]Forest Management'!$B$40:$B$50,0),MATCH(E$4,'[13]Forest Management'!$B$9:$AG$9,0))</f>
        <v>-0.49527634802800002</v>
      </c>
      <c r="F50" s="32">
        <f>INDEX('[13]Forest Management'!$B$40:$AG$50,MATCH($B50,'[13]Forest Management'!$B$40:$B$50,0),MATCH(F$4,'[13]Forest Management'!$B$9:$AG$9,0))</f>
        <v>-0.50483718177199999</v>
      </c>
      <c r="G50" s="32">
        <f>INDEX('[13]Forest Management'!$B$40:$AG$50,MATCH($B50,'[13]Forest Management'!$B$40:$B$50,0),MATCH(G$4,'[13]Forest Management'!$B$9:$AG$9,0))</f>
        <v>-0.51439801551600006</v>
      </c>
      <c r="H50" s="32">
        <f>INDEX('[13]Forest Management'!$B$40:$AG$50,MATCH($B50,'[13]Forest Management'!$B$40:$B$50,0),MATCH(H$4,'[13]Forest Management'!$B$9:$AG$9,0))</f>
        <v>-0.52395884926000003</v>
      </c>
      <c r="I50" s="32">
        <f>INDEX('[13]Forest Management'!$B$40:$AG$50,MATCH($B50,'[13]Forest Management'!$B$40:$B$50,0),MATCH(I$4,'[13]Forest Management'!$B$9:$AG$9,0))</f>
        <v>-0.5335196830040001</v>
      </c>
      <c r="J50" s="32">
        <f>INDEX('[13]Forest Management'!$B$40:$AG$50,MATCH($B50,'[13]Forest Management'!$B$40:$B$50,0),MATCH(J$4,'[13]Forest Management'!$B$9:$AG$9,0))</f>
        <v>-0.54308051674800017</v>
      </c>
      <c r="K50" s="32">
        <f>INDEX('[13]Forest Management'!$B$40:$AG$50,MATCH($B50,'[13]Forest Management'!$B$40:$B$50,0),MATCH(K$4,'[13]Forest Management'!$B$9:$AG$9,0))</f>
        <v>-0.55264135049200025</v>
      </c>
      <c r="L50" s="32">
        <f>INDEX('[13]Forest Management'!$B$40:$AG$50,MATCH($B50,'[13]Forest Management'!$B$40:$B$50,0),MATCH(L$4,'[13]Forest Management'!$B$9:$AG$9,0))</f>
        <v>-0.56220218423600021</v>
      </c>
      <c r="M50" s="32">
        <f>INDEX('[13]Forest Management'!$B$40:$AG$50,MATCH($B50,'[13]Forest Management'!$B$40:$B$50,0),MATCH(M$4,'[13]Forest Management'!$B$9:$AG$9,0))</f>
        <v>-0.57176301797999995</v>
      </c>
      <c r="N50" s="32">
        <f>INDEX('[13]Forest Management'!$B$40:$AG$50,MATCH($B50,'[13]Forest Management'!$B$40:$B$50,0),MATCH(N$4,'[13]Forest Management'!$B$9:$AG$9,0))</f>
        <v>-0.57863253457876707</v>
      </c>
      <c r="O50" s="32">
        <f>INDEX('[13]Forest Management'!$B$40:$AG$50,MATCH($B50,'[13]Forest Management'!$B$40:$B$50,0),MATCH(O$4,'[13]Forest Management'!$B$9:$AG$9,0))</f>
        <v>-0.58550205117753429</v>
      </c>
      <c r="P50" s="32">
        <f>INDEX('[13]Forest Management'!$B$40:$AG$50,MATCH($B50,'[13]Forest Management'!$B$40:$B$50,0),MATCH(P$4,'[13]Forest Management'!$B$9:$AG$9,0))</f>
        <v>-0.59237156777630151</v>
      </c>
      <c r="Q50" s="32">
        <f>INDEX('[13]Forest Management'!$B$40:$AG$50,MATCH($B50,'[13]Forest Management'!$B$40:$B$50,0),MATCH(Q$4,'[13]Forest Management'!$B$9:$AG$9,0))</f>
        <v>-0.59924108437506862</v>
      </c>
      <c r="R50" s="32">
        <f>INDEX('[13]Forest Management'!$B$40:$AG$50,MATCH($B50,'[13]Forest Management'!$B$40:$B$50,0),MATCH(R$4,'[13]Forest Management'!$B$9:$AG$9,0))</f>
        <v>-0.60611060097383562</v>
      </c>
      <c r="S50" s="32">
        <f>INDEX('[13]Forest Management'!$B$40:$AG$50,MATCH($B50,'[13]Forest Management'!$B$40:$B$50,0),MATCH(S$4,'[13]Forest Management'!$B$9:$AG$9,0))</f>
        <v>-0.61298011757260307</v>
      </c>
      <c r="T50" s="32">
        <f>INDEX('[13]Forest Management'!$B$40:$AG$50,MATCH($B50,'[13]Forest Management'!$B$40:$B$50,0),MATCH(T$4,'[13]Forest Management'!$B$9:$AG$9,0))</f>
        <v>-0.61984963417137007</v>
      </c>
      <c r="U50" s="32">
        <f>INDEX('[13]Forest Management'!$B$40:$AG$50,MATCH($B50,'[13]Forest Management'!$B$40:$B$50,0),MATCH(U$4,'[13]Forest Management'!$B$9:$AG$9,0))</f>
        <v>-0.62671915077013718</v>
      </c>
      <c r="V50" s="32">
        <f>INDEX('[13]Forest Management'!$B$40:$AG$50,MATCH($B50,'[13]Forest Management'!$B$40:$B$50,0),MATCH(V$4,'[13]Forest Management'!$B$9:$AG$9,0))</f>
        <v>-0.63358866736890429</v>
      </c>
      <c r="W50" s="32">
        <f>INDEX('[13]Forest Management'!$B$40:$AG$50,MATCH($B50,'[13]Forest Management'!$B$40:$B$50,0),MATCH(W$4,'[13]Forest Management'!$B$9:$AG$9,0))</f>
        <v>-0.64045818396767118</v>
      </c>
      <c r="X50" s="32">
        <f>INDEX('[13]Forest Management'!$B$40:$AG$50,MATCH($B50,'[13]Forest Management'!$B$40:$B$50,0),MATCH(X$4,'[13]Forest Management'!$B$9:$AG$9,0))</f>
        <v>-0.64732770056643996</v>
      </c>
      <c r="Y50" s="32">
        <f>INDEX('[13]Forest Management'!$B$40:$AG$50,MATCH($B50,'[13]Forest Management'!$B$40:$B$50,0),MATCH(Y$4,'[13]Forest Management'!$B$9:$AG$9,0))</f>
        <v>-0.65419721716520651</v>
      </c>
      <c r="Z50" s="32">
        <f>INDEX('[13]Forest Management'!$B$40:$AG$50,MATCH($B50,'[13]Forest Management'!$B$40:$B$50,0),MATCH(Z$4,'[13]Forest Management'!$B$9:$AG$9,0))</f>
        <v>-0.66106673376397296</v>
      </c>
      <c r="AA50" s="32">
        <f>INDEX('[13]Forest Management'!$B$40:$AG$50,MATCH($B50,'[13]Forest Management'!$B$40:$B$50,0),MATCH(AA$4,'[13]Forest Management'!$B$9:$AG$9,0))</f>
        <v>-0.66793625036274173</v>
      </c>
      <c r="AB50" s="32">
        <f>INDEX('[13]Forest Management'!$B$40:$AG$50,MATCH($B50,'[13]Forest Management'!$B$40:$B$50,0),MATCH(AB$4,'[13]Forest Management'!$B$9:$AG$9,0))</f>
        <v>-0.67480576696150807</v>
      </c>
      <c r="AC50" s="32">
        <f>INDEX('[13]Forest Management'!$B$40:$AG$50,MATCH($B50,'[13]Forest Management'!$B$40:$B$50,0),MATCH(AC$4,'[13]Forest Management'!$B$9:$AG$9,0))</f>
        <v>-0.68167528356027451</v>
      </c>
      <c r="AD50" s="32">
        <f>INDEX('[13]Forest Management'!$B$40:$AG$50,MATCH($B50,'[13]Forest Management'!$B$40:$B$50,0),MATCH(AD$4,'[13]Forest Management'!$B$9:$AG$9,0))</f>
        <v>-0.68854480015904329</v>
      </c>
      <c r="AE50" s="32">
        <f>INDEX('[13]Forest Management'!$B$40:$AG$50,MATCH($B50,'[13]Forest Management'!$B$40:$B$50,0),MATCH(AE$4,'[13]Forest Management'!$B$9:$AG$9,0))</f>
        <v>-0.69541431675780974</v>
      </c>
      <c r="AF50" s="32">
        <f>INDEX('[13]Forest Management'!$B$40:$AG$50,MATCH($B50,'[13]Forest Management'!$B$40:$B$50,0),MATCH(AF$4,'[13]Forest Management'!$B$9:$AG$9,0))</f>
        <v>-0.70228383335657607</v>
      </c>
    </row>
    <row r="51" spans="2:32" ht="15" x14ac:dyDescent="0.25">
      <c r="B51" s="11" t="s">
        <v>214</v>
      </c>
      <c r="C51" s="32">
        <f>INDEX('[13]Forest Management'!$B$40:$AG$50,MATCH($B51,'[13]Forest Management'!$B$40:$B$50,0),MATCH(C$4,'[13]Forest Management'!$B$9:$AG$9,0))</f>
        <v>-0.10715558561751216</v>
      </c>
      <c r="D51" s="32">
        <f>INDEX('[13]Forest Management'!$B$40:$AG$50,MATCH($B51,'[13]Forest Management'!$B$40:$B$50,0),MATCH(D$4,'[13]Forest Management'!$B$9:$AG$9,0))</f>
        <v>-0.10225620353595365</v>
      </c>
      <c r="E51" s="32">
        <f>INDEX('[13]Forest Management'!$B$40:$AG$50,MATCH($B51,'[13]Forest Management'!$B$40:$B$50,0),MATCH(E$4,'[13]Forest Management'!$B$9:$AG$9,0))</f>
        <v>-0.10158357888545738</v>
      </c>
      <c r="F51" s="32">
        <f>INDEX('[13]Forest Management'!$B$40:$AG$50,MATCH($B51,'[13]Forest Management'!$B$40:$B$50,0),MATCH(F$4,'[13]Forest Management'!$B$9:$AG$9,0))</f>
        <v>-8.8840342234972919E-2</v>
      </c>
      <c r="G51" s="32">
        <f>INDEX('[13]Forest Management'!$B$40:$AG$50,MATCH($B51,'[13]Forest Management'!$B$40:$B$50,0),MATCH(G$4,'[13]Forest Management'!$B$9:$AG$9,0))</f>
        <v>-7.8446217860723408E-2</v>
      </c>
      <c r="H51" s="32">
        <f>INDEX('[13]Forest Management'!$B$40:$AG$50,MATCH($B51,'[13]Forest Management'!$B$40:$B$50,0),MATCH(H$4,'[13]Forest Management'!$B$9:$AG$9,0))</f>
        <v>-6.4420716431237562E-2</v>
      </c>
      <c r="I51" s="32">
        <f>INDEX('[13]Forest Management'!$B$40:$AG$50,MATCH($B51,'[13]Forest Management'!$B$40:$B$50,0),MATCH(I$4,'[13]Forest Management'!$B$9:$AG$9,0))</f>
        <v>-5.2435015490227672E-2</v>
      </c>
      <c r="J51" s="32">
        <f>INDEX('[13]Forest Management'!$B$40:$AG$50,MATCH($B51,'[13]Forest Management'!$B$40:$B$50,0),MATCH(J$4,'[13]Forest Management'!$B$9:$AG$9,0))</f>
        <v>-5.5002593411367387E-2</v>
      </c>
      <c r="K51" s="32">
        <f>INDEX('[13]Forest Management'!$B$40:$AG$50,MATCH($B51,'[13]Forest Management'!$B$40:$B$50,0),MATCH(K$4,'[13]Forest Management'!$B$9:$AG$9,0))</f>
        <v>-5.3608451650459306E-2</v>
      </c>
      <c r="L51" s="32">
        <f>INDEX('[13]Forest Management'!$B$40:$AG$50,MATCH($B51,'[13]Forest Management'!$B$40:$B$50,0),MATCH(L$4,'[13]Forest Management'!$B$9:$AG$9,0))</f>
        <v>-4.8568434854968784E-2</v>
      </c>
      <c r="M51" s="32">
        <f>INDEX('[13]Forest Management'!$B$40:$AG$50,MATCH($B51,'[13]Forest Management'!$B$40:$B$50,0),MATCH(M$4,'[13]Forest Management'!$B$9:$AG$9,0))</f>
        <v>-4.8222669137311616E-2</v>
      </c>
      <c r="N51" s="32">
        <f>INDEX('[13]Forest Management'!$B$40:$AG$50,MATCH($B51,'[13]Forest Management'!$B$40:$B$50,0),MATCH(N$4,'[13]Forest Management'!$B$9:$AG$9,0))</f>
        <v>-4.901764098164392E-2</v>
      </c>
      <c r="O51" s="32">
        <f>INDEX('[13]Forest Management'!$B$40:$AG$50,MATCH($B51,'[13]Forest Management'!$B$40:$B$50,0),MATCH(O$4,'[13]Forest Management'!$B$9:$AG$9,0))</f>
        <v>-4.9836729968687057E-2</v>
      </c>
      <c r="P51" s="32">
        <f>INDEX('[13]Forest Management'!$B$40:$AG$50,MATCH($B51,'[13]Forest Management'!$B$40:$B$50,0),MATCH(P$4,'[13]Forest Management'!$B$9:$AG$9,0))</f>
        <v>-4.297089759381946E-2</v>
      </c>
      <c r="Q51" s="32">
        <f>INDEX('[13]Forest Management'!$B$40:$AG$50,MATCH($B51,'[13]Forest Management'!$B$40:$B$50,0),MATCH(Q$4,'[13]Forest Management'!$B$9:$AG$9,0))</f>
        <v>-4.2338828721834622E-2</v>
      </c>
      <c r="R51" s="32">
        <f>INDEX('[13]Forest Management'!$B$40:$AG$50,MATCH($B51,'[13]Forest Management'!$B$40:$B$50,0),MATCH(R$4,'[13]Forest Management'!$B$9:$AG$9,0))</f>
        <v>-4.257769387638298E-2</v>
      </c>
      <c r="S51" s="32">
        <f>INDEX('[13]Forest Management'!$B$40:$AG$50,MATCH($B51,'[13]Forest Management'!$B$40:$B$50,0),MATCH(S$4,'[13]Forest Management'!$B$9:$AG$9,0))</f>
        <v>-4.2249066718274733E-2</v>
      </c>
      <c r="T51" s="32">
        <f>INDEX('[13]Forest Management'!$B$40:$AG$50,MATCH($B51,'[13]Forest Management'!$B$40:$B$50,0),MATCH(T$4,'[13]Forest Management'!$B$9:$AG$9,0))</f>
        <v>-3.9917863660852024E-2</v>
      </c>
      <c r="U51" s="32">
        <f>INDEX('[13]Forest Management'!$B$40:$AG$50,MATCH($B51,'[13]Forest Management'!$B$40:$B$50,0),MATCH(U$4,'[13]Forest Management'!$B$9:$AG$9,0))</f>
        <v>-3.9121556801242838E-2</v>
      </c>
      <c r="V51" s="32">
        <f>INDEX('[13]Forest Management'!$B$40:$AG$50,MATCH($B51,'[13]Forest Management'!$B$40:$B$50,0),MATCH(V$4,'[13]Forest Management'!$B$9:$AG$9,0))</f>
        <v>-4.4282019993369545E-2</v>
      </c>
      <c r="W51" s="32">
        <f>INDEX('[13]Forest Management'!$B$40:$AG$50,MATCH($B51,'[13]Forest Management'!$B$40:$B$50,0),MATCH(W$4,'[13]Forest Management'!$B$9:$AG$9,0))</f>
        <v>-4.9071234975893552E-2</v>
      </c>
      <c r="X51" s="32">
        <f>INDEX('[13]Forest Management'!$B$40:$AG$50,MATCH($B51,'[13]Forest Management'!$B$40:$B$50,0),MATCH(X$4,'[13]Forest Management'!$B$9:$AG$9,0))</f>
        <v>-4.8633125275040816E-2</v>
      </c>
      <c r="Y51" s="32">
        <f>INDEX('[13]Forest Management'!$B$40:$AG$50,MATCH($B51,'[13]Forest Management'!$B$40:$B$50,0),MATCH(Y$4,'[13]Forest Management'!$B$9:$AG$9,0))</f>
        <v>-4.8372431109732571E-2</v>
      </c>
      <c r="Z51" s="32">
        <f>INDEX('[13]Forest Management'!$B$40:$AG$50,MATCH($B51,'[13]Forest Management'!$B$40:$B$50,0),MATCH(Z$4,'[13]Forest Management'!$B$9:$AG$9,0))</f>
        <v>-4.6340816837598192E-2</v>
      </c>
      <c r="AA51" s="32">
        <f>INDEX('[13]Forest Management'!$B$40:$AG$50,MATCH($B51,'[13]Forest Management'!$B$40:$B$50,0),MATCH(AA$4,'[13]Forest Management'!$B$9:$AG$9,0))</f>
        <v>-4.6035375136991477E-2</v>
      </c>
      <c r="AB51" s="32">
        <f>INDEX('[13]Forest Management'!$B$40:$AG$50,MATCH($B51,'[13]Forest Management'!$B$40:$B$50,0),MATCH(AB$4,'[13]Forest Management'!$B$9:$AG$9,0))</f>
        <v>-4.6136244516627581E-2</v>
      </c>
      <c r="AC51" s="32">
        <f>INDEX('[13]Forest Management'!$B$40:$AG$50,MATCH($B51,'[13]Forest Management'!$B$40:$B$50,0),MATCH(AC$4,'[13]Forest Management'!$B$9:$AG$9,0))</f>
        <v>-4.2136209736267374E-2</v>
      </c>
      <c r="AD51" s="32">
        <f>INDEX('[13]Forest Management'!$B$40:$AG$50,MATCH($B51,'[13]Forest Management'!$B$40:$B$50,0),MATCH(AD$4,'[13]Forest Management'!$B$9:$AG$9,0))</f>
        <v>-3.8361023477795554E-2</v>
      </c>
      <c r="AE51" s="32">
        <f>INDEX('[13]Forest Management'!$B$40:$AG$50,MATCH($B51,'[13]Forest Management'!$B$40:$B$50,0),MATCH(AE$4,'[13]Forest Management'!$B$9:$AG$9,0))</f>
        <v>-4.8557535521971298E-2</v>
      </c>
      <c r="AF51" s="32">
        <f>INDEX('[13]Forest Management'!$B$40:$AG$50,MATCH($B51,'[13]Forest Management'!$B$40:$B$50,0),MATCH(AF$4,'[13]Forest Management'!$B$9:$AG$9,0))</f>
        <v>-4.8134512751066894E-2</v>
      </c>
    </row>
    <row r="52" spans="2:32" ht="15.75" x14ac:dyDescent="0.3">
      <c r="B52" s="35" t="s">
        <v>329</v>
      </c>
      <c r="C52" s="32">
        <f>INDEX('[13]Forest Management'!$B$40:$AG$50,MATCH($B52,'[13]Forest Management'!$B$40:$B$50,0),MATCH(C$4,'[13]Forest Management'!$B$9:$AG$9,0))</f>
        <v>-8.5092485172967719E-3</v>
      </c>
      <c r="D52" s="32">
        <f>INDEX('[13]Forest Management'!$B$40:$AG$50,MATCH($B52,'[13]Forest Management'!$B$40:$B$50,0),MATCH(D$4,'[13]Forest Management'!$B$9:$AG$9,0))</f>
        <v>-8.003446868899023E-3</v>
      </c>
      <c r="E52" s="32">
        <f>INDEX('[13]Forest Management'!$B$40:$AG$50,MATCH($B52,'[13]Forest Management'!$B$40:$B$50,0),MATCH(E$4,'[13]Forest Management'!$B$9:$AG$9,0))</f>
        <v>-7.8969909137860846E-3</v>
      </c>
      <c r="F52" s="32">
        <f>INDEX('[13]Forest Management'!$B$40:$AG$50,MATCH($B52,'[13]Forest Management'!$B$40:$B$50,0),MATCH(F$4,'[13]Forest Management'!$B$9:$AG$9,0))</f>
        <v>-6.2446722739329533E-3</v>
      </c>
      <c r="G52" s="32">
        <f>INDEX('[13]Forest Management'!$B$40:$AG$50,MATCH($B52,'[13]Forest Management'!$B$40:$B$50,0),MATCH(G$4,'[13]Forest Management'!$B$9:$AG$9,0))</f>
        <v>-5.0675051881091992E-3</v>
      </c>
      <c r="H52" s="32">
        <f>INDEX('[13]Forest Management'!$B$40:$AG$50,MATCH($B52,'[13]Forest Management'!$B$40:$B$50,0),MATCH(H$4,'[13]Forest Management'!$B$9:$AG$9,0))</f>
        <v>-3.5475740650791751E-3</v>
      </c>
      <c r="I52" s="32">
        <f>INDEX('[13]Forest Management'!$B$40:$AG$50,MATCH($B52,'[13]Forest Management'!$B$40:$B$50,0),MATCH(I$4,'[13]Forest Management'!$B$9:$AG$9,0))</f>
        <v>-2.2245665273660834E-3</v>
      </c>
      <c r="J52" s="32">
        <f>INDEX('[13]Forest Management'!$B$40:$AG$50,MATCH($B52,'[13]Forest Management'!$B$40:$B$50,0),MATCH(J$4,'[13]Forest Management'!$B$9:$AG$9,0))</f>
        <v>-2.1890352826684991E-3</v>
      </c>
      <c r="K52" s="32">
        <f>INDEX('[13]Forest Management'!$B$40:$AG$50,MATCH($B52,'[13]Forest Management'!$B$40:$B$50,0),MATCH(K$4,'[13]Forest Management'!$B$9:$AG$9,0))</f>
        <v>-2.1903078264731068E-3</v>
      </c>
      <c r="L52" s="32">
        <f>INDEX('[13]Forest Management'!$B$40:$AG$50,MATCH($B52,'[13]Forest Management'!$B$40:$B$50,0),MATCH(L$4,'[13]Forest Management'!$B$9:$AG$9,0))</f>
        <v>-1.7857119929552709E-3</v>
      </c>
      <c r="M52" s="32">
        <f>INDEX('[13]Forest Management'!$B$40:$AG$50,MATCH($B52,'[13]Forest Management'!$B$40:$B$50,0),MATCH(M$4,'[13]Forest Management'!$B$9:$AG$9,0))</f>
        <v>-1.7364985744263777E-3</v>
      </c>
      <c r="N52" s="32">
        <f>INDEX('[13]Forest Management'!$B$40:$AG$50,MATCH($B52,'[13]Forest Management'!$B$40:$B$50,0),MATCH(N$4,'[13]Forest Management'!$B$9:$AG$9,0))</f>
        <v>-2.0794765200505523E-3</v>
      </c>
      <c r="O52" s="32">
        <f>INDEX('[13]Forest Management'!$B$40:$AG$50,MATCH($B52,'[13]Forest Management'!$B$40:$B$50,0),MATCH(O$4,'[13]Forest Management'!$B$9:$AG$9,0))</f>
        <v>-2.35479547150013E-3</v>
      </c>
      <c r="P52" s="32">
        <f>INDEX('[13]Forest Management'!$B$40:$AG$50,MATCH($B52,'[13]Forest Management'!$B$40:$B$50,0),MATCH(P$4,'[13]Forest Management'!$B$9:$AG$9,0))</f>
        <v>-1.6114751102868704E-3</v>
      </c>
      <c r="Q52" s="32">
        <f>INDEX('[13]Forest Management'!$B$40:$AG$50,MATCH($B52,'[13]Forest Management'!$B$40:$B$50,0),MATCH(Q$4,'[13]Forest Management'!$B$9:$AG$9,0))</f>
        <v>-1.373494997866274E-3</v>
      </c>
      <c r="R52" s="32">
        <f>INDEX('[13]Forest Management'!$B$40:$AG$50,MATCH($B52,'[13]Forest Management'!$B$40:$B$50,0),MATCH(R$4,'[13]Forest Management'!$B$9:$AG$9,0))</f>
        <v>-1.6565743179801445E-3</v>
      </c>
      <c r="S52" s="32">
        <f>INDEX('[13]Forest Management'!$B$40:$AG$50,MATCH($B52,'[13]Forest Management'!$B$40:$B$50,0),MATCH(S$4,'[13]Forest Management'!$B$9:$AG$9,0))</f>
        <v>-1.8509558814173012E-3</v>
      </c>
      <c r="T52" s="32">
        <f>INDEX('[13]Forest Management'!$B$40:$AG$50,MATCH($B52,'[13]Forest Management'!$B$40:$B$50,0),MATCH(T$4,'[13]Forest Management'!$B$9:$AG$9,0))</f>
        <v>-1.8368444531357206E-3</v>
      </c>
      <c r="U52" s="32">
        <f>INDEX('[13]Forest Management'!$B$40:$AG$50,MATCH($B52,'[13]Forest Management'!$B$40:$B$50,0),MATCH(U$4,'[13]Forest Management'!$B$9:$AG$9,0))</f>
        <v>-1.939970780999019E-3</v>
      </c>
      <c r="V52" s="32">
        <f>INDEX('[13]Forest Management'!$B$40:$AG$50,MATCH($B52,'[13]Forest Management'!$B$40:$B$50,0),MATCH(V$4,'[13]Forest Management'!$B$9:$AG$9,0))</f>
        <v>-2.5127366865571334E-3</v>
      </c>
      <c r="W52" s="32">
        <f>INDEX('[13]Forest Management'!$B$40:$AG$50,MATCH($B52,'[13]Forest Management'!$B$40:$B$50,0),MATCH(W$4,'[13]Forest Management'!$B$9:$AG$9,0))</f>
        <v>-3.01998365759367E-3</v>
      </c>
      <c r="X52" s="32">
        <f>INDEX('[13]Forest Management'!$B$40:$AG$50,MATCH($B52,'[13]Forest Management'!$B$40:$B$50,0),MATCH(X$4,'[13]Forest Management'!$B$9:$AG$9,0))</f>
        <v>-3.102742451886205E-3</v>
      </c>
      <c r="Y52" s="32">
        <f>INDEX('[13]Forest Management'!$B$40:$AG$50,MATCH($B52,'[13]Forest Management'!$B$40:$B$50,0),MATCH(Y$4,'[13]Forest Management'!$B$9:$AG$9,0))</f>
        <v>-3.1836726652607673E-3</v>
      </c>
      <c r="Z52" s="32">
        <f>INDEX('[13]Forest Management'!$B$40:$AG$50,MATCH($B52,'[13]Forest Management'!$B$40:$B$50,0),MATCH(Z$4,'[13]Forest Management'!$B$9:$AG$9,0))</f>
        <v>-3.0606055913801763E-3</v>
      </c>
      <c r="AA52" s="32">
        <f>INDEX('[13]Forest Management'!$B$40:$AG$50,MATCH($B52,'[13]Forest Management'!$B$40:$B$50,0),MATCH(AA$4,'[13]Forest Management'!$B$9:$AG$9,0))</f>
        <v>-3.0662417559202781E-3</v>
      </c>
      <c r="AB52" s="32">
        <f>INDEX('[13]Forest Management'!$B$40:$AG$50,MATCH($B52,'[13]Forest Management'!$B$40:$B$50,0),MATCH(AB$4,'[13]Forest Management'!$B$9:$AG$9,0))</f>
        <v>-3.1156531705514726E-3</v>
      </c>
      <c r="AC52" s="32">
        <f>INDEX('[13]Forest Management'!$B$40:$AG$50,MATCH($B52,'[13]Forest Management'!$B$40:$B$50,0),MATCH(AC$4,'[13]Forest Management'!$B$9:$AG$9,0))</f>
        <v>-2.7799501865075813E-3</v>
      </c>
      <c r="AD52" s="32">
        <f>INDEX('[13]Forest Management'!$B$40:$AG$50,MATCH($B52,'[13]Forest Management'!$B$40:$B$50,0),MATCH(AD$4,'[13]Forest Management'!$B$9:$AG$9,0))</f>
        <v>-2.4791347187932281E-3</v>
      </c>
      <c r="AE52" s="32">
        <f>INDEX('[13]Forest Management'!$B$40:$AG$50,MATCH($B52,'[13]Forest Management'!$B$40:$B$50,0),MATCH(AE$4,'[13]Forest Management'!$B$9:$AG$9,0))</f>
        <v>-2.8894019828351433E-3</v>
      </c>
      <c r="AF52" s="32">
        <f>INDEX('[13]Forest Management'!$B$40:$AG$50,MATCH($B52,'[13]Forest Management'!$B$40:$B$50,0),MATCH(AF$4,'[13]Forest Management'!$B$9:$AG$9,0))</f>
        <v>-2.8950457758379756E-3</v>
      </c>
    </row>
    <row r="53" spans="2:32" ht="15.75" x14ac:dyDescent="0.3">
      <c r="B53" s="35" t="s">
        <v>330</v>
      </c>
      <c r="C53" s="32">
        <f>INDEX('[13]Forest Management'!$B$40:$AG$50,MATCH($B53,'[13]Forest Management'!$B$40:$B$50,0),MATCH(C$4,'[13]Forest Management'!$B$9:$AG$9,0))</f>
        <v>-4.3627107215284254E-2</v>
      </c>
      <c r="D53" s="32">
        <f>INDEX('[13]Forest Management'!$B$40:$AG$50,MATCH($B53,'[13]Forest Management'!$B$40:$B$50,0),MATCH(D$4,'[13]Forest Management'!$B$9:$AG$9,0))</f>
        <v>-4.2084084825642222E-2</v>
      </c>
      <c r="E53" s="32">
        <f>INDEX('[13]Forest Management'!$B$40:$AG$50,MATCH($B53,'[13]Forest Management'!$B$40:$B$50,0),MATCH(E$4,'[13]Forest Management'!$B$9:$AG$9,0))</f>
        <v>-4.1696791721834887E-2</v>
      </c>
      <c r="F53" s="32">
        <f>INDEX('[13]Forest Management'!$B$40:$AG$50,MATCH($B53,'[13]Forest Management'!$B$40:$B$50,0),MATCH(F$4,'[13]Forest Management'!$B$9:$AG$9,0))</f>
        <v>-3.6450303779316587E-2</v>
      </c>
      <c r="G53" s="32">
        <f>INDEX('[13]Forest Management'!$B$40:$AG$50,MATCH($B53,'[13]Forest Management'!$B$40:$B$50,0),MATCH(G$4,'[13]Forest Management'!$B$9:$AG$9,0))</f>
        <v>-3.2408755932251496E-2</v>
      </c>
      <c r="H53" s="32">
        <f>INDEX('[13]Forest Management'!$B$40:$AG$50,MATCH($B53,'[13]Forest Management'!$B$40:$B$50,0),MATCH(H$4,'[13]Forest Management'!$B$9:$AG$9,0))</f>
        <v>-2.7115018863205553E-2</v>
      </c>
      <c r="I53" s="32">
        <f>INDEX('[13]Forest Management'!$B$40:$AG$50,MATCH($B53,'[13]Forest Management'!$B$40:$B$50,0),MATCH(I$4,'[13]Forest Management'!$B$9:$AG$9,0))</f>
        <v>-2.221433921813059E-2</v>
      </c>
      <c r="J53" s="32">
        <f>INDEX('[13]Forest Management'!$B$40:$AG$50,MATCH($B53,'[13]Forest Management'!$B$40:$B$50,0),MATCH(J$4,'[13]Forest Management'!$B$9:$AG$9,0))</f>
        <v>-2.1173353907286942E-2</v>
      </c>
      <c r="K53" s="32">
        <f>INDEX('[13]Forest Management'!$B$40:$AG$50,MATCH($B53,'[13]Forest Management'!$B$40:$B$50,0),MATCH(K$4,'[13]Forest Management'!$B$9:$AG$9,0))</f>
        <v>-2.0311139764151994E-2</v>
      </c>
      <c r="L53" s="32">
        <f>INDEX('[13]Forest Management'!$B$40:$AG$50,MATCH($B53,'[13]Forest Management'!$B$40:$B$50,0),MATCH(L$4,'[13]Forest Management'!$B$9:$AG$9,0))</f>
        <v>-1.8243338083658689E-2</v>
      </c>
      <c r="M53" s="32">
        <f>INDEX('[13]Forest Management'!$B$40:$AG$50,MATCH($B53,'[13]Forest Management'!$B$40:$B$50,0),MATCH(M$4,'[13]Forest Management'!$B$9:$AG$9,0))</f>
        <v>-1.7279167526309699E-2</v>
      </c>
      <c r="N53" s="32">
        <f>INDEX('[13]Forest Management'!$B$40:$AG$50,MATCH($B53,'[13]Forest Management'!$B$40:$B$50,0),MATCH(N$4,'[13]Forest Management'!$B$9:$AG$9,0))</f>
        <v>-1.7596141072554111E-2</v>
      </c>
      <c r="O53" s="32">
        <f>INDEX('[13]Forest Management'!$B$40:$AG$50,MATCH($B53,'[13]Forest Management'!$B$40:$B$50,0),MATCH(O$4,'[13]Forest Management'!$B$9:$AG$9,0))</f>
        <v>-1.7817999115841133E-2</v>
      </c>
      <c r="P53" s="32">
        <f>INDEX('[13]Forest Management'!$B$40:$AG$50,MATCH($B53,'[13]Forest Management'!$B$40:$B$50,0),MATCH(P$4,'[13]Forest Management'!$B$9:$AG$9,0))</f>
        <v>-1.4946428685185101E-2</v>
      </c>
      <c r="Q53" s="32">
        <f>INDEX('[13]Forest Management'!$B$40:$AG$50,MATCH($B53,'[13]Forest Management'!$B$40:$B$50,0),MATCH(Q$4,'[13]Forest Management'!$B$9:$AG$9,0))</f>
        <v>-1.3571040488187521E-2</v>
      </c>
      <c r="R53" s="32">
        <f>INDEX('[13]Forest Management'!$B$40:$AG$50,MATCH($B53,'[13]Forest Management'!$B$40:$B$50,0),MATCH(R$4,'[13]Forest Management'!$B$9:$AG$9,0))</f>
        <v>-1.3960177620624089E-2</v>
      </c>
      <c r="S53" s="32">
        <f>INDEX('[13]Forest Management'!$B$40:$AG$50,MATCH($B53,'[13]Forest Management'!$B$40:$B$50,0),MATCH(S$4,'[13]Forest Management'!$B$9:$AG$9,0))</f>
        <v>-1.4045830833524254E-2</v>
      </c>
      <c r="T53" s="32">
        <f>INDEX('[13]Forest Management'!$B$40:$AG$50,MATCH($B53,'[13]Forest Management'!$B$40:$B$50,0),MATCH(T$4,'[13]Forest Management'!$B$9:$AG$9,0))</f>
        <v>-1.3217088859631833E-2</v>
      </c>
      <c r="U53" s="32">
        <f>INDEX('[13]Forest Management'!$B$40:$AG$50,MATCH($B53,'[13]Forest Management'!$B$40:$B$50,0),MATCH(U$4,'[13]Forest Management'!$B$9:$AG$9,0))</f>
        <v>-1.3071431764720292E-2</v>
      </c>
      <c r="V53" s="32">
        <f>INDEX('[13]Forest Management'!$B$40:$AG$50,MATCH($B53,'[13]Forest Management'!$B$40:$B$50,0),MATCH(V$4,'[13]Forest Management'!$B$9:$AG$9,0))</f>
        <v>-1.5340407732286393E-2</v>
      </c>
      <c r="W53" s="32">
        <f>INDEX('[13]Forest Management'!$B$40:$AG$50,MATCH($B53,'[13]Forest Management'!$B$40:$B$50,0),MATCH(W$4,'[13]Forest Management'!$B$9:$AG$9,0))</f>
        <v>-1.7362414571120741E-2</v>
      </c>
      <c r="X53" s="32">
        <f>INDEX('[13]Forest Management'!$B$40:$AG$50,MATCH($B53,'[13]Forest Management'!$B$40:$B$50,0),MATCH(X$4,'[13]Forest Management'!$B$9:$AG$9,0))</f>
        <v>-1.7349795705344014E-2</v>
      </c>
      <c r="Y53" s="32">
        <f>INDEX('[13]Forest Management'!$B$40:$AG$50,MATCH($B53,'[13]Forest Management'!$B$40:$B$50,0),MATCH(Y$4,'[13]Forest Management'!$B$9:$AG$9,0))</f>
        <v>-1.7386571906466392E-2</v>
      </c>
      <c r="Z53" s="32">
        <f>INDEX('[13]Forest Management'!$B$40:$AG$50,MATCH($B53,'[13]Forest Management'!$B$40:$B$50,0),MATCH(Z$4,'[13]Forest Management'!$B$9:$AG$9,0))</f>
        <v>-1.6463978716289393E-2</v>
      </c>
      <c r="AA53" s="32">
        <f>INDEX('[13]Forest Management'!$B$40:$AG$50,MATCH($B53,'[13]Forest Management'!$B$40:$B$50,0),MATCH(AA$4,'[13]Forest Management'!$B$9:$AG$9,0))</f>
        <v>-1.6222740384855685E-2</v>
      </c>
      <c r="AB53" s="32">
        <f>INDEX('[13]Forest Management'!$B$40:$AG$50,MATCH($B53,'[13]Forest Management'!$B$40:$B$50,0),MATCH(AB$4,'[13]Forest Management'!$B$9:$AG$9,0))</f>
        <v>-1.6236499343796233E-2</v>
      </c>
      <c r="AC53" s="32">
        <f>INDEX('[13]Forest Management'!$B$40:$AG$50,MATCH($B53,'[13]Forest Management'!$B$40:$B$50,0),MATCH(AC$4,'[13]Forest Management'!$B$9:$AG$9,0))</f>
        <v>-1.4376476233649061E-2</v>
      </c>
      <c r="AD53" s="32">
        <f>INDEX('[13]Forest Management'!$B$40:$AG$50,MATCH($B53,'[13]Forest Management'!$B$40:$B$50,0),MATCH(AD$4,'[13]Forest Management'!$B$9:$AG$9,0))</f>
        <v>-1.2717970092400301E-2</v>
      </c>
      <c r="AE53" s="32">
        <f>INDEX('[13]Forest Management'!$B$40:$AG$50,MATCH($B53,'[13]Forest Management'!$B$40:$B$50,0),MATCH(AE$4,'[13]Forest Management'!$B$9:$AG$9,0))</f>
        <v>-1.4605435107310882E-2</v>
      </c>
      <c r="AF53" s="32">
        <f>INDEX('[13]Forest Management'!$B$40:$AG$50,MATCH($B53,'[13]Forest Management'!$B$40:$B$50,0),MATCH(AF$4,'[13]Forest Management'!$B$9:$AG$9,0))</f>
        <v>-1.4510946322604941E-2</v>
      </c>
    </row>
    <row r="54" spans="2:32" ht="15.75" x14ac:dyDescent="0.3">
      <c r="B54" s="35" t="s">
        <v>331</v>
      </c>
      <c r="C54" s="32">
        <f>INDEX('[13]Forest Management'!$B$40:$AG$50,MATCH($B54,'[13]Forest Management'!$B$40:$B$50,0),MATCH(C$4,'[13]Forest Management'!$B$9:$AG$9,0))</f>
        <v>-4.3489237123376046E-2</v>
      </c>
      <c r="D54" s="32">
        <f>INDEX('[13]Forest Management'!$B$40:$AG$50,MATCH($B54,'[13]Forest Management'!$B$40:$B$50,0),MATCH(D$4,'[13]Forest Management'!$B$9:$AG$9,0))</f>
        <v>-4.1846949451783903E-2</v>
      </c>
      <c r="E54" s="32">
        <f>INDEX('[13]Forest Management'!$B$40:$AG$50,MATCH($B54,'[13]Forest Management'!$B$40:$B$50,0),MATCH(E$4,'[13]Forest Management'!$B$9:$AG$9,0))</f>
        <v>-4.1398861807767293E-2</v>
      </c>
      <c r="F54" s="32">
        <f>INDEX('[13]Forest Management'!$B$40:$AG$50,MATCH($B54,'[13]Forest Management'!$B$40:$B$50,0),MATCH(F$4,'[13]Forest Management'!$B$9:$AG$9,0))</f>
        <v>-3.5945265047406257E-2</v>
      </c>
      <c r="G54" s="32">
        <f>INDEX('[13]Forest Management'!$B$40:$AG$50,MATCH($B54,'[13]Forest Management'!$B$40:$B$50,0),MATCH(G$4,'[13]Forest Management'!$B$9:$AG$9,0))</f>
        <v>-3.1742572518142366E-2</v>
      </c>
      <c r="H54" s="32">
        <f>INDEX('[13]Forest Management'!$B$40:$AG$50,MATCH($B54,'[13]Forest Management'!$B$40:$B$50,0),MATCH(H$4,'[13]Forest Management'!$B$9:$AG$9,0))</f>
        <v>-2.6256901105242186E-2</v>
      </c>
      <c r="I54" s="32">
        <f>INDEX('[13]Forest Management'!$B$40:$AG$50,MATCH($B54,'[13]Forest Management'!$B$40:$B$50,0),MATCH(I$4,'[13]Forest Management'!$B$9:$AG$9,0))</f>
        <v>-2.1185489486516645E-2</v>
      </c>
      <c r="J54" s="32">
        <f>INDEX('[13]Forest Management'!$B$40:$AG$50,MATCH($B54,'[13]Forest Management'!$B$40:$B$50,0),MATCH(J$4,'[13]Forest Management'!$B$9:$AG$9,0))</f>
        <v>-2.0099641493303805E-2</v>
      </c>
      <c r="K54" s="32">
        <f>INDEX('[13]Forest Management'!$B$40:$AG$50,MATCH($B54,'[13]Forest Management'!$B$40:$B$50,0),MATCH(K$4,'[13]Forest Management'!$B$9:$AG$9,0))</f>
        <v>-1.9200144480096184E-2</v>
      </c>
      <c r="L54" s="32">
        <f>INDEX('[13]Forest Management'!$B$40:$AG$50,MATCH($B54,'[13]Forest Management'!$B$40:$B$50,0),MATCH(L$4,'[13]Forest Management'!$B$9:$AG$9,0))</f>
        <v>-1.7060228217284493E-2</v>
      </c>
      <c r="M54" s="32">
        <f>INDEX('[13]Forest Management'!$B$40:$AG$50,MATCH($B54,'[13]Forest Management'!$B$40:$B$50,0),MATCH(M$4,'[13]Forest Management'!$B$9:$AG$9,0))</f>
        <v>-1.6061256128706285E-2</v>
      </c>
      <c r="N54" s="32">
        <f>INDEX('[13]Forest Management'!$B$40:$AG$50,MATCH($B54,'[13]Forest Management'!$B$40:$B$50,0),MATCH(N$4,'[13]Forest Management'!$B$9:$AG$9,0))</f>
        <v>-1.6384293657302408E-2</v>
      </c>
      <c r="O54" s="32">
        <f>INDEX('[13]Forest Management'!$B$40:$AG$50,MATCH($B54,'[13]Forest Management'!$B$40:$B$50,0),MATCH(O$4,'[13]Forest Management'!$B$9:$AG$9,0))</f>
        <v>-1.6609120491656654E-2</v>
      </c>
      <c r="P54" s="32">
        <f>INDEX('[13]Forest Management'!$B$40:$AG$50,MATCH($B54,'[13]Forest Management'!$B$40:$B$50,0),MATCH(P$4,'[13]Forest Management'!$B$9:$AG$9,0))</f>
        <v>-1.3646408774851597E-2</v>
      </c>
      <c r="Q54" s="32">
        <f>INDEX('[13]Forest Management'!$B$40:$AG$50,MATCH($B54,'[13]Forest Management'!$B$40:$B$50,0),MATCH(Q$4,'[13]Forest Management'!$B$9:$AG$9,0))</f>
        <v>-1.223033903646522E-2</v>
      </c>
      <c r="R54" s="32">
        <f>INDEX('[13]Forest Management'!$B$40:$AG$50,MATCH($B54,'[13]Forest Management'!$B$40:$B$50,0),MATCH(R$4,'[13]Forest Management'!$B$9:$AG$9,0))</f>
        <v>-1.2602984652203759E-2</v>
      </c>
      <c r="S54" s="32">
        <f>INDEX('[13]Forest Management'!$B$40:$AG$50,MATCH($B54,'[13]Forest Management'!$B$40:$B$50,0),MATCH(S$4,'[13]Forest Management'!$B$9:$AG$9,0))</f>
        <v>-1.2691345128636195E-2</v>
      </c>
      <c r="T54" s="32">
        <f>INDEX('[13]Forest Management'!$B$40:$AG$50,MATCH($B54,'[13]Forest Management'!$B$40:$B$50,0),MATCH(T$4,'[13]Forest Management'!$B$9:$AG$9,0))</f>
        <v>-1.1923222942471322E-2</v>
      </c>
      <c r="U54" s="32">
        <f>INDEX('[13]Forest Management'!$B$40:$AG$50,MATCH($B54,'[13]Forest Management'!$B$40:$B$50,0),MATCH(U$4,'[13]Forest Management'!$B$9:$AG$9,0))</f>
        <v>-1.179484404431118E-2</v>
      </c>
      <c r="V54" s="32">
        <f>INDEX('[13]Forest Management'!$B$40:$AG$50,MATCH($B54,'[13]Forest Management'!$B$40:$B$50,0),MATCH(V$4,'[13]Forest Management'!$B$9:$AG$9,0))</f>
        <v>-1.392800563238389E-2</v>
      </c>
      <c r="W54" s="32">
        <f>INDEX('[13]Forest Management'!$B$40:$AG$50,MATCH($B54,'[13]Forest Management'!$B$40:$B$50,0),MATCH(W$4,'[13]Forest Management'!$B$9:$AG$9,0))</f>
        <v>-1.5829793630417307E-2</v>
      </c>
      <c r="X54" s="32">
        <f>INDEX('[13]Forest Management'!$B$40:$AG$50,MATCH($B54,'[13]Forest Management'!$B$40:$B$50,0),MATCH(X$4,'[13]Forest Management'!$B$9:$AG$9,0))</f>
        <v>-1.5825849089376523E-2</v>
      </c>
      <c r="Y54" s="32">
        <f>INDEX('[13]Forest Management'!$B$40:$AG$50,MATCH($B54,'[13]Forest Management'!$B$40:$B$50,0),MATCH(Y$4,'[13]Forest Management'!$B$9:$AG$9,0))</f>
        <v>-1.5868103080711932E-2</v>
      </c>
      <c r="Z54" s="32">
        <f>INDEX('[13]Forest Management'!$B$40:$AG$50,MATCH($B54,'[13]Forest Management'!$B$40:$B$50,0),MATCH(Z$4,'[13]Forest Management'!$B$9:$AG$9,0))</f>
        <v>-1.5011723096732377E-2</v>
      </c>
      <c r="AA54" s="32">
        <f>INDEX('[13]Forest Management'!$B$40:$AG$50,MATCH($B54,'[13]Forest Management'!$B$40:$B$50,0),MATCH(AA$4,'[13]Forest Management'!$B$9:$AG$9,0))</f>
        <v>-1.4793440531718676E-2</v>
      </c>
      <c r="AB54" s="32">
        <f>INDEX('[13]Forest Management'!$B$40:$AG$50,MATCH($B54,'[13]Forest Management'!$B$40:$B$50,0),MATCH(AB$4,'[13]Forest Management'!$B$9:$AG$9,0))</f>
        <v>-1.4813917298260339E-2</v>
      </c>
      <c r="AC54" s="32">
        <f>INDEX('[13]Forest Management'!$B$40:$AG$50,MATCH($B54,'[13]Forest Management'!$B$40:$B$50,0),MATCH(AC$4,'[13]Forest Management'!$B$9:$AG$9,0))</f>
        <v>-1.3079293616131924E-2</v>
      </c>
      <c r="AD54" s="32">
        <f>INDEX('[13]Forest Management'!$B$40:$AG$50,MATCH($B54,'[13]Forest Management'!$B$40:$B$50,0),MATCH(AD$4,'[13]Forest Management'!$B$9:$AG$9,0))</f>
        <v>-1.1533333054293545E-2</v>
      </c>
      <c r="AE54" s="32">
        <f>INDEX('[13]Forest Management'!$B$40:$AG$50,MATCH($B54,'[13]Forest Management'!$B$40:$B$50,0),MATCH(AE$4,'[13]Forest Management'!$B$9:$AG$9,0))</f>
        <v>-1.3308515276181555E-2</v>
      </c>
      <c r="AF54" s="32">
        <f>INDEX('[13]Forest Management'!$B$40:$AG$50,MATCH($B54,'[13]Forest Management'!$B$40:$B$50,0),MATCH(AF$4,'[13]Forest Management'!$B$9:$AG$9,0))</f>
        <v>-1.3227274152996149E-2</v>
      </c>
    </row>
    <row r="55" spans="2:32" ht="15.75" x14ac:dyDescent="0.3">
      <c r="B55" s="35" t="s">
        <v>332</v>
      </c>
      <c r="C55" s="32">
        <f>INDEX('[13]Forest Management'!$B$40:$AG$50,MATCH($B55,'[13]Forest Management'!$B$40:$B$50,0),MATCH(C$4,'[13]Forest Management'!$B$9:$AG$9,0))</f>
        <v>-1.1529992761555101E-2</v>
      </c>
      <c r="D55" s="32">
        <f>INDEX('[13]Forest Management'!$B$40:$AG$50,MATCH($B55,'[13]Forest Management'!$B$40:$B$50,0),MATCH(D$4,'[13]Forest Management'!$B$9:$AG$9,0))</f>
        <v>-1.0321722389628486E-2</v>
      </c>
      <c r="E55" s="32">
        <f>INDEX('[13]Forest Management'!$B$40:$AG$50,MATCH($B55,'[13]Forest Management'!$B$40:$B$50,0),MATCH(E$4,'[13]Forest Management'!$B$9:$AG$9,0))</f>
        <v>-1.0590934442069107E-2</v>
      </c>
      <c r="F55" s="32">
        <f>INDEX('[13]Forest Management'!$B$40:$AG$50,MATCH($B55,'[13]Forest Management'!$B$40:$B$50,0),MATCH(F$4,'[13]Forest Management'!$B$9:$AG$9,0))</f>
        <v>-1.0200101134317123E-2</v>
      </c>
      <c r="G55" s="32">
        <f>INDEX('[13]Forest Management'!$B$40:$AG$50,MATCH($B55,'[13]Forest Management'!$B$40:$B$50,0),MATCH(G$4,'[13]Forest Management'!$B$9:$AG$9,0))</f>
        <v>-9.2273842222203462E-3</v>
      </c>
      <c r="H55" s="32">
        <f>INDEX('[13]Forest Management'!$B$40:$AG$50,MATCH($B55,'[13]Forest Management'!$B$40:$B$50,0),MATCH(H$4,'[13]Forest Management'!$B$9:$AG$9,0))</f>
        <v>-7.5012223977106484E-3</v>
      </c>
      <c r="I55" s="32">
        <f>INDEX('[13]Forest Management'!$B$40:$AG$50,MATCH($B55,'[13]Forest Management'!$B$40:$B$50,0),MATCH(I$4,'[13]Forest Management'!$B$9:$AG$9,0))</f>
        <v>-6.8106202582143569E-3</v>
      </c>
      <c r="J55" s="32">
        <f>INDEX('[13]Forest Management'!$B$40:$AG$50,MATCH($B55,'[13]Forest Management'!$B$40:$B$50,0),MATCH(J$4,'[13]Forest Management'!$B$9:$AG$9,0))</f>
        <v>-1.1540562728108142E-2</v>
      </c>
      <c r="K55" s="32">
        <f>INDEX('[13]Forest Management'!$B$40:$AG$50,MATCH($B55,'[13]Forest Management'!$B$40:$B$50,0),MATCH(K$4,'[13]Forest Management'!$B$9:$AG$9,0))</f>
        <v>-1.190685957973802E-2</v>
      </c>
      <c r="L55" s="32">
        <f>INDEX('[13]Forest Management'!$B$40:$AG$50,MATCH($B55,'[13]Forest Management'!$B$40:$B$50,0),MATCH(L$4,'[13]Forest Management'!$B$9:$AG$9,0))</f>
        <v>-1.147915656107033E-2</v>
      </c>
      <c r="M55" s="32">
        <f>INDEX('[13]Forest Management'!$B$40:$AG$50,MATCH($B55,'[13]Forest Management'!$B$40:$B$50,0),MATCH(M$4,'[13]Forest Management'!$B$9:$AG$9,0))</f>
        <v>-1.3145746907869252E-2</v>
      </c>
      <c r="N55" s="32">
        <f>INDEX('[13]Forest Management'!$B$40:$AG$50,MATCH($B55,'[13]Forest Management'!$B$40:$B$50,0),MATCH(N$4,'[13]Forest Management'!$B$9:$AG$9,0))</f>
        <v>-1.2957729731736851E-2</v>
      </c>
      <c r="O55" s="32">
        <f>INDEX('[13]Forest Management'!$B$40:$AG$50,MATCH($B55,'[13]Forest Management'!$B$40:$B$50,0),MATCH(O$4,'[13]Forest Management'!$B$9:$AG$9,0))</f>
        <v>-1.305481488968914E-2</v>
      </c>
      <c r="P55" s="32">
        <f>INDEX('[13]Forest Management'!$B$40:$AG$50,MATCH($B55,'[13]Forest Management'!$B$40:$B$50,0),MATCH(P$4,'[13]Forest Management'!$B$9:$AG$9,0))</f>
        <v>-1.2766585023495886E-2</v>
      </c>
      <c r="Q55" s="32">
        <f>INDEX('[13]Forest Management'!$B$40:$AG$50,MATCH($B55,'[13]Forest Management'!$B$40:$B$50,0),MATCH(Q$4,'[13]Forest Management'!$B$9:$AG$9,0))</f>
        <v>-1.5163954199315606E-2</v>
      </c>
      <c r="R55" s="32">
        <f>INDEX('[13]Forest Management'!$B$40:$AG$50,MATCH($B55,'[13]Forest Management'!$B$40:$B$50,0),MATCH(R$4,'[13]Forest Management'!$B$9:$AG$9,0))</f>
        <v>-1.4357957285574987E-2</v>
      </c>
      <c r="S55" s="32">
        <f>INDEX('[13]Forest Management'!$B$40:$AG$50,MATCH($B55,'[13]Forest Management'!$B$40:$B$50,0),MATCH(S$4,'[13]Forest Management'!$B$9:$AG$9,0))</f>
        <v>-1.3660934874696986E-2</v>
      </c>
      <c r="T55" s="32">
        <f>INDEX('[13]Forest Management'!$B$40:$AG$50,MATCH($B55,'[13]Forest Management'!$B$40:$B$50,0),MATCH(T$4,'[13]Forest Management'!$B$9:$AG$9,0))</f>
        <v>-1.2940707405613153E-2</v>
      </c>
      <c r="U55" s="32">
        <f>INDEX('[13]Forest Management'!$B$40:$AG$50,MATCH($B55,'[13]Forest Management'!$B$40:$B$50,0),MATCH(U$4,'[13]Forest Management'!$B$9:$AG$9,0))</f>
        <v>-1.2315310211212353E-2</v>
      </c>
      <c r="V55" s="32">
        <f>INDEX('[13]Forest Management'!$B$40:$AG$50,MATCH($B55,'[13]Forest Management'!$B$40:$B$50,0),MATCH(V$4,'[13]Forest Management'!$B$9:$AG$9,0))</f>
        <v>-1.2500869942142126E-2</v>
      </c>
      <c r="W55" s="32">
        <f>INDEX('[13]Forest Management'!$B$40:$AG$50,MATCH($B55,'[13]Forest Management'!$B$40:$B$50,0),MATCH(W$4,'[13]Forest Management'!$B$9:$AG$9,0))</f>
        <v>-1.2859043116761833E-2</v>
      </c>
      <c r="X55" s="32">
        <f>INDEX('[13]Forest Management'!$B$40:$AG$50,MATCH($B55,'[13]Forest Management'!$B$40:$B$50,0),MATCH(X$4,'[13]Forest Management'!$B$9:$AG$9,0))</f>
        <v>-1.235473802843407E-2</v>
      </c>
      <c r="Y55" s="32">
        <f>INDEX('[13]Forest Management'!$B$40:$AG$50,MATCH($B55,'[13]Forest Management'!$B$40:$B$50,0),MATCH(Y$4,'[13]Forest Management'!$B$9:$AG$9,0))</f>
        <v>-1.1934083457293477E-2</v>
      </c>
      <c r="Z55" s="32">
        <f>INDEX('[13]Forest Management'!$B$40:$AG$50,MATCH($B55,'[13]Forest Management'!$B$40:$B$50,0),MATCH(Z$4,'[13]Forest Management'!$B$9:$AG$9,0))</f>
        <v>-1.1804509433196244E-2</v>
      </c>
      <c r="AA55" s="32">
        <f>INDEX('[13]Forest Management'!$B$40:$AG$50,MATCH($B55,'[13]Forest Management'!$B$40:$B$50,0),MATCH(AA$4,'[13]Forest Management'!$B$9:$AG$9,0))</f>
        <v>-1.1952952464496841E-2</v>
      </c>
      <c r="AB55" s="32">
        <f>INDEX('[13]Forest Management'!$B$40:$AG$50,MATCH($B55,'[13]Forest Management'!$B$40:$B$50,0),MATCH(AB$4,'[13]Forest Management'!$B$9:$AG$9,0))</f>
        <v>-1.1970174704019541E-2</v>
      </c>
      <c r="AC55" s="32">
        <f>INDEX('[13]Forest Management'!$B$40:$AG$50,MATCH($B55,'[13]Forest Management'!$B$40:$B$50,0),MATCH(AC$4,'[13]Forest Management'!$B$9:$AG$9,0))</f>
        <v>-1.1900489699978815E-2</v>
      </c>
      <c r="AD55" s="32">
        <f>INDEX('[13]Forest Management'!$B$40:$AG$50,MATCH($B55,'[13]Forest Management'!$B$40:$B$50,0),MATCH(AD$4,'[13]Forest Management'!$B$9:$AG$9,0))</f>
        <v>-1.1630585612308482E-2</v>
      </c>
      <c r="AE55" s="32">
        <f>INDEX('[13]Forest Management'!$B$40:$AG$50,MATCH($B55,'[13]Forest Management'!$B$40:$B$50,0),MATCH(AE$4,'[13]Forest Management'!$B$9:$AG$9,0))</f>
        <v>-1.7754183155643716E-2</v>
      </c>
      <c r="AF55" s="32">
        <f>INDEX('[13]Forest Management'!$B$40:$AG$50,MATCH($B55,'[13]Forest Management'!$B$40:$B$50,0),MATCH(AF$4,'[13]Forest Management'!$B$9:$AG$9,0))</f>
        <v>-1.7501246499627827E-2</v>
      </c>
    </row>
    <row r="56" spans="2:32" ht="15" x14ac:dyDescent="0.25">
      <c r="B56" s="11" t="s">
        <v>210</v>
      </c>
      <c r="C56" s="32">
        <f>INDEX('[13]Forest Management'!$B$40:$AG$50,MATCH($B56,'[13]Forest Management'!$B$40:$B$50,0),MATCH(C$4,'[13]Forest Management'!$B$9:$AG$9,0))</f>
        <v>0</v>
      </c>
      <c r="D56" s="32">
        <f>INDEX('[13]Forest Management'!$B$40:$AG$50,MATCH($B56,'[13]Forest Management'!$B$40:$B$50,0),MATCH(D$4,'[13]Forest Management'!$B$9:$AG$9,0))</f>
        <v>0</v>
      </c>
      <c r="E56" s="32">
        <f>INDEX('[13]Forest Management'!$B$40:$AG$50,MATCH($B56,'[13]Forest Management'!$B$40:$B$50,0),MATCH(E$4,'[13]Forest Management'!$B$9:$AG$9,0))</f>
        <v>0</v>
      </c>
      <c r="F56" s="32">
        <f>INDEX('[13]Forest Management'!$B$40:$AG$50,MATCH($B56,'[13]Forest Management'!$B$40:$B$50,0),MATCH(F$4,'[13]Forest Management'!$B$9:$AG$9,0))</f>
        <v>0</v>
      </c>
      <c r="G56" s="32">
        <f>INDEX('[13]Forest Management'!$B$40:$AG$50,MATCH($B56,'[13]Forest Management'!$B$40:$B$50,0),MATCH(G$4,'[13]Forest Management'!$B$9:$AG$9,0))</f>
        <v>0</v>
      </c>
      <c r="H56" s="32">
        <f>INDEX('[13]Forest Management'!$B$40:$AG$50,MATCH($B56,'[13]Forest Management'!$B$40:$B$50,0),MATCH(H$4,'[13]Forest Management'!$B$9:$AG$9,0))</f>
        <v>0</v>
      </c>
      <c r="I56" s="32">
        <f>INDEX('[13]Forest Management'!$B$40:$AG$50,MATCH($B56,'[13]Forest Management'!$B$40:$B$50,0),MATCH(I$4,'[13]Forest Management'!$B$9:$AG$9,0))</f>
        <v>0</v>
      </c>
      <c r="J56" s="32">
        <f>INDEX('[13]Forest Management'!$B$40:$AG$50,MATCH($B56,'[13]Forest Management'!$B$40:$B$50,0),MATCH(J$4,'[13]Forest Management'!$B$9:$AG$9,0))</f>
        <v>0</v>
      </c>
      <c r="K56" s="32">
        <f>INDEX('[13]Forest Management'!$B$40:$AG$50,MATCH($B56,'[13]Forest Management'!$B$40:$B$50,0),MATCH(K$4,'[13]Forest Management'!$B$9:$AG$9,0))</f>
        <v>0</v>
      </c>
      <c r="L56" s="32">
        <f>INDEX('[13]Forest Management'!$B$40:$AG$50,MATCH($B56,'[13]Forest Management'!$B$40:$B$50,0),MATCH(L$4,'[13]Forest Management'!$B$9:$AG$9,0))</f>
        <v>0</v>
      </c>
      <c r="M56" s="32">
        <f>INDEX('[13]Forest Management'!$B$40:$AG$50,MATCH($B56,'[13]Forest Management'!$B$40:$B$50,0),MATCH(M$4,'[13]Forest Management'!$B$9:$AG$9,0))</f>
        <v>0</v>
      </c>
      <c r="N56" s="32">
        <f>INDEX('[13]Forest Management'!$B$40:$AG$50,MATCH($B56,'[13]Forest Management'!$B$40:$B$50,0),MATCH(N$4,'[13]Forest Management'!$B$9:$AG$9,0))</f>
        <v>0</v>
      </c>
      <c r="O56" s="32">
        <f>INDEX('[13]Forest Management'!$B$40:$AG$50,MATCH($B56,'[13]Forest Management'!$B$40:$B$50,0),MATCH(O$4,'[13]Forest Management'!$B$9:$AG$9,0))</f>
        <v>0</v>
      </c>
      <c r="P56" s="32">
        <f>INDEX('[13]Forest Management'!$B$40:$AG$50,MATCH($B56,'[13]Forest Management'!$B$40:$B$50,0),MATCH(P$4,'[13]Forest Management'!$B$9:$AG$9,0))</f>
        <v>0</v>
      </c>
      <c r="Q56" s="32">
        <f>INDEX('[13]Forest Management'!$B$40:$AG$50,MATCH($B56,'[13]Forest Management'!$B$40:$B$50,0),MATCH(Q$4,'[13]Forest Management'!$B$9:$AG$9,0))</f>
        <v>0</v>
      </c>
      <c r="R56" s="32">
        <f>INDEX('[13]Forest Management'!$B$40:$AG$50,MATCH($B56,'[13]Forest Management'!$B$40:$B$50,0),MATCH(R$4,'[13]Forest Management'!$B$9:$AG$9,0))</f>
        <v>0</v>
      </c>
      <c r="S56" s="32">
        <f>INDEX('[13]Forest Management'!$B$40:$AG$50,MATCH($B56,'[13]Forest Management'!$B$40:$B$50,0),MATCH(S$4,'[13]Forest Management'!$B$9:$AG$9,0))</f>
        <v>0</v>
      </c>
      <c r="T56" s="32">
        <f>INDEX('[13]Forest Management'!$B$40:$AG$50,MATCH($B56,'[13]Forest Management'!$B$40:$B$50,0),MATCH(T$4,'[13]Forest Management'!$B$9:$AG$9,0))</f>
        <v>0</v>
      </c>
      <c r="U56" s="32">
        <f>INDEX('[13]Forest Management'!$B$40:$AG$50,MATCH($B56,'[13]Forest Management'!$B$40:$B$50,0),MATCH(U$4,'[13]Forest Management'!$B$9:$AG$9,0))</f>
        <v>0</v>
      </c>
      <c r="V56" s="32">
        <f>INDEX('[13]Forest Management'!$B$40:$AG$50,MATCH($B56,'[13]Forest Management'!$B$40:$B$50,0),MATCH(V$4,'[13]Forest Management'!$B$9:$AG$9,0))</f>
        <v>0</v>
      </c>
      <c r="W56" s="32">
        <f>INDEX('[13]Forest Management'!$B$40:$AG$50,MATCH($B56,'[13]Forest Management'!$B$40:$B$50,0),MATCH(W$4,'[13]Forest Management'!$B$9:$AG$9,0))</f>
        <v>0</v>
      </c>
      <c r="X56" s="32">
        <f>INDEX('[13]Forest Management'!$B$40:$AG$50,MATCH($B56,'[13]Forest Management'!$B$40:$B$50,0),MATCH(X$4,'[13]Forest Management'!$B$9:$AG$9,0))</f>
        <v>0</v>
      </c>
      <c r="Y56" s="32">
        <f>INDEX('[13]Forest Management'!$B$40:$AG$50,MATCH($B56,'[13]Forest Management'!$B$40:$B$50,0),MATCH(Y$4,'[13]Forest Management'!$B$9:$AG$9,0))</f>
        <v>0</v>
      </c>
      <c r="Z56" s="32">
        <f>INDEX('[13]Forest Management'!$B$40:$AG$50,MATCH($B56,'[13]Forest Management'!$B$40:$B$50,0),MATCH(Z$4,'[13]Forest Management'!$B$9:$AG$9,0))</f>
        <v>0</v>
      </c>
      <c r="AA56" s="32">
        <f>INDEX('[13]Forest Management'!$B$40:$AG$50,MATCH($B56,'[13]Forest Management'!$B$40:$B$50,0),MATCH(AA$4,'[13]Forest Management'!$B$9:$AG$9,0))</f>
        <v>0</v>
      </c>
      <c r="AB56" s="32">
        <f>INDEX('[13]Forest Management'!$B$40:$AG$50,MATCH($B56,'[13]Forest Management'!$B$40:$B$50,0),MATCH(AB$4,'[13]Forest Management'!$B$9:$AG$9,0))</f>
        <v>0</v>
      </c>
      <c r="AC56" s="32">
        <f>INDEX('[13]Forest Management'!$B$40:$AG$50,MATCH($B56,'[13]Forest Management'!$B$40:$B$50,0),MATCH(AC$4,'[13]Forest Management'!$B$9:$AG$9,0))</f>
        <v>0</v>
      </c>
      <c r="AD56" s="32">
        <f>INDEX('[13]Forest Management'!$B$40:$AG$50,MATCH($B56,'[13]Forest Management'!$B$40:$B$50,0),MATCH(AD$4,'[13]Forest Management'!$B$9:$AG$9,0))</f>
        <v>0</v>
      </c>
      <c r="AE56" s="32">
        <f>INDEX('[13]Forest Management'!$B$40:$AG$50,MATCH($B56,'[13]Forest Management'!$B$40:$B$50,0),MATCH(AE$4,'[13]Forest Management'!$B$9:$AG$9,0))</f>
        <v>0</v>
      </c>
      <c r="AF56" s="32">
        <f>INDEX('[13]Forest Management'!$B$40:$AG$50,MATCH($B56,'[13]Forest Management'!$B$40:$B$50,0),MATCH(AF$4,'[13]Forest Management'!$B$9:$AG$9,0))</f>
        <v>0</v>
      </c>
    </row>
    <row r="57" spans="2:32" ht="15.75" x14ac:dyDescent="0.3">
      <c r="B57" s="35" t="s">
        <v>333</v>
      </c>
      <c r="C57" s="32">
        <f>INDEX('[13]Forest Management'!$B$40:$AG$50,MATCH($B57,'[13]Forest Management'!$B$40:$B$50,0),MATCH(C$4,'[13]Forest Management'!$B$9:$AG$9,0))</f>
        <v>0</v>
      </c>
      <c r="D57" s="32">
        <f>INDEX('[13]Forest Management'!$B$40:$AG$50,MATCH($B57,'[13]Forest Management'!$B$40:$B$50,0),MATCH(D$4,'[13]Forest Management'!$B$9:$AG$9,0))</f>
        <v>0</v>
      </c>
      <c r="E57" s="32">
        <f>INDEX('[13]Forest Management'!$B$40:$AG$50,MATCH($B57,'[13]Forest Management'!$B$40:$B$50,0),MATCH(E$4,'[13]Forest Management'!$B$9:$AG$9,0))</f>
        <v>0</v>
      </c>
      <c r="F57" s="32">
        <f>INDEX('[13]Forest Management'!$B$40:$AG$50,MATCH($B57,'[13]Forest Management'!$B$40:$B$50,0),MATCH(F$4,'[13]Forest Management'!$B$9:$AG$9,0))</f>
        <v>0</v>
      </c>
      <c r="G57" s="32">
        <f>INDEX('[13]Forest Management'!$B$40:$AG$50,MATCH($B57,'[13]Forest Management'!$B$40:$B$50,0),MATCH(G$4,'[13]Forest Management'!$B$9:$AG$9,0))</f>
        <v>0</v>
      </c>
      <c r="H57" s="32">
        <f>INDEX('[13]Forest Management'!$B$40:$AG$50,MATCH($B57,'[13]Forest Management'!$B$40:$B$50,0),MATCH(H$4,'[13]Forest Management'!$B$9:$AG$9,0))</f>
        <v>0</v>
      </c>
      <c r="I57" s="32">
        <f>INDEX('[13]Forest Management'!$B$40:$AG$50,MATCH($B57,'[13]Forest Management'!$B$40:$B$50,0),MATCH(I$4,'[13]Forest Management'!$B$9:$AG$9,0))</f>
        <v>0</v>
      </c>
      <c r="J57" s="32">
        <f>INDEX('[13]Forest Management'!$B$40:$AG$50,MATCH($B57,'[13]Forest Management'!$B$40:$B$50,0),MATCH(J$4,'[13]Forest Management'!$B$9:$AG$9,0))</f>
        <v>0</v>
      </c>
      <c r="K57" s="32">
        <f>INDEX('[13]Forest Management'!$B$40:$AG$50,MATCH($B57,'[13]Forest Management'!$B$40:$B$50,0),MATCH(K$4,'[13]Forest Management'!$B$9:$AG$9,0))</f>
        <v>0</v>
      </c>
      <c r="L57" s="32">
        <f>INDEX('[13]Forest Management'!$B$40:$AG$50,MATCH($B57,'[13]Forest Management'!$B$40:$B$50,0),MATCH(L$4,'[13]Forest Management'!$B$9:$AG$9,0))</f>
        <v>0</v>
      </c>
      <c r="M57" s="32">
        <f>INDEX('[13]Forest Management'!$B$40:$AG$50,MATCH($B57,'[13]Forest Management'!$B$40:$B$50,0),MATCH(M$4,'[13]Forest Management'!$B$9:$AG$9,0))</f>
        <v>0</v>
      </c>
      <c r="N57" s="32">
        <f>INDEX('[13]Forest Management'!$B$40:$AG$50,MATCH($B57,'[13]Forest Management'!$B$40:$B$50,0),MATCH(N$4,'[13]Forest Management'!$B$9:$AG$9,0))</f>
        <v>0</v>
      </c>
      <c r="O57" s="32">
        <f>INDEX('[13]Forest Management'!$B$40:$AG$50,MATCH($B57,'[13]Forest Management'!$B$40:$B$50,0),MATCH(O$4,'[13]Forest Management'!$B$9:$AG$9,0))</f>
        <v>0</v>
      </c>
      <c r="P57" s="32">
        <f>INDEX('[13]Forest Management'!$B$40:$AG$50,MATCH($B57,'[13]Forest Management'!$B$40:$B$50,0),MATCH(P$4,'[13]Forest Management'!$B$9:$AG$9,0))</f>
        <v>0</v>
      </c>
      <c r="Q57" s="32">
        <f>INDEX('[13]Forest Management'!$B$40:$AG$50,MATCH($B57,'[13]Forest Management'!$B$40:$B$50,0),MATCH(Q$4,'[13]Forest Management'!$B$9:$AG$9,0))</f>
        <v>0</v>
      </c>
      <c r="R57" s="32">
        <f>INDEX('[13]Forest Management'!$B$40:$AG$50,MATCH($B57,'[13]Forest Management'!$B$40:$B$50,0),MATCH(R$4,'[13]Forest Management'!$B$9:$AG$9,0))</f>
        <v>0</v>
      </c>
      <c r="S57" s="32">
        <f>INDEX('[13]Forest Management'!$B$40:$AG$50,MATCH($B57,'[13]Forest Management'!$B$40:$B$50,0),MATCH(S$4,'[13]Forest Management'!$B$9:$AG$9,0))</f>
        <v>0</v>
      </c>
      <c r="T57" s="32">
        <f>INDEX('[13]Forest Management'!$B$40:$AG$50,MATCH($B57,'[13]Forest Management'!$B$40:$B$50,0),MATCH(T$4,'[13]Forest Management'!$B$9:$AG$9,0))</f>
        <v>0</v>
      </c>
      <c r="U57" s="32">
        <f>INDEX('[13]Forest Management'!$B$40:$AG$50,MATCH($B57,'[13]Forest Management'!$B$40:$B$50,0),MATCH(U$4,'[13]Forest Management'!$B$9:$AG$9,0))</f>
        <v>0</v>
      </c>
      <c r="V57" s="32">
        <f>INDEX('[13]Forest Management'!$B$40:$AG$50,MATCH($B57,'[13]Forest Management'!$B$40:$B$50,0),MATCH(V$4,'[13]Forest Management'!$B$9:$AG$9,0))</f>
        <v>0</v>
      </c>
      <c r="W57" s="32">
        <f>INDEX('[13]Forest Management'!$B$40:$AG$50,MATCH($B57,'[13]Forest Management'!$B$40:$B$50,0),MATCH(W$4,'[13]Forest Management'!$B$9:$AG$9,0))</f>
        <v>0</v>
      </c>
      <c r="X57" s="32">
        <f>INDEX('[13]Forest Management'!$B$40:$AG$50,MATCH($B57,'[13]Forest Management'!$B$40:$B$50,0),MATCH(X$4,'[13]Forest Management'!$B$9:$AG$9,0))</f>
        <v>0</v>
      </c>
      <c r="Y57" s="32">
        <f>INDEX('[13]Forest Management'!$B$40:$AG$50,MATCH($B57,'[13]Forest Management'!$B$40:$B$50,0),MATCH(Y$4,'[13]Forest Management'!$B$9:$AG$9,0))</f>
        <v>0</v>
      </c>
      <c r="Z57" s="32">
        <f>INDEX('[13]Forest Management'!$B$40:$AG$50,MATCH($B57,'[13]Forest Management'!$B$40:$B$50,0),MATCH(Z$4,'[13]Forest Management'!$B$9:$AG$9,0))</f>
        <v>0</v>
      </c>
      <c r="AA57" s="32">
        <f>INDEX('[13]Forest Management'!$B$40:$AG$50,MATCH($B57,'[13]Forest Management'!$B$40:$B$50,0),MATCH(AA$4,'[13]Forest Management'!$B$9:$AG$9,0))</f>
        <v>0</v>
      </c>
      <c r="AB57" s="32">
        <f>INDEX('[13]Forest Management'!$B$40:$AG$50,MATCH($B57,'[13]Forest Management'!$B$40:$B$50,0),MATCH(AB$4,'[13]Forest Management'!$B$9:$AG$9,0))</f>
        <v>0</v>
      </c>
      <c r="AC57" s="32">
        <f>INDEX('[13]Forest Management'!$B$40:$AG$50,MATCH($B57,'[13]Forest Management'!$B$40:$B$50,0),MATCH(AC$4,'[13]Forest Management'!$B$9:$AG$9,0))</f>
        <v>0</v>
      </c>
      <c r="AD57" s="32">
        <f>INDEX('[13]Forest Management'!$B$40:$AG$50,MATCH($B57,'[13]Forest Management'!$B$40:$B$50,0),MATCH(AD$4,'[13]Forest Management'!$B$9:$AG$9,0))</f>
        <v>0</v>
      </c>
      <c r="AE57" s="32">
        <f>INDEX('[13]Forest Management'!$B$40:$AG$50,MATCH($B57,'[13]Forest Management'!$B$40:$B$50,0),MATCH(AE$4,'[13]Forest Management'!$B$9:$AG$9,0))</f>
        <v>0</v>
      </c>
      <c r="AF57" s="32">
        <f>INDEX('[13]Forest Management'!$B$40:$AG$50,MATCH($B57,'[13]Forest Management'!$B$40:$B$50,0),MATCH(AF$4,'[13]Forest Management'!$B$9:$AG$9,0))</f>
        <v>0</v>
      </c>
    </row>
    <row r="58" spans="2:32" ht="15.75" x14ac:dyDescent="0.3">
      <c r="B58" s="35" t="s">
        <v>334</v>
      </c>
      <c r="C58" s="32">
        <f>INDEX('[13]Forest Management'!$B$40:$AG$50,MATCH($B58,'[13]Forest Management'!$B$40:$B$50,0),MATCH(C$4,'[13]Forest Management'!$B$9:$AG$9,0))</f>
        <v>0</v>
      </c>
      <c r="D58" s="32">
        <f>INDEX('[13]Forest Management'!$B$40:$AG$50,MATCH($B58,'[13]Forest Management'!$B$40:$B$50,0),MATCH(D$4,'[13]Forest Management'!$B$9:$AG$9,0))</f>
        <v>0</v>
      </c>
      <c r="E58" s="32">
        <f>INDEX('[13]Forest Management'!$B$40:$AG$50,MATCH($B58,'[13]Forest Management'!$B$40:$B$50,0),MATCH(E$4,'[13]Forest Management'!$B$9:$AG$9,0))</f>
        <v>0</v>
      </c>
      <c r="F58" s="32">
        <f>INDEX('[13]Forest Management'!$B$40:$AG$50,MATCH($B58,'[13]Forest Management'!$B$40:$B$50,0),MATCH(F$4,'[13]Forest Management'!$B$9:$AG$9,0))</f>
        <v>0</v>
      </c>
      <c r="G58" s="32">
        <f>INDEX('[13]Forest Management'!$B$40:$AG$50,MATCH($B58,'[13]Forest Management'!$B$40:$B$50,0),MATCH(G$4,'[13]Forest Management'!$B$9:$AG$9,0))</f>
        <v>0</v>
      </c>
      <c r="H58" s="32">
        <f>INDEX('[13]Forest Management'!$B$40:$AG$50,MATCH($B58,'[13]Forest Management'!$B$40:$B$50,0),MATCH(H$4,'[13]Forest Management'!$B$9:$AG$9,0))</f>
        <v>0</v>
      </c>
      <c r="I58" s="32">
        <f>INDEX('[13]Forest Management'!$B$40:$AG$50,MATCH($B58,'[13]Forest Management'!$B$40:$B$50,0),MATCH(I$4,'[13]Forest Management'!$B$9:$AG$9,0))</f>
        <v>0</v>
      </c>
      <c r="J58" s="32">
        <f>INDEX('[13]Forest Management'!$B$40:$AG$50,MATCH($B58,'[13]Forest Management'!$B$40:$B$50,0),MATCH(J$4,'[13]Forest Management'!$B$9:$AG$9,0))</f>
        <v>0</v>
      </c>
      <c r="K58" s="32">
        <f>INDEX('[13]Forest Management'!$B$40:$AG$50,MATCH($B58,'[13]Forest Management'!$B$40:$B$50,0),MATCH(K$4,'[13]Forest Management'!$B$9:$AG$9,0))</f>
        <v>0</v>
      </c>
      <c r="L58" s="32">
        <f>INDEX('[13]Forest Management'!$B$40:$AG$50,MATCH($B58,'[13]Forest Management'!$B$40:$B$50,0),MATCH(L$4,'[13]Forest Management'!$B$9:$AG$9,0))</f>
        <v>0</v>
      </c>
      <c r="M58" s="32">
        <f>INDEX('[13]Forest Management'!$B$40:$AG$50,MATCH($B58,'[13]Forest Management'!$B$40:$B$50,0),MATCH(M$4,'[13]Forest Management'!$B$9:$AG$9,0))</f>
        <v>0</v>
      </c>
      <c r="N58" s="32">
        <f>INDEX('[13]Forest Management'!$B$40:$AG$50,MATCH($B58,'[13]Forest Management'!$B$40:$B$50,0),MATCH(N$4,'[13]Forest Management'!$B$9:$AG$9,0))</f>
        <v>0</v>
      </c>
      <c r="O58" s="32">
        <f>INDEX('[13]Forest Management'!$B$40:$AG$50,MATCH($B58,'[13]Forest Management'!$B$40:$B$50,0),MATCH(O$4,'[13]Forest Management'!$B$9:$AG$9,0))</f>
        <v>0</v>
      </c>
      <c r="P58" s="32">
        <f>INDEX('[13]Forest Management'!$B$40:$AG$50,MATCH($B58,'[13]Forest Management'!$B$40:$B$50,0),MATCH(P$4,'[13]Forest Management'!$B$9:$AG$9,0))</f>
        <v>0</v>
      </c>
      <c r="Q58" s="32">
        <f>INDEX('[13]Forest Management'!$B$40:$AG$50,MATCH($B58,'[13]Forest Management'!$B$40:$B$50,0),MATCH(Q$4,'[13]Forest Management'!$B$9:$AG$9,0))</f>
        <v>0</v>
      </c>
      <c r="R58" s="32">
        <f>INDEX('[13]Forest Management'!$B$40:$AG$50,MATCH($B58,'[13]Forest Management'!$B$40:$B$50,0),MATCH(R$4,'[13]Forest Management'!$B$9:$AG$9,0))</f>
        <v>0</v>
      </c>
      <c r="S58" s="32">
        <f>INDEX('[13]Forest Management'!$B$40:$AG$50,MATCH($B58,'[13]Forest Management'!$B$40:$B$50,0),MATCH(S$4,'[13]Forest Management'!$B$9:$AG$9,0))</f>
        <v>0</v>
      </c>
      <c r="T58" s="32">
        <f>INDEX('[13]Forest Management'!$B$40:$AG$50,MATCH($B58,'[13]Forest Management'!$B$40:$B$50,0),MATCH(T$4,'[13]Forest Management'!$B$9:$AG$9,0))</f>
        <v>0</v>
      </c>
      <c r="U58" s="32">
        <f>INDEX('[13]Forest Management'!$B$40:$AG$50,MATCH($B58,'[13]Forest Management'!$B$40:$B$50,0),MATCH(U$4,'[13]Forest Management'!$B$9:$AG$9,0))</f>
        <v>0</v>
      </c>
      <c r="V58" s="32">
        <f>INDEX('[13]Forest Management'!$B$40:$AG$50,MATCH($B58,'[13]Forest Management'!$B$40:$B$50,0),MATCH(V$4,'[13]Forest Management'!$B$9:$AG$9,0))</f>
        <v>0</v>
      </c>
      <c r="W58" s="32">
        <f>INDEX('[13]Forest Management'!$B$40:$AG$50,MATCH($B58,'[13]Forest Management'!$B$40:$B$50,0),MATCH(W$4,'[13]Forest Management'!$B$9:$AG$9,0))</f>
        <v>0</v>
      </c>
      <c r="X58" s="32">
        <f>INDEX('[13]Forest Management'!$B$40:$AG$50,MATCH($B58,'[13]Forest Management'!$B$40:$B$50,0),MATCH(X$4,'[13]Forest Management'!$B$9:$AG$9,0))</f>
        <v>0</v>
      </c>
      <c r="Y58" s="32">
        <f>INDEX('[13]Forest Management'!$B$40:$AG$50,MATCH($B58,'[13]Forest Management'!$B$40:$B$50,0),MATCH(Y$4,'[13]Forest Management'!$B$9:$AG$9,0))</f>
        <v>0</v>
      </c>
      <c r="Z58" s="32">
        <f>INDEX('[13]Forest Management'!$B$40:$AG$50,MATCH($B58,'[13]Forest Management'!$B$40:$B$50,0),MATCH(Z$4,'[13]Forest Management'!$B$9:$AG$9,0))</f>
        <v>0</v>
      </c>
      <c r="AA58" s="32">
        <f>INDEX('[13]Forest Management'!$B$40:$AG$50,MATCH($B58,'[13]Forest Management'!$B$40:$B$50,0),MATCH(AA$4,'[13]Forest Management'!$B$9:$AG$9,0))</f>
        <v>0</v>
      </c>
      <c r="AB58" s="32">
        <f>INDEX('[13]Forest Management'!$B$40:$AG$50,MATCH($B58,'[13]Forest Management'!$B$40:$B$50,0),MATCH(AB$4,'[13]Forest Management'!$B$9:$AG$9,0))</f>
        <v>0</v>
      </c>
      <c r="AC58" s="32">
        <f>INDEX('[13]Forest Management'!$B$40:$AG$50,MATCH($B58,'[13]Forest Management'!$B$40:$B$50,0),MATCH(AC$4,'[13]Forest Management'!$B$9:$AG$9,0))</f>
        <v>0</v>
      </c>
      <c r="AD58" s="32">
        <f>INDEX('[13]Forest Management'!$B$40:$AG$50,MATCH($B58,'[13]Forest Management'!$B$40:$B$50,0),MATCH(AD$4,'[13]Forest Management'!$B$9:$AG$9,0))</f>
        <v>0</v>
      </c>
      <c r="AE58" s="32">
        <f>INDEX('[13]Forest Management'!$B$40:$AG$50,MATCH($B58,'[13]Forest Management'!$B$40:$B$50,0),MATCH(AE$4,'[13]Forest Management'!$B$9:$AG$9,0))</f>
        <v>0</v>
      </c>
      <c r="AF58" s="32">
        <f>INDEX('[13]Forest Management'!$B$40:$AG$50,MATCH($B58,'[13]Forest Management'!$B$40:$B$50,0),MATCH(AF$4,'[13]Forest Management'!$B$9:$AG$9,0))</f>
        <v>0</v>
      </c>
    </row>
    <row r="59" spans="2:32" ht="15" x14ac:dyDescent="0.25">
      <c r="B59" s="11" t="s">
        <v>219</v>
      </c>
      <c r="C59" s="32">
        <f>INDEX('[13]Forest Management'!$B$40:$AG$50,MATCH($B59,'[13]Forest Management'!$B$40:$B$50,0),MATCH(C$4,'[13]Forest Management'!$B$9:$AG$9,0))</f>
        <v>7.5679216312223262E-3</v>
      </c>
      <c r="D59" s="32">
        <f>INDEX('[13]Forest Management'!$B$40:$AG$50,MATCH($B59,'[13]Forest Management'!$B$40:$B$50,0),MATCH(D$4,'[13]Forest Management'!$B$9:$AG$9,0))</f>
        <v>7.4921759303212578E-3</v>
      </c>
      <c r="E59" s="32">
        <f>INDEX('[13]Forest Management'!$B$40:$AG$50,MATCH($B59,'[13]Forest Management'!$B$40:$B$50,0),MATCH(E$4,'[13]Forest Management'!$B$9:$AG$9,0))</f>
        <v>7.4204023118847155E-3</v>
      </c>
      <c r="F59" s="32">
        <f>INDEX('[13]Forest Management'!$B$40:$AG$50,MATCH($B59,'[13]Forest Management'!$B$40:$B$50,0),MATCH(F$4,'[13]Forest Management'!$B$9:$AG$9,0))</f>
        <v>7.4294722541967621E-3</v>
      </c>
      <c r="G59" s="32">
        <f>INDEX('[13]Forest Management'!$B$40:$AG$50,MATCH($B59,'[13]Forest Management'!$B$40:$B$50,0),MATCH(G$4,'[13]Forest Management'!$B$9:$AG$9,0))</f>
        <v>7.3935535833544435E-3</v>
      </c>
      <c r="H59" s="32">
        <f>INDEX('[13]Forest Management'!$B$40:$AG$50,MATCH($B59,'[13]Forest Management'!$B$40:$B$50,0),MATCH(H$4,'[13]Forest Management'!$B$9:$AG$9,0))</f>
        <v>7.1488987928388795E-3</v>
      </c>
      <c r="I59" s="32">
        <f>INDEX('[13]Forest Management'!$B$40:$AG$50,MATCH($B59,'[13]Forest Management'!$B$40:$B$50,0),MATCH(I$4,'[13]Forest Management'!$B$9:$AG$9,0))</f>
        <v>7.1488987928388795E-3</v>
      </c>
      <c r="J59" s="32">
        <f>INDEX('[13]Forest Management'!$B$40:$AG$50,MATCH($B59,'[13]Forest Management'!$B$40:$B$50,0),MATCH(J$4,'[13]Forest Management'!$B$9:$AG$9,0))</f>
        <v>7.2239860201763094E-3</v>
      </c>
      <c r="K59" s="32">
        <f>INDEX('[13]Forest Management'!$B$40:$AG$50,MATCH($B59,'[13]Forest Management'!$B$40:$B$50,0),MATCH(K$4,'[13]Forest Management'!$B$9:$AG$9,0))</f>
        <v>7.0284406128585221E-3</v>
      </c>
      <c r="L59" s="32">
        <f>INDEX('[13]Forest Management'!$B$40:$AG$50,MATCH($B59,'[13]Forest Management'!$B$40:$B$50,0),MATCH(L$4,'[13]Forest Management'!$B$9:$AG$9,0))</f>
        <v>6.2210458184248441E-3</v>
      </c>
      <c r="M59" s="32">
        <f>INDEX('[13]Forest Management'!$B$40:$AG$50,MATCH($B59,'[13]Forest Management'!$B$40:$B$50,0),MATCH(M$4,'[13]Forest Management'!$B$9:$AG$9,0))</f>
        <v>5.8769827608826384E-3</v>
      </c>
      <c r="N59" s="32">
        <f>INDEX('[13]Forest Management'!$B$40:$AG$50,MATCH($B59,'[13]Forest Management'!$B$40:$B$50,0),MATCH(N$4,'[13]Forest Management'!$B$9:$AG$9,0))</f>
        <v>5.8769827608826384E-3</v>
      </c>
      <c r="O59" s="32">
        <f>INDEX('[13]Forest Management'!$B$40:$AG$50,MATCH($B59,'[13]Forest Management'!$B$40:$B$50,0),MATCH(O$4,'[13]Forest Management'!$B$9:$AG$9,0))</f>
        <v>5.8769827608826384E-3</v>
      </c>
      <c r="P59" s="32">
        <f>INDEX('[13]Forest Management'!$B$40:$AG$50,MATCH($B59,'[13]Forest Management'!$B$40:$B$50,0),MATCH(P$4,'[13]Forest Management'!$B$9:$AG$9,0))</f>
        <v>5.8769827608826384E-3</v>
      </c>
      <c r="Q59" s="32">
        <f>INDEX('[13]Forest Management'!$B$40:$AG$50,MATCH($B59,'[13]Forest Management'!$B$40:$B$50,0),MATCH(Q$4,'[13]Forest Management'!$B$9:$AG$9,0))</f>
        <v>5.8769827608826384E-3</v>
      </c>
      <c r="R59" s="32">
        <f>INDEX('[13]Forest Management'!$B$40:$AG$50,MATCH($B59,'[13]Forest Management'!$B$40:$B$50,0),MATCH(R$4,'[13]Forest Management'!$B$9:$AG$9,0))</f>
        <v>5.8769827608826384E-3</v>
      </c>
      <c r="S59" s="32">
        <f>INDEX('[13]Forest Management'!$B$40:$AG$50,MATCH($B59,'[13]Forest Management'!$B$40:$B$50,0),MATCH(S$4,'[13]Forest Management'!$B$9:$AG$9,0))</f>
        <v>5.8769827608826384E-3</v>
      </c>
      <c r="T59" s="32">
        <f>INDEX('[13]Forest Management'!$B$40:$AG$50,MATCH($B59,'[13]Forest Management'!$B$40:$B$50,0),MATCH(T$4,'[13]Forest Management'!$B$9:$AG$9,0))</f>
        <v>5.8769827608826384E-3</v>
      </c>
      <c r="U59" s="32">
        <f>INDEX('[13]Forest Management'!$B$40:$AG$50,MATCH($B59,'[13]Forest Management'!$B$40:$B$50,0),MATCH(U$4,'[13]Forest Management'!$B$9:$AG$9,0))</f>
        <v>5.7175896763168484E-3</v>
      </c>
      <c r="V59" s="32">
        <f>INDEX('[13]Forest Management'!$B$40:$AG$50,MATCH($B59,'[13]Forest Management'!$B$40:$B$50,0),MATCH(V$4,'[13]Forest Management'!$B$9:$AG$9,0))</f>
        <v>5.5439438252606983E-3</v>
      </c>
      <c r="W59" s="32">
        <f>INDEX('[13]Forest Management'!$B$40:$AG$50,MATCH($B59,'[13]Forest Management'!$B$40:$B$50,0),MATCH(W$4,'[13]Forest Management'!$B$9:$AG$9,0))</f>
        <v>5.8624963424826031E-3</v>
      </c>
      <c r="X59" s="32">
        <f>INDEX('[13]Forest Management'!$B$40:$AG$50,MATCH($B59,'[13]Forest Management'!$B$40:$B$50,0),MATCH(X$4,'[13]Forest Management'!$B$9:$AG$9,0))</f>
        <v>6.1413280350592504E-3</v>
      </c>
      <c r="Y59" s="32">
        <f>INDEX('[13]Forest Management'!$B$40:$AG$50,MATCH($B59,'[13]Forest Management'!$B$40:$B$50,0),MATCH(Y$4,'[13]Forest Management'!$B$9:$AG$9,0))</f>
        <v>6.3454760808697285E-3</v>
      </c>
      <c r="Z59" s="32">
        <f>INDEX('[13]Forest Management'!$B$40:$AG$50,MATCH($B59,'[13]Forest Management'!$B$40:$B$50,0),MATCH(Z$4,'[13]Forest Management'!$B$9:$AG$9,0))</f>
        <v>6.3149738861153996E-3</v>
      </c>
      <c r="AA59" s="32">
        <f>INDEX('[13]Forest Management'!$B$40:$AG$50,MATCH($B59,'[13]Forest Management'!$B$40:$B$50,0),MATCH(AA$4,'[13]Forest Management'!$B$9:$AG$9,0))</f>
        <v>6.2542243895991195E-3</v>
      </c>
      <c r="AB59" s="32">
        <f>INDEX('[13]Forest Management'!$B$40:$AG$50,MATCH($B59,'[13]Forest Management'!$B$40:$B$50,0),MATCH(AB$4,'[13]Forest Management'!$B$9:$AG$9,0))</f>
        <v>6.2542243895991195E-3</v>
      </c>
      <c r="AC59" s="32">
        <f>INDEX('[13]Forest Management'!$B$40:$AG$50,MATCH($B59,'[13]Forest Management'!$B$40:$B$50,0),MATCH(AC$4,'[13]Forest Management'!$B$9:$AG$9,0))</f>
        <v>6.2542243895991195E-3</v>
      </c>
      <c r="AD59" s="32">
        <f>INDEX('[13]Forest Management'!$B$40:$AG$50,MATCH($B59,'[13]Forest Management'!$B$40:$B$50,0),MATCH(AD$4,'[13]Forest Management'!$B$9:$AG$9,0))</f>
        <v>6.2542243895991195E-3</v>
      </c>
      <c r="AE59" s="32">
        <f>INDEX('[13]Forest Management'!$B$40:$AG$50,MATCH($B59,'[13]Forest Management'!$B$40:$B$50,0),MATCH(AE$4,'[13]Forest Management'!$B$9:$AG$9,0))</f>
        <v>6.2542243895991195E-3</v>
      </c>
      <c r="AF59" s="32">
        <f>INDEX('[13]Forest Management'!$B$40:$AG$50,MATCH($B59,'[13]Forest Management'!$B$40:$B$50,0),MATCH(AF$4,'[13]Forest Management'!$B$9:$AG$9,0))</f>
        <v>6.2542243895991195E-3</v>
      </c>
    </row>
    <row r="60" spans="2:32" ht="15.75" thickBot="1" x14ac:dyDescent="0.3">
      <c r="B60" s="36" t="s">
        <v>261</v>
      </c>
      <c r="C60" s="159">
        <f>INDEX('[13]Forest Management'!$B$40:$AG$50,MATCH($B60,'[13]Forest Management'!$B$40:$B$50,0),MATCH(C$4,'[13]Forest Management'!$B$9:$AG$9,0))</f>
        <v>0.91435675262612548</v>
      </c>
      <c r="D60" s="159">
        <f>INDEX('[13]Forest Management'!$B$40:$AG$50,MATCH($B60,'[13]Forest Management'!$B$40:$B$50,0),MATCH(D$4,'[13]Forest Management'!$B$9:$AG$9,0))</f>
        <v>1.04149535139562</v>
      </c>
      <c r="E60" s="159">
        <f>INDEX('[13]Forest Management'!$B$40:$AG$50,MATCH($B60,'[13]Forest Management'!$B$40:$B$50,0),MATCH(E$4,'[13]Forest Management'!$B$9:$AG$9,0))</f>
        <v>0.88809799604213524</v>
      </c>
      <c r="F60" s="159">
        <f>INDEX('[13]Forest Management'!$B$40:$AG$50,MATCH($B60,'[13]Forest Management'!$B$40:$B$50,0),MATCH(F$4,'[13]Forest Management'!$B$9:$AG$9,0))</f>
        <v>0.55907454964305059</v>
      </c>
      <c r="G60" s="159">
        <f>INDEX('[13]Forest Management'!$B$40:$AG$50,MATCH($B60,'[13]Forest Management'!$B$40:$B$50,0),MATCH(G$4,'[13]Forest Management'!$B$9:$AG$9,0))</f>
        <v>1.2272633979803362</v>
      </c>
      <c r="H60" s="159">
        <f>INDEX('[13]Forest Management'!$B$40:$AG$50,MATCH($B60,'[13]Forest Management'!$B$40:$B$50,0),MATCH(H$4,'[13]Forest Management'!$B$9:$AG$9,0))</f>
        <v>0.79218425660336933</v>
      </c>
      <c r="I60" s="159">
        <f>INDEX('[13]Forest Management'!$B$40:$AG$50,MATCH($B60,'[13]Forest Management'!$B$40:$B$50,0),MATCH(I$4,'[13]Forest Management'!$B$9:$AG$9,0))</f>
        <v>1.3320305515451625</v>
      </c>
      <c r="J60" s="159">
        <f>INDEX('[13]Forest Management'!$B$40:$AG$50,MATCH($B60,'[13]Forest Management'!$B$40:$B$50,0),MATCH(J$4,'[13]Forest Management'!$B$9:$AG$9,0))</f>
        <v>0.98283622504563894</v>
      </c>
      <c r="K60" s="159">
        <f>INDEX('[13]Forest Management'!$B$40:$AG$50,MATCH($B60,'[13]Forest Management'!$B$40:$B$50,0),MATCH(K$4,'[13]Forest Management'!$B$9:$AG$9,0))</f>
        <v>1.155623800492843</v>
      </c>
      <c r="L60" s="159">
        <f>INDEX('[13]Forest Management'!$B$40:$AG$50,MATCH($B60,'[13]Forest Management'!$B$40:$B$50,0),MATCH(L$4,'[13]Forest Management'!$B$9:$AG$9,0))</f>
        <v>1.3566549808555042</v>
      </c>
      <c r="M60" s="159">
        <f>INDEX('[13]Forest Management'!$B$40:$AG$50,MATCH($B60,'[13]Forest Management'!$B$40:$B$50,0),MATCH(M$4,'[13]Forest Management'!$B$9:$AG$9,0))</f>
        <v>1.9827896832695233</v>
      </c>
      <c r="N60" s="159">
        <f>INDEX('[13]Forest Management'!$B$40:$AG$50,MATCH($B60,'[13]Forest Management'!$B$40:$B$50,0),MATCH(N$4,'[13]Forest Management'!$B$9:$AG$9,0))</f>
        <v>1.859193168105433</v>
      </c>
      <c r="O60" s="159">
        <f>INDEX('[13]Forest Management'!$B$40:$AG$50,MATCH($B60,'[13]Forest Management'!$B$40:$B$50,0),MATCH(O$4,'[13]Forest Management'!$B$9:$AG$9,0))</f>
        <v>2.0856551526580733</v>
      </c>
      <c r="P60" s="159">
        <f>INDEX('[13]Forest Management'!$B$40:$AG$50,MATCH($B60,'[13]Forest Management'!$B$40:$B$50,0),MATCH(P$4,'[13]Forest Management'!$B$9:$AG$9,0))</f>
        <v>1.9243025742298823</v>
      </c>
      <c r="Q60" s="159">
        <f>INDEX('[13]Forest Management'!$B$40:$AG$50,MATCH($B60,'[13]Forest Management'!$B$40:$B$50,0),MATCH(Q$4,'[13]Forest Management'!$B$9:$AG$9,0))</f>
        <v>1.8484532102261355</v>
      </c>
      <c r="R60" s="159">
        <f>INDEX('[13]Forest Management'!$B$40:$AG$50,MATCH($B60,'[13]Forest Management'!$B$40:$B$50,0),MATCH(R$4,'[13]Forest Management'!$B$9:$AG$9,0))</f>
        <v>1.8850172492576613</v>
      </c>
      <c r="S60" s="159">
        <f>INDEX('[13]Forest Management'!$B$40:$AG$50,MATCH($B60,'[13]Forest Management'!$B$40:$B$50,0),MATCH(S$4,'[13]Forest Management'!$B$9:$AG$9,0))</f>
        <v>2.1737419358056318</v>
      </c>
      <c r="T60" s="159">
        <f>INDEX('[13]Forest Management'!$B$40:$AG$50,MATCH($B60,'[13]Forest Management'!$B$40:$B$50,0),MATCH(T$4,'[13]Forest Management'!$B$9:$AG$9,0))</f>
        <v>1.8811602507195231</v>
      </c>
      <c r="U60" s="159">
        <f>INDEX('[13]Forest Management'!$B$40:$AG$50,MATCH($B60,'[13]Forest Management'!$B$40:$B$50,0),MATCH(U$4,'[13]Forest Management'!$B$9:$AG$9,0))</f>
        <v>1.767580158095668</v>
      </c>
      <c r="V60" s="159">
        <f>INDEX('[13]Forest Management'!$B$40:$AG$50,MATCH($B60,'[13]Forest Management'!$B$40:$B$50,0),MATCH(V$4,'[13]Forest Management'!$B$9:$AG$9,0))</f>
        <v>1.4950258462384707</v>
      </c>
      <c r="W60" s="159">
        <f>INDEX('[13]Forest Management'!$B$40:$AG$50,MATCH($B60,'[13]Forest Management'!$B$40:$B$50,0),MATCH(W$4,'[13]Forest Management'!$B$9:$AG$9,0))</f>
        <v>1.1791166012711252</v>
      </c>
      <c r="X60" s="159">
        <f>INDEX('[13]Forest Management'!$B$40:$AG$50,MATCH($B60,'[13]Forest Management'!$B$40:$B$50,0),MATCH(X$4,'[13]Forest Management'!$B$9:$AG$9,0))</f>
        <v>1.6469878475708746</v>
      </c>
      <c r="Y60" s="159">
        <f>INDEX('[13]Forest Management'!$B$40:$AG$50,MATCH($B60,'[13]Forest Management'!$B$40:$B$50,0),MATCH(Y$4,'[13]Forest Management'!$B$9:$AG$9,0))</f>
        <v>1.8158451957756367</v>
      </c>
      <c r="Z60" s="159">
        <f>INDEX('[13]Forest Management'!$B$40:$AG$50,MATCH($B60,'[13]Forest Management'!$B$40:$B$50,0),MATCH(Z$4,'[13]Forest Management'!$B$9:$AG$9,0))</f>
        <v>1.0943038463554058</v>
      </c>
      <c r="AA60" s="159">
        <f>INDEX('[13]Forest Management'!$B$40:$AG$50,MATCH($B60,'[13]Forest Management'!$B$40:$B$50,0),MATCH(AA$4,'[13]Forest Management'!$B$9:$AG$9,0))</f>
        <v>0.74851589996395418</v>
      </c>
      <c r="AB60" s="159">
        <f>INDEX('[13]Forest Management'!$B$40:$AG$50,MATCH($B60,'[13]Forest Management'!$B$40:$B$50,0),MATCH(AB$4,'[13]Forest Management'!$B$9:$AG$9,0))</f>
        <v>0.86163838210695709</v>
      </c>
      <c r="AC60" s="159">
        <f>INDEX('[13]Forest Management'!$B$40:$AG$50,MATCH($B60,'[13]Forest Management'!$B$40:$B$50,0),MATCH(AC$4,'[13]Forest Management'!$B$9:$AG$9,0))</f>
        <v>1.3024979601389066</v>
      </c>
      <c r="AD60" s="159">
        <f>INDEX('[13]Forest Management'!$B$40:$AG$50,MATCH($B60,'[13]Forest Management'!$B$40:$B$50,0),MATCH(AD$4,'[13]Forest Management'!$B$9:$AG$9,0))</f>
        <v>1.2553478723719413</v>
      </c>
      <c r="AE60" s="159">
        <f>INDEX('[13]Forest Management'!$B$40:$AG$50,MATCH($B60,'[13]Forest Management'!$B$40:$B$50,0),MATCH(AE$4,'[13]Forest Management'!$B$9:$AG$9,0))</f>
        <v>1.1000172225055096</v>
      </c>
      <c r="AF60" s="159">
        <f>INDEX('[13]Forest Management'!$B$40:$AG$50,MATCH($B60,'[13]Forest Management'!$B$40:$B$50,0),MATCH(AF$4,'[13]Forest Management'!$B$9:$AG$9,0))</f>
        <v>0.89234137652700529</v>
      </c>
    </row>
    <row r="61" spans="2:32" ht="15" x14ac:dyDescent="0.25">
      <c r="B61" s="25" t="s">
        <v>220</v>
      </c>
      <c r="C61" s="26">
        <f>'[13]Summary by Sector'!C14</f>
        <v>0.77989452342562915</v>
      </c>
      <c r="D61" s="26">
        <f>'[13]Summary by Sector'!D14</f>
        <v>0.98255963568228988</v>
      </c>
      <c r="E61" s="26">
        <f>'[13]Summary by Sector'!E14</f>
        <v>0.99004699205365154</v>
      </c>
      <c r="F61" s="26">
        <f>'[13]Summary by Sector'!F14</f>
        <v>1.1309834766490021</v>
      </c>
      <c r="G61" s="26">
        <f>'[13]Summary by Sector'!G14</f>
        <v>0.94661858073558602</v>
      </c>
      <c r="H61" s="26">
        <f>'[13]Summary by Sector'!H14</f>
        <v>0.96748470515766571</v>
      </c>
      <c r="I61" s="26">
        <f>'[13]Summary by Sector'!I14</f>
        <v>1.0098305120695183</v>
      </c>
      <c r="J61" s="26">
        <f>'[13]Summary by Sector'!J14</f>
        <v>1.0305684358776006</v>
      </c>
      <c r="K61" s="26">
        <f>'[13]Summary by Sector'!K14</f>
        <v>1.0646618133917607</v>
      </c>
      <c r="L61" s="26">
        <f>'[13]Summary by Sector'!L14</f>
        <v>1.1313365748882296</v>
      </c>
      <c r="M61" s="26">
        <f>'[13]Summary by Sector'!M14</f>
        <v>1.1214639886536015</v>
      </c>
      <c r="N61" s="26">
        <f>'[13]Summary by Sector'!N14</f>
        <v>1.1502969645403036</v>
      </c>
      <c r="O61" s="26">
        <f>'[13]Summary by Sector'!O14</f>
        <v>1.1667521046369873</v>
      </c>
      <c r="P61" s="26">
        <f>'[13]Summary by Sector'!P14</f>
        <v>1.2769129378132598</v>
      </c>
      <c r="Q61" s="26">
        <f>'[13]Summary by Sector'!Q14</f>
        <v>1.3155052124035314</v>
      </c>
      <c r="R61" s="26">
        <f>'[13]Summary by Sector'!R14</f>
        <v>1.3500147590983684</v>
      </c>
      <c r="S61" s="26">
        <f>'[13]Summary by Sector'!S14</f>
        <v>1.373132460491655</v>
      </c>
      <c r="T61" s="26">
        <f>'[13]Summary by Sector'!T14</f>
        <v>1.5450994196552326</v>
      </c>
      <c r="U61" s="26">
        <f>'[13]Summary by Sector'!U14</f>
        <v>1.7796334580889552</v>
      </c>
      <c r="V61" s="26">
        <f>'[13]Summary by Sector'!V14</f>
        <v>1.4792330336391477</v>
      </c>
      <c r="W61" s="26">
        <f>'[13]Summary by Sector'!W14</f>
        <v>1.5266454481794252</v>
      </c>
      <c r="X61" s="26">
        <f>'[13]Summary by Sector'!X14</f>
        <v>1.5396552955421818</v>
      </c>
      <c r="Y61" s="26">
        <f>'[13]Summary by Sector'!Y14</f>
        <v>1.470735502409364</v>
      </c>
      <c r="Z61" s="26">
        <f>'[13]Summary by Sector'!Z14</f>
        <v>1.4880923558912202</v>
      </c>
      <c r="AA61" s="26">
        <f>'[13]Summary by Sector'!AA14</f>
        <v>1.4994389439704681</v>
      </c>
      <c r="AB61" s="26">
        <f>'[13]Summary by Sector'!AB14</f>
        <v>1.5173828924055153</v>
      </c>
      <c r="AC61" s="26">
        <f>'[13]Summary by Sector'!AC14</f>
        <v>1.5393387683464679</v>
      </c>
      <c r="AD61" s="26">
        <f>'[13]Summary by Sector'!AD14</f>
        <v>1.5479155454886946</v>
      </c>
      <c r="AE61" s="26">
        <f>'[13]Summary by Sector'!AE14</f>
        <v>1.4682334634176659</v>
      </c>
      <c r="AF61" s="26">
        <f>'[13]Summary by Sector'!AF14</f>
        <v>1.4477260797346532</v>
      </c>
    </row>
    <row r="62" spans="2:32" ht="15" x14ac:dyDescent="0.25">
      <c r="B62" s="17" t="s">
        <v>238</v>
      </c>
      <c r="C62" s="18">
        <f>'[13]Summary by Sector'!C15</f>
        <v>0.65711078656769595</v>
      </c>
      <c r="D62" s="18">
        <f>'[13]Summary by Sector'!D15</f>
        <v>0.85758747446529593</v>
      </c>
      <c r="E62" s="18">
        <f>'[13]Summary by Sector'!E15</f>
        <v>0.86293521498990899</v>
      </c>
      <c r="F62" s="18">
        <f>'[13]Summary by Sector'!F15</f>
        <v>1.0029548561096857</v>
      </c>
      <c r="G62" s="18">
        <f>'[13]Summary by Sector'!G15</f>
        <v>0.81671258604140606</v>
      </c>
      <c r="H62" s="18">
        <f>'[13]Summary by Sector'!H15</f>
        <v>0.83717758707806034</v>
      </c>
      <c r="I62" s="18">
        <f>'[13]Summary by Sector'!I15</f>
        <v>0.8787725529869721</v>
      </c>
      <c r="J62" s="18">
        <f>'[13]Summary by Sector'!J15</f>
        <v>0.89922605913393849</v>
      </c>
      <c r="K62" s="18">
        <f>'[13]Summary by Sector'!K15</f>
        <v>0.93294724845174071</v>
      </c>
      <c r="L62" s="18">
        <f>'[13]Summary by Sector'!L15</f>
        <v>0.99962699827307322</v>
      </c>
      <c r="M62" s="18">
        <f>'[13]Summary by Sector'!M15</f>
        <v>0.98688348330282594</v>
      </c>
      <c r="N62" s="18">
        <f>'[13]Summary by Sector'!N15</f>
        <v>1.0156432739413648</v>
      </c>
      <c r="O62" s="18">
        <f>'[13]Summary by Sector'!O15</f>
        <v>1.0307823569547128</v>
      </c>
      <c r="P62" s="18">
        <f>'[13]Summary by Sector'!P15</f>
        <v>1.1394679754666734</v>
      </c>
      <c r="Q62" s="18">
        <f>'[13]Summary by Sector'!Q15</f>
        <v>1.1763050948521214</v>
      </c>
      <c r="R62" s="18">
        <f>'[13]Summary by Sector'!R15</f>
        <v>1.2100241063679629</v>
      </c>
      <c r="S62" s="18">
        <f>'[13]Summary by Sector'!S15</f>
        <v>1.2315792120466003</v>
      </c>
      <c r="T62" s="18">
        <f>'[13]Summary by Sector'!T15</f>
        <v>1.4037184187636003</v>
      </c>
      <c r="U62" s="18">
        <f>'[13]Summary by Sector'!U15</f>
        <v>1.637668195465237</v>
      </c>
      <c r="V62" s="18">
        <f>'[13]Summary by Sector'!V15</f>
        <v>1.336749332908846</v>
      </c>
      <c r="W62" s="18">
        <f>'[13]Summary by Sector'!W15</f>
        <v>1.3765959113430388</v>
      </c>
      <c r="X62" s="18">
        <f>'[13]Summary by Sector'!X15</f>
        <v>1.3887454992986741</v>
      </c>
      <c r="Y62" s="18">
        <f>'[13]Summary by Sector'!Y15</f>
        <v>1.3177683679411285</v>
      </c>
      <c r="Z62" s="18">
        <f>'[13]Summary by Sector'!Z15</f>
        <v>1.3337107815475868</v>
      </c>
      <c r="AA62" s="18">
        <f>'[13]Summary by Sector'!AA15</f>
        <v>1.3438408467171719</v>
      </c>
      <c r="AB62" s="18">
        <f>'[13]Summary by Sector'!AB15</f>
        <v>1.3605328350601851</v>
      </c>
      <c r="AC62" s="18">
        <f>'[13]Summary by Sector'!AC15</f>
        <v>1.3815955628178551</v>
      </c>
      <c r="AD62" s="18">
        <f>'[13]Summary by Sector'!AD15</f>
        <v>1.3902579213608657</v>
      </c>
      <c r="AE62" s="18">
        <f>'[13]Summary by Sector'!AE15</f>
        <v>1.3115341908097788</v>
      </c>
      <c r="AF62" s="18">
        <f>'[13]Summary by Sector'!AF15</f>
        <v>1.2915112779088083</v>
      </c>
    </row>
    <row r="63" spans="2:32" ht="15" x14ac:dyDescent="0.25">
      <c r="B63" s="17" t="s">
        <v>269</v>
      </c>
      <c r="C63" s="18">
        <f>'[13]Summary by Sector'!C16</f>
        <v>0.12278373685793326</v>
      </c>
      <c r="D63" s="18">
        <f>'[13]Summary by Sector'!D16</f>
        <v>0.12497216121699393</v>
      </c>
      <c r="E63" s="18">
        <f>'[13]Summary by Sector'!E16</f>
        <v>0.12711177706374252</v>
      </c>
      <c r="F63" s="18">
        <f>'[13]Summary by Sector'!F16</f>
        <v>0.12802862053931649</v>
      </c>
      <c r="G63" s="18">
        <f>'[13]Summary by Sector'!G16</f>
        <v>0.12990599469418002</v>
      </c>
      <c r="H63" s="18">
        <f>'[13]Summary by Sector'!H16</f>
        <v>0.13030711807960538</v>
      </c>
      <c r="I63" s="18">
        <f>'[13]Summary by Sector'!I16</f>
        <v>0.13105795908254622</v>
      </c>
      <c r="J63" s="18">
        <f>'[13]Summary by Sector'!J16</f>
        <v>0.13134237674366209</v>
      </c>
      <c r="K63" s="18">
        <f>'[13]Summary by Sector'!K16</f>
        <v>0.13171456494001987</v>
      </c>
      <c r="L63" s="18">
        <f>'[13]Summary by Sector'!L16</f>
        <v>0.13170957661515648</v>
      </c>
      <c r="M63" s="18">
        <f>'[13]Summary by Sector'!M16</f>
        <v>0.13458050535077565</v>
      </c>
      <c r="N63" s="18">
        <f>'[13]Summary by Sector'!N16</f>
        <v>0.13465369059893878</v>
      </c>
      <c r="O63" s="18">
        <f>'[13]Summary by Sector'!O16</f>
        <v>0.13596974768227463</v>
      </c>
      <c r="P63" s="18">
        <f>'[13]Summary by Sector'!P16</f>
        <v>0.13744496234658626</v>
      </c>
      <c r="Q63" s="18">
        <f>'[13]Summary by Sector'!Q16</f>
        <v>0.1392001175514099</v>
      </c>
      <c r="R63" s="18">
        <f>'[13]Summary by Sector'!R16</f>
        <v>0.13999065273040567</v>
      </c>
      <c r="S63" s="18">
        <f>'[13]Summary by Sector'!S16</f>
        <v>0.14155324844505482</v>
      </c>
      <c r="T63" s="18">
        <f>'[13]Summary by Sector'!T16</f>
        <v>0.1413810008916323</v>
      </c>
      <c r="U63" s="18">
        <f>'[13]Summary by Sector'!U16</f>
        <v>0.14196526262371825</v>
      </c>
      <c r="V63" s="18">
        <f>'[13]Summary by Sector'!V16</f>
        <v>0.14248370073030164</v>
      </c>
      <c r="W63" s="18">
        <f>'[13]Summary by Sector'!W16</f>
        <v>0.15004953683638628</v>
      </c>
      <c r="X63" s="18">
        <f>'[13]Summary by Sector'!X16</f>
        <v>0.15090979624350775</v>
      </c>
      <c r="Y63" s="18">
        <f>'[13]Summary by Sector'!Y16</f>
        <v>0.15296713446823543</v>
      </c>
      <c r="Z63" s="18">
        <f>'[13]Summary by Sector'!Z16</f>
        <v>0.1543815743436335</v>
      </c>
      <c r="AA63" s="18">
        <f>'[13]Summary by Sector'!AA16</f>
        <v>0.15559809725329615</v>
      </c>
      <c r="AB63" s="18">
        <f>'[13]Summary by Sector'!AB16</f>
        <v>0.1568500573453302</v>
      </c>
      <c r="AC63" s="18">
        <f>'[13]Summary by Sector'!AC16</f>
        <v>0.15774320552861271</v>
      </c>
      <c r="AD63" s="18">
        <f>'[13]Summary by Sector'!AD16</f>
        <v>0.15765762412782885</v>
      </c>
      <c r="AE63" s="18">
        <f>'[13]Summary by Sector'!AE16</f>
        <v>0.15669927260788702</v>
      </c>
      <c r="AF63" s="18">
        <f>'[13]Summary by Sector'!AF16</f>
        <v>0.15621480182584491</v>
      </c>
    </row>
    <row r="64" spans="2:32" ht="15.75" thickBot="1" x14ac:dyDescent="0.3">
      <c r="B64" s="28" t="s">
        <v>335</v>
      </c>
      <c r="C64" s="28">
        <f>'[13]Summary by Sector'!C17</f>
        <v>6.7842972598423374</v>
      </c>
      <c r="D64" s="28">
        <f>'[13]Summary by Sector'!D17</f>
        <v>6.9587137044193268</v>
      </c>
      <c r="E64" s="28">
        <f>'[13]Summary by Sector'!E17</f>
        <v>7.0749913341373185</v>
      </c>
      <c r="F64" s="28">
        <f>'[13]Summary by Sector'!F17</f>
        <v>7.067813702673245</v>
      </c>
      <c r="G64" s="28">
        <f>'[13]Summary by Sector'!G17</f>
        <v>7.3049147953698084</v>
      </c>
      <c r="H64" s="28">
        <f>'[13]Summary by Sector'!H17</f>
        <v>7.5003856255747436</v>
      </c>
      <c r="I64" s="28">
        <f>'[13]Summary by Sector'!I17</f>
        <v>7.6563794827272762</v>
      </c>
      <c r="J64" s="28">
        <f>'[13]Summary by Sector'!J17</f>
        <v>7.6432204917098092</v>
      </c>
      <c r="K64" s="28">
        <f>'[13]Summary by Sector'!K17</f>
        <v>7.5601992211086912</v>
      </c>
      <c r="L64" s="28">
        <f>'[13]Summary by Sector'!L17</f>
        <v>7.6580542634022279</v>
      </c>
      <c r="M64" s="28">
        <f>'[13]Summary by Sector'!M17</f>
        <v>7.9107068909376181</v>
      </c>
      <c r="N64" s="28">
        <f>'[13]Summary by Sector'!N17</f>
        <v>7.9875075476032036</v>
      </c>
      <c r="O64" s="28">
        <f>'[13]Summary by Sector'!O17</f>
        <v>8.0748353970827669</v>
      </c>
      <c r="P64" s="28">
        <f>'[13]Summary by Sector'!P17</f>
        <v>8.4822856098600088</v>
      </c>
      <c r="Q64" s="28">
        <f>'[13]Summary by Sector'!Q17</f>
        <v>8.7605384562839284</v>
      </c>
      <c r="R64" s="28">
        <f>'[13]Summary by Sector'!R17</f>
        <v>8.6033483272207167</v>
      </c>
      <c r="S64" s="28">
        <f>'[13]Summary by Sector'!S17</f>
        <v>8.1567527449283936</v>
      </c>
      <c r="T64" s="28">
        <f>'[13]Summary by Sector'!T17</f>
        <v>7.7018736689164609</v>
      </c>
      <c r="U64" s="28">
        <f>'[13]Summary by Sector'!U17</f>
        <v>7.7007675318938951</v>
      </c>
      <c r="V64" s="28">
        <f>'[13]Summary by Sector'!V17</f>
        <v>7.6490333458991602</v>
      </c>
      <c r="W64" s="28">
        <f>'[13]Summary by Sector'!W17</f>
        <v>7.6064472792230662</v>
      </c>
      <c r="X64" s="28">
        <f>'[13]Summary by Sector'!X17</f>
        <v>7.4018040926484669</v>
      </c>
      <c r="Y64" s="28">
        <f>'[13]Summary by Sector'!Y17</f>
        <v>7.0041838610439413</v>
      </c>
      <c r="Z64" s="28">
        <f>'[13]Summary by Sector'!Z17</f>
        <v>6.490421068718355</v>
      </c>
      <c r="AA64" s="28">
        <f>'[13]Summary by Sector'!AA17</f>
        <v>6.069222194786704</v>
      </c>
      <c r="AB64" s="28">
        <f>'[13]Summary by Sector'!AB17</f>
        <v>6.5391959467946457</v>
      </c>
      <c r="AC64" s="28">
        <f>'[13]Summary by Sector'!AC17</f>
        <v>6.939027229548647</v>
      </c>
      <c r="AD64" s="28">
        <f>'[13]Summary by Sector'!AD17</f>
        <v>6.8061899047246044</v>
      </c>
      <c r="AE64" s="28">
        <f>'[13]Summary by Sector'!AE17</f>
        <v>6.7571792463432416</v>
      </c>
      <c r="AF64" s="28">
        <f>'[13]Summary by Sector'!AF17</f>
        <v>7.0906105394457128</v>
      </c>
    </row>
    <row r="65" spans="2:32" ht="16.5" thickBot="1" x14ac:dyDescent="0.35">
      <c r="B65" s="29" t="s">
        <v>336</v>
      </c>
      <c r="C65" s="30">
        <f t="shared" ref="C65:AF65" si="1">SUM(C5,C11,C19,C61)</f>
        <v>21.203759335696287</v>
      </c>
      <c r="D65" s="30">
        <f t="shared" si="1"/>
        <v>19.365805226769471</v>
      </c>
      <c r="E65" s="30">
        <f t="shared" si="1"/>
        <v>20.228086547695689</v>
      </c>
      <c r="F65" s="30">
        <f t="shared" si="1"/>
        <v>19.080127063366195</v>
      </c>
      <c r="G65" s="30">
        <f t="shared" si="1"/>
        <v>20.220712682413247</v>
      </c>
      <c r="H65" s="30">
        <f t="shared" si="1"/>
        <v>20.195099568882519</v>
      </c>
      <c r="I65" s="30">
        <f t="shared" si="1"/>
        <v>19.983963245808106</v>
      </c>
      <c r="J65" s="30">
        <f t="shared" si="1"/>
        <v>20.378845050060249</v>
      </c>
      <c r="K65" s="30">
        <f t="shared" si="1"/>
        <v>20.419404149438808</v>
      </c>
      <c r="L65" s="30">
        <f t="shared" si="1"/>
        <v>19.686674520848513</v>
      </c>
      <c r="M65" s="30">
        <f t="shared" si="1"/>
        <v>20.159619687747867</v>
      </c>
      <c r="N65" s="30">
        <f t="shared" si="1"/>
        <v>20.13524086930596</v>
      </c>
      <c r="O65" s="30">
        <f t="shared" si="1"/>
        <v>21.63020485711235</v>
      </c>
      <c r="P65" s="30">
        <f t="shared" si="1"/>
        <v>22.327840635009771</v>
      </c>
      <c r="Q65" s="30">
        <f t="shared" si="1"/>
        <v>23.11953904407396</v>
      </c>
      <c r="R65" s="30">
        <f t="shared" si="1"/>
        <v>23.393869115730261</v>
      </c>
      <c r="S65" s="30">
        <f t="shared" si="1"/>
        <v>23.553503120685175</v>
      </c>
      <c r="T65" s="30">
        <f t="shared" si="1"/>
        <v>23.995686921884136</v>
      </c>
      <c r="U65" s="30">
        <f t="shared" si="1"/>
        <v>20.931307511604452</v>
      </c>
      <c r="V65" s="30">
        <f t="shared" si="1"/>
        <v>20.063429069488599</v>
      </c>
      <c r="W65" s="30">
        <f t="shared" si="1"/>
        <v>21.204243158557098</v>
      </c>
      <c r="X65" s="30">
        <f t="shared" si="1"/>
        <v>21.291934106543142</v>
      </c>
      <c r="Y65" s="30">
        <f t="shared" si="1"/>
        <v>20.757653331284509</v>
      </c>
      <c r="Z65" s="30">
        <f t="shared" si="1"/>
        <v>20.729506569366905</v>
      </c>
      <c r="AA65" s="30">
        <f t="shared" si="1"/>
        <v>20.083223969676187</v>
      </c>
      <c r="AB65" s="30">
        <f t="shared" si="1"/>
        <v>20.329497032050707</v>
      </c>
      <c r="AC65" s="30">
        <f t="shared" si="1"/>
        <v>20.639751044791986</v>
      </c>
      <c r="AD65" s="30">
        <f t="shared" si="1"/>
        <v>21.060612043732014</v>
      </c>
      <c r="AE65" s="30">
        <f t="shared" si="1"/>
        <v>20.771185024991432</v>
      </c>
      <c r="AF65" s="30">
        <f t="shared" si="1"/>
        <v>20.910834678463875</v>
      </c>
    </row>
    <row r="66" spans="2:32" ht="16.5" thickBot="1" x14ac:dyDescent="0.35">
      <c r="B66" s="29" t="s">
        <v>337</v>
      </c>
      <c r="C66" s="30">
        <f t="shared" ref="C66:AF66" si="2">C27</f>
        <v>0.33861440809983567</v>
      </c>
      <c r="D66" s="30">
        <f t="shared" si="2"/>
        <v>0.46101580950598764</v>
      </c>
      <c r="E66" s="30">
        <f t="shared" si="2"/>
        <v>0.29865847144056257</v>
      </c>
      <c r="F66" s="30">
        <f t="shared" si="2"/>
        <v>-2.7173502109725578E-2</v>
      </c>
      <c r="G66" s="30">
        <f t="shared" si="2"/>
        <v>0.64181271818696728</v>
      </c>
      <c r="H66" s="30">
        <f t="shared" si="2"/>
        <v>0.21095358970497058</v>
      </c>
      <c r="I66" s="30">
        <f t="shared" si="2"/>
        <v>0.75322475184377358</v>
      </c>
      <c r="J66" s="30">
        <f t="shared" si="2"/>
        <v>0.39197710090644766</v>
      </c>
      <c r="K66" s="30">
        <f t="shared" si="2"/>
        <v>0.55640243896324193</v>
      </c>
      <c r="L66" s="30">
        <f t="shared" si="2"/>
        <v>0.75210540758296007</v>
      </c>
      <c r="M66" s="30">
        <f t="shared" si="2"/>
        <v>1.3686809789130945</v>
      </c>
      <c r="N66" s="30">
        <f t="shared" si="2"/>
        <v>1.2374199753059045</v>
      </c>
      <c r="O66" s="30">
        <f t="shared" si="2"/>
        <v>1.4561933542727346</v>
      </c>
      <c r="P66" s="30">
        <f t="shared" si="2"/>
        <v>1.294837091620644</v>
      </c>
      <c r="Q66" s="30">
        <f t="shared" si="2"/>
        <v>1.2127502798901149</v>
      </c>
      <c r="R66" s="30">
        <f t="shared" si="2"/>
        <v>1.2422059371683254</v>
      </c>
      <c r="S66" s="30">
        <f t="shared" si="2"/>
        <v>1.5243897342756365</v>
      </c>
      <c r="T66" s="30">
        <f t="shared" si="2"/>
        <v>1.2272697356481836</v>
      </c>
      <c r="U66" s="30">
        <f t="shared" si="2"/>
        <v>1.1074570402006048</v>
      </c>
      <c r="V66" s="30">
        <f t="shared" si="2"/>
        <v>0.82269910270145752</v>
      </c>
      <c r="W66" s="30">
        <f t="shared" si="2"/>
        <v>0.49544967867004297</v>
      </c>
      <c r="X66" s="30">
        <f t="shared" si="2"/>
        <v>0.95716834976445309</v>
      </c>
      <c r="Y66" s="30">
        <f t="shared" si="2"/>
        <v>1.1196210235815673</v>
      </c>
      <c r="Z66" s="30">
        <f t="shared" si="2"/>
        <v>0.39321126963995001</v>
      </c>
      <c r="AA66" s="30">
        <f t="shared" si="2"/>
        <v>4.0798498853820031E-2</v>
      </c>
      <c r="AB66" s="30">
        <f t="shared" si="2"/>
        <v>0.14695059501842056</v>
      </c>
      <c r="AC66" s="30">
        <f t="shared" si="2"/>
        <v>0.58494069123196379</v>
      </c>
      <c r="AD66" s="30">
        <f t="shared" si="2"/>
        <v>0.53469627312470158</v>
      </c>
      <c r="AE66" s="30">
        <f t="shared" si="2"/>
        <v>0.36229959461532768</v>
      </c>
      <c r="AF66" s="30">
        <f t="shared" si="2"/>
        <v>0.14817725480896138</v>
      </c>
    </row>
    <row r="67" spans="2:32" ht="16.5" thickBot="1" x14ac:dyDescent="0.35">
      <c r="B67" s="29" t="s">
        <v>285</v>
      </c>
      <c r="C67" s="30">
        <f t="shared" ref="C67:AF67" si="3">C65+C66</f>
        <v>21.542373743796123</v>
      </c>
      <c r="D67" s="30">
        <f t="shared" si="3"/>
        <v>19.826821036275458</v>
      </c>
      <c r="E67" s="30">
        <f t="shared" si="3"/>
        <v>20.52674501913625</v>
      </c>
      <c r="F67" s="30">
        <f t="shared" si="3"/>
        <v>19.052953561256469</v>
      </c>
      <c r="G67" s="30">
        <f t="shared" si="3"/>
        <v>20.862525400600212</v>
      </c>
      <c r="H67" s="30">
        <f t="shared" si="3"/>
        <v>20.40605315858749</v>
      </c>
      <c r="I67" s="30">
        <f t="shared" si="3"/>
        <v>20.73718799765188</v>
      </c>
      <c r="J67" s="30">
        <f t="shared" si="3"/>
        <v>20.770822150966698</v>
      </c>
      <c r="K67" s="30">
        <f t="shared" si="3"/>
        <v>20.975806588402051</v>
      </c>
      <c r="L67" s="30">
        <f t="shared" si="3"/>
        <v>20.438779928431472</v>
      </c>
      <c r="M67" s="30">
        <f t="shared" si="3"/>
        <v>21.528300666660961</v>
      </c>
      <c r="N67" s="30">
        <f t="shared" si="3"/>
        <v>21.372660844611865</v>
      </c>
      <c r="O67" s="30">
        <f t="shared" si="3"/>
        <v>23.086398211385085</v>
      </c>
      <c r="P67" s="30">
        <f t="shared" si="3"/>
        <v>23.622677726630414</v>
      </c>
      <c r="Q67" s="30">
        <f t="shared" si="3"/>
        <v>24.332289323964076</v>
      </c>
      <c r="R67" s="30">
        <f t="shared" si="3"/>
        <v>24.636075052898587</v>
      </c>
      <c r="S67" s="30">
        <f t="shared" si="3"/>
        <v>25.077892854960812</v>
      </c>
      <c r="T67" s="30">
        <f t="shared" si="3"/>
        <v>25.222956657532318</v>
      </c>
      <c r="U67" s="30">
        <f t="shared" si="3"/>
        <v>22.038764551805055</v>
      </c>
      <c r="V67" s="30">
        <f t="shared" si="3"/>
        <v>20.886128172190055</v>
      </c>
      <c r="W67" s="30">
        <f t="shared" si="3"/>
        <v>21.69969283722714</v>
      </c>
      <c r="X67" s="30">
        <f t="shared" si="3"/>
        <v>22.249102456307593</v>
      </c>
      <c r="Y67" s="30">
        <f t="shared" si="3"/>
        <v>21.877274354866074</v>
      </c>
      <c r="Z67" s="30">
        <f t="shared" si="3"/>
        <v>21.122717839006853</v>
      </c>
      <c r="AA67" s="30">
        <f t="shared" si="3"/>
        <v>20.124022468530008</v>
      </c>
      <c r="AB67" s="30">
        <f t="shared" si="3"/>
        <v>20.476447627069128</v>
      </c>
      <c r="AC67" s="30">
        <f t="shared" si="3"/>
        <v>21.224691736023949</v>
      </c>
      <c r="AD67" s="30">
        <f t="shared" si="3"/>
        <v>21.595308316856716</v>
      </c>
      <c r="AE67" s="30">
        <f t="shared" si="3"/>
        <v>21.133484619606758</v>
      </c>
      <c r="AF67" s="30">
        <f t="shared" si="3"/>
        <v>21.059011933272835</v>
      </c>
    </row>
    <row r="68" spans="2:32" ht="15.75" x14ac:dyDescent="0.3">
      <c r="B68" s="11" t="s">
        <v>338</v>
      </c>
      <c r="C68" s="12"/>
      <c r="D68" s="12"/>
      <c r="E68" s="12"/>
      <c r="F68" s="12"/>
      <c r="G68" s="12"/>
      <c r="H68" s="12"/>
      <c r="I68" s="12"/>
      <c r="J68" s="12"/>
      <c r="K68" s="12"/>
      <c r="L68" s="12"/>
      <c r="M68" s="12"/>
      <c r="N68" s="13"/>
      <c r="O68" s="13"/>
      <c r="P68" s="13"/>
      <c r="Q68" s="13"/>
      <c r="R68" s="13"/>
      <c r="S68" s="13"/>
      <c r="T68" s="13"/>
      <c r="U68" s="13"/>
      <c r="V68" s="13"/>
      <c r="W68" s="13"/>
      <c r="X68" s="13"/>
      <c r="Y68" s="13"/>
      <c r="Z68" s="13"/>
      <c r="AA68" s="13"/>
      <c r="AB68" s="13"/>
    </row>
    <row r="71" spans="2:32" ht="15.75" thickBot="1" x14ac:dyDescent="0.3">
      <c r="B71" s="36" t="s">
        <v>339</v>
      </c>
      <c r="C71" s="32">
        <v>16410.273187722985</v>
      </c>
      <c r="D71" s="32">
        <v>63704.278630653396</v>
      </c>
      <c r="E71" s="32">
        <v>62557.459784563245</v>
      </c>
      <c r="F71" s="32">
        <v>98241.496121455813</v>
      </c>
      <c r="G71" s="32">
        <v>75714.364008868273</v>
      </c>
      <c r="H71" s="32">
        <v>73994.685454791106</v>
      </c>
      <c r="I71" s="32">
        <v>78932.994648834647</v>
      </c>
      <c r="J71" s="32">
        <v>77689.71994895424</v>
      </c>
      <c r="K71" s="32">
        <v>80694.064687103251</v>
      </c>
      <c r="L71" s="32">
        <v>94807.014478627345</v>
      </c>
      <c r="M71" s="32">
        <v>90469.733045465517</v>
      </c>
      <c r="N71" s="32">
        <v>69075.265807683303</v>
      </c>
      <c r="O71" s="32">
        <v>49188.115380523901</v>
      </c>
      <c r="P71" s="32">
        <v>56437.86013572957</v>
      </c>
      <c r="Q71" s="32">
        <v>66071.747108748677</v>
      </c>
      <c r="R71" s="32">
        <v>74320.209767405948</v>
      </c>
      <c r="S71" s="32">
        <v>78590.925397078943</v>
      </c>
      <c r="T71" s="32">
        <v>128255.57909956611</v>
      </c>
      <c r="U71" s="32">
        <v>190046.8660310882</v>
      </c>
      <c r="V71" s="32">
        <v>117664.19524483585</v>
      </c>
      <c r="W71" s="32">
        <v>128426.59218937943</v>
      </c>
      <c r="X71" s="32">
        <v>131350.07183254627</v>
      </c>
      <c r="Y71" s="32">
        <v>132937.31309295323</v>
      </c>
      <c r="Z71" s="32">
        <v>136873.81599713891</v>
      </c>
      <c r="AA71" s="32">
        <v>140863.13557985541</v>
      </c>
      <c r="AB71" s="32">
        <v>144779.63644181725</v>
      </c>
      <c r="AC71" s="32">
        <v>149754.78313311891</v>
      </c>
      <c r="AD71" s="32">
        <v>151122.15186056498</v>
      </c>
      <c r="AE71" s="32">
        <v>159700.55611076983</v>
      </c>
      <c r="AF71" s="32">
        <v>159700.55611076983</v>
      </c>
    </row>
    <row r="72" spans="2:32" ht="15.75" thickBot="1" x14ac:dyDescent="0.3">
      <c r="B72" s="36" t="s">
        <v>340</v>
      </c>
      <c r="C72" s="32">
        <f t="shared" ref="C72:AF72" si="4">C71/1000000</f>
        <v>1.6410273187722986E-2</v>
      </c>
      <c r="D72" s="32">
        <f t="shared" si="4"/>
        <v>6.3704278630653394E-2</v>
      </c>
      <c r="E72" s="32">
        <f t="shared" si="4"/>
        <v>6.2557459784563244E-2</v>
      </c>
      <c r="F72" s="32">
        <f t="shared" si="4"/>
        <v>9.8241496121455815E-2</v>
      </c>
      <c r="G72" s="32">
        <f t="shared" si="4"/>
        <v>7.5714364008868273E-2</v>
      </c>
      <c r="H72" s="32">
        <f t="shared" si="4"/>
        <v>7.3994685454791112E-2</v>
      </c>
      <c r="I72" s="32">
        <f t="shared" si="4"/>
        <v>7.8932994648834645E-2</v>
      </c>
      <c r="J72" s="32">
        <f t="shared" si="4"/>
        <v>7.7689719948954239E-2</v>
      </c>
      <c r="K72" s="32">
        <f t="shared" si="4"/>
        <v>8.0694064687103245E-2</v>
      </c>
      <c r="L72" s="32">
        <f t="shared" si="4"/>
        <v>9.4807014478627341E-2</v>
      </c>
      <c r="M72" s="32">
        <f t="shared" si="4"/>
        <v>9.0469733045465517E-2</v>
      </c>
      <c r="N72" s="32">
        <f t="shared" si="4"/>
        <v>6.9075265807683306E-2</v>
      </c>
      <c r="O72" s="32">
        <f t="shared" si="4"/>
        <v>4.9188115380523902E-2</v>
      </c>
      <c r="P72" s="32">
        <f t="shared" si="4"/>
        <v>5.6437860135729573E-2</v>
      </c>
      <c r="Q72" s="32">
        <f t="shared" si="4"/>
        <v>6.6071747108748677E-2</v>
      </c>
      <c r="R72" s="32">
        <f t="shared" si="4"/>
        <v>7.4320209767405943E-2</v>
      </c>
      <c r="S72" s="32">
        <f t="shared" si="4"/>
        <v>7.8590925397078945E-2</v>
      </c>
      <c r="T72" s="32">
        <f t="shared" si="4"/>
        <v>0.12825557909956611</v>
      </c>
      <c r="U72" s="32">
        <f t="shared" si="4"/>
        <v>0.1900468660310882</v>
      </c>
      <c r="V72" s="32">
        <f t="shared" si="4"/>
        <v>0.11766419524483585</v>
      </c>
      <c r="W72" s="32">
        <f t="shared" si="4"/>
        <v>0.12842659218937943</v>
      </c>
      <c r="X72" s="32">
        <f t="shared" si="4"/>
        <v>0.13135007183254627</v>
      </c>
      <c r="Y72" s="32">
        <f t="shared" si="4"/>
        <v>0.13293731309295323</v>
      </c>
      <c r="Z72" s="32">
        <f t="shared" si="4"/>
        <v>0.13687381599713891</v>
      </c>
      <c r="AA72" s="32">
        <f t="shared" si="4"/>
        <v>0.14086313557985541</v>
      </c>
      <c r="AB72" s="32">
        <f t="shared" si="4"/>
        <v>0.14477963644181724</v>
      </c>
      <c r="AC72" s="32">
        <f t="shared" si="4"/>
        <v>0.14975478313311891</v>
      </c>
      <c r="AD72" s="32">
        <f t="shared" si="4"/>
        <v>0.15112215186056496</v>
      </c>
      <c r="AE72" s="32">
        <f t="shared" si="4"/>
        <v>0.15970055611076983</v>
      </c>
      <c r="AF72" s="32">
        <f t="shared" si="4"/>
        <v>0.15970055611076983</v>
      </c>
    </row>
    <row r="73" spans="2:32" x14ac:dyDescent="0.2">
      <c r="B73" t="s">
        <v>341</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tabColor theme="5" tint="0.59999389629810485"/>
  </sheetPr>
  <dimension ref="A1:U40"/>
  <sheetViews>
    <sheetView topLeftCell="A22" workbookViewId="0">
      <selection activeCell="H32" sqref="H32"/>
    </sheetView>
  </sheetViews>
  <sheetFormatPr defaultColWidth="34.5" defaultRowHeight="14.25" x14ac:dyDescent="0.2"/>
  <cols>
    <col min="1" max="1" width="5.875" customWidth="1"/>
    <col min="2" max="2" width="11" style="218" customWidth="1"/>
    <col min="4" max="5" width="8.75" customWidth="1"/>
    <col min="6" max="6" width="9.625" customWidth="1"/>
    <col min="7" max="7" width="14.875" customWidth="1"/>
    <col min="8" max="8" width="10.375" customWidth="1"/>
    <col min="10" max="10" width="8.75" customWidth="1"/>
    <col min="11" max="11" width="4.875" customWidth="1"/>
    <col min="13" max="16" width="10.5" customWidth="1"/>
    <col min="17" max="20" width="11.25" customWidth="1"/>
    <col min="21" max="21" width="14.75" customWidth="1"/>
  </cols>
  <sheetData>
    <row r="1" spans="1:21" s="112" customFormat="1" ht="16.5" x14ac:dyDescent="0.25">
      <c r="B1" s="291"/>
      <c r="C1" s="111" t="s">
        <v>178</v>
      </c>
    </row>
    <row r="2" spans="1:21" s="50" customFormat="1" x14ac:dyDescent="0.2">
      <c r="A2" s="136"/>
      <c r="B2" s="218"/>
      <c r="C2" t="s">
        <v>179</v>
      </c>
      <c r="D2" s="136"/>
      <c r="E2" s="136"/>
      <c r="F2" s="136"/>
      <c r="G2" s="136"/>
      <c r="H2" s="136"/>
      <c r="I2" s="136"/>
      <c r="J2" s="136"/>
      <c r="K2" s="136"/>
      <c r="L2" s="136"/>
      <c r="M2" s="136"/>
      <c r="N2" s="136"/>
      <c r="O2" s="136"/>
      <c r="P2" s="136"/>
      <c r="Q2" s="136"/>
      <c r="R2" s="136"/>
      <c r="S2" s="136"/>
      <c r="T2" s="136"/>
      <c r="U2" s="136"/>
    </row>
    <row r="3" spans="1:21" ht="15.75" thickBot="1" x14ac:dyDescent="0.3">
      <c r="B3" s="314"/>
      <c r="I3" s="1" t="s">
        <v>180</v>
      </c>
    </row>
    <row r="4" spans="1:21" ht="15.75" thickBot="1" x14ac:dyDescent="0.25">
      <c r="C4" s="91" t="s">
        <v>181</v>
      </c>
      <c r="D4" s="92" t="s">
        <v>182</v>
      </c>
      <c r="E4" s="92" t="s">
        <v>183</v>
      </c>
      <c r="F4" s="92" t="s">
        <v>184</v>
      </c>
      <c r="G4" s="92" t="s">
        <v>185</v>
      </c>
      <c r="I4" s="318" t="s">
        <v>181</v>
      </c>
      <c r="J4" s="319" t="s">
        <v>182</v>
      </c>
      <c r="K4" t="s">
        <v>186</v>
      </c>
      <c r="M4" s="388"/>
      <c r="N4" s="388"/>
      <c r="O4" s="388"/>
      <c r="P4" s="388"/>
      <c r="Q4" s="388"/>
      <c r="R4" s="388"/>
      <c r="S4" s="388"/>
      <c r="T4" s="388"/>
      <c r="U4" s="388"/>
    </row>
    <row r="5" spans="1:21" ht="18" customHeight="1" thickBot="1" x14ac:dyDescent="0.25">
      <c r="B5" s="218" t="s">
        <v>187</v>
      </c>
      <c r="C5" s="93" t="s">
        <v>187</v>
      </c>
      <c r="D5" s="96">
        <f>IF(ISTEXT(INDEX('2021 Summary'!$C$5:$G$41,MATCH($B5,'2021 Summary'!$C$5:$C$41,0),MATCH(D$4,'2021 Summary'!$C$5:$G$5,0))),INDEX('2021 Summary'!$C$5:$G$41,MATCH($B5,'2021 Summary'!$C$5:$C$41,0),MATCH(D$4,'2021 Summary'!$C$5:$G$5,0)),IF(ABS(INDEX('2021 Summary'!$C$5:$G$41,MATCH($B5,'2021 Summary'!$C$5:$C$41,0),MATCH(D$4,'2021 Summary'!$C$5:$G$5,0)))&lt;0.005,IF(ABS(INDEX('2021 Summary'!$C$5:$G$41,MATCH($B5,'2021 Summary'!$C$5:$C$41,0),MATCH(D$4,'2021 Summary'!$C$5:$G$5,0)))=0,"NO","+"),INDEX('2021 Summary'!$C$5:$G$41,MATCH($B5,'2021 Summary'!$C$5:$C$41,0),MATCH(D$4,'2021 Summary'!$C$5:$G$5,0))))</f>
        <v>17.468579213118193</v>
      </c>
      <c r="E5" s="96">
        <f>IF(ISTEXT(INDEX('2021 Summary'!$C$5:$G$41,MATCH($B5,'2021 Summary'!$C$5:$C$41,0),MATCH(E$4,'2021 Summary'!$C$5:$G$5,0))),INDEX('2021 Summary'!$C$5:$G$41,MATCH($B5,'2021 Summary'!$C$5:$C$41,0),MATCH(E$4,'2021 Summary'!$C$5:$G$5,0)),IF(ABS(INDEX('2021 Summary'!$C$5:$G$41,MATCH($B5,'2021 Summary'!$C$5:$C$41,0),MATCH(E$4,'2021 Summary'!$C$5:$G$5,0)))&lt;0.005,IF(ABS(INDEX('2021 Summary'!$C$5:$G$41,MATCH($B5,'2021 Summary'!$C$5:$C$41,0),MATCH(E$4,'2021 Summary'!$C$5:$G$5,0)))=0,"NO","+"),INDEX('2021 Summary'!$C$5:$G$41,MATCH($B5,'2021 Summary'!$C$5:$C$41,0),MATCH(E$4,'2021 Summary'!$C$5:$G$5,0))))</f>
        <v>15.695954658128702</v>
      </c>
      <c r="F5" s="97">
        <f>IF(OR(E5="IE",D5="IE"),"NA",IF(OR(E5="NE",D5="NE"),"NA",IF(ABS(INDEX('2021 Summary'!$C$5:$G$41,MATCH($B5,'2021 Summary'!$C$5:$C$41,0),MATCH(F$4,'2021 Summary'!$C$5:$G$5,0)))&lt;0.005,IF(ABS(INDEX('2021 Summary'!$C$5:$G$41,MATCH($B5,'2021 Summary'!$C$5:$C$41,0),MATCH(F$4,'2021 Summary'!$C$5:$G$5,0)))=0,0,"+"),INDEX('2021 Summary'!$C$5:$G$41,MATCH($B5,'2021 Summary'!$C$5:$C$41,0),MATCH(F$4,'2021 Summary'!$C$5:$G$5,0)))))</f>
        <v>-1.7726245549894912</v>
      </c>
      <c r="G5" s="313">
        <f>INDEX('2021 Summary'!$C$5:$G$41,MATCH($B5,'2021 Summary'!$C$5:$C$41,0),MATCH(G$4,'2021 Summary'!$C$5:$G$5,0))</f>
        <v>-0.10147502744002913</v>
      </c>
      <c r="I5" s="320" t="s">
        <v>187</v>
      </c>
      <c r="J5" s="321">
        <f>INDEX('2021 Summary'!$C$6:$D$41, MATCH('2021 Summary_Formatted'!I5,'2021 Summary'!$C$6:$C$41,0),2)</f>
        <v>17.468579213118193</v>
      </c>
      <c r="M5" s="360">
        <v>14.65</v>
      </c>
      <c r="N5" s="361">
        <v>14.08</v>
      </c>
      <c r="O5" s="362">
        <v>-0.57999999999999996</v>
      </c>
      <c r="P5" s="363">
        <v>-0.04</v>
      </c>
      <c r="R5" s="157">
        <f>M5-D5</f>
        <v>-2.818579213118193</v>
      </c>
      <c r="S5" s="157">
        <f t="shared" ref="S5:U5" si="0">N5-E5</f>
        <v>-1.6159546581287021</v>
      </c>
      <c r="T5" s="157">
        <f t="shared" si="0"/>
        <v>1.1926245549894912</v>
      </c>
      <c r="U5" s="157">
        <f t="shared" si="0"/>
        <v>6.1475027440029133E-2</v>
      </c>
    </row>
    <row r="6" spans="1:21" ht="18" customHeight="1" thickBot="1" x14ac:dyDescent="0.25">
      <c r="A6" s="54">
        <v>1</v>
      </c>
      <c r="B6" s="218" t="str">
        <f>INDEX($I$6:$K$10, MATCH($A6,$K$6:$K$10,0),1)</f>
        <v>Transportation</v>
      </c>
      <c r="C6" s="94" t="str">
        <f>B6</f>
        <v>Transportation</v>
      </c>
      <c r="D6" s="315">
        <f>IF(ISTEXT(INDEX('2021 Summary'!$C$5:$G$41,MATCH($B6,'2021 Summary'!$C$5:$C$41,0),MATCH(D$4,'2021 Summary'!$C$5:$G$5,0))),INDEX('2021 Summary'!$C$5:$G$41,MATCH($B6,'2021 Summary'!$C$5:$C$41,0),MATCH(D$4,'2021 Summary'!$C$5:$G$5,0)),IF(ABS(INDEX('2021 Summary'!$C$5:$G$41,MATCH($B6,'2021 Summary'!$C$5:$C$41,0),MATCH(D$4,'2021 Summary'!$C$5:$G$5,0)))&lt;0.005,IF(ABS(INDEX('2021 Summary'!$C$5:$G$41,MATCH($B6,'2021 Summary'!$C$5:$C$41,0),MATCH(D$4,'2021 Summary'!$C$5:$G$5,0)))=0,"NO","+"),INDEX('2021 Summary'!$C$5:$G$41,MATCH($B6,'2021 Summary'!$C$5:$C$41,0),MATCH(D$4,'2021 Summary'!$C$5:$G$5,0))))</f>
        <v>9.5932102045807248</v>
      </c>
      <c r="E6" s="315">
        <f>IF(ISTEXT(INDEX('2021 Summary'!$C$5:$G$41,MATCH($B6,'2021 Summary'!$C$5:$C$41,0),MATCH(E$4,'2021 Summary'!$C$5:$G$5,0))),INDEX('2021 Summary'!$C$5:$G$41,MATCH($B6,'2021 Summary'!$C$5:$C$41,0),MATCH(E$4,'2021 Summary'!$C$5:$G$5,0)),IF(ABS(INDEX('2021 Summary'!$C$5:$G$41,MATCH($B6,'2021 Summary'!$C$5:$C$41,0),MATCH(E$4,'2021 Summary'!$C$5:$G$5,0)))&lt;0.005,IF(ABS(INDEX('2021 Summary'!$C$5:$G$41,MATCH($B6,'2021 Summary'!$C$5:$C$41,0),MATCH(E$4,'2021 Summary'!$C$5:$G$5,0)))=0,"NO","+"),INDEX('2021 Summary'!$C$5:$G$41,MATCH($B6,'2021 Summary'!$C$5:$C$41,0),MATCH(E$4,'2021 Summary'!$C$5:$G$5,0))))</f>
        <v>8.3751799916379301</v>
      </c>
      <c r="F6" s="389">
        <f>IF(OR(E6="IE",D6="IE"),"NA",IF(OR(E6="NE",D6="NE"),"NA",IF(ABS(INDEX('2021 Summary'!$C$5:$G$41,MATCH($B6,'2021 Summary'!$C$5:$C$41,0),MATCH(F$4,'2021 Summary'!$C$5:$G$5,0)))&lt;0.005,IF(ABS(INDEX('2021 Summary'!$C$5:$G$41,MATCH($B6,'2021 Summary'!$C$5:$C$41,0),MATCH(F$4,'2021 Summary'!$C$5:$G$5,0)))=0,0,"+"),INDEX('2021 Summary'!$C$5:$G$41,MATCH($B6,'2021 Summary'!$C$5:$C$41,0),MATCH(F$4,'2021 Summary'!$C$5:$G$5,0)))))</f>
        <v>-1.2180302129427947</v>
      </c>
      <c r="G6" s="390">
        <f>INDEX('2021 Summary'!$C$5:$G$41,MATCH($B6,'2021 Summary'!$C$5:$C$41,0),MATCH(G$4,'2021 Summary'!$C$5:$G$5,0))</f>
        <v>-0.12696794784723778</v>
      </c>
      <c r="I6" t="s">
        <v>188</v>
      </c>
      <c r="J6" s="317">
        <f>INDEX('2021 Summary'!$C$6:$D$41, MATCH('2021 Summary_Formatted'!I6,'2021 Summary'!$C$6:$C$41,0),2)</f>
        <v>9.5932102045807248</v>
      </c>
      <c r="K6">
        <f>RANK(J6,$J$6:$J$10,0)</f>
        <v>1</v>
      </c>
      <c r="M6" s="364">
        <v>7.29</v>
      </c>
      <c r="N6" s="365">
        <v>7.46</v>
      </c>
      <c r="O6" s="366">
        <v>0.17</v>
      </c>
      <c r="P6" s="367">
        <v>0.02</v>
      </c>
      <c r="R6" s="157">
        <f t="shared" ref="R6:R37" si="1">M6-D6</f>
        <v>-2.3032102045807248</v>
      </c>
      <c r="S6" s="157">
        <f t="shared" ref="S6:S37" si="2">N6-E6</f>
        <v>-0.91517999163793018</v>
      </c>
      <c r="T6" s="157">
        <f t="shared" ref="T6:T37" si="3">O6-F6</f>
        <v>1.3880302129427946</v>
      </c>
      <c r="U6" s="157">
        <f t="shared" ref="U6:U37" si="4">P6-G6</f>
        <v>0.14696794784723777</v>
      </c>
    </row>
    <row r="7" spans="1:21" ht="18" customHeight="1" thickBot="1" x14ac:dyDescent="0.25">
      <c r="A7" s="54">
        <v>2</v>
      </c>
      <c r="B7" s="218" t="str">
        <f>INDEX($I$6:$K$10, MATCH($A7,$K$6:$K$10,0),1)</f>
        <v>Stationary Combustion</v>
      </c>
      <c r="C7" s="94" t="str">
        <f>B7</f>
        <v>Stationary Combustion</v>
      </c>
      <c r="D7" s="315">
        <f>IF(ISTEXT(INDEX('2021 Summary'!$C$5:$G$41,MATCH($B7,'2021 Summary'!$C$5:$C$41,0),MATCH(D$4,'2021 Summary'!$C$5:$G$5,0))),INDEX('2021 Summary'!$C$5:$G$41,MATCH($B7,'2021 Summary'!$C$5:$C$41,0),MATCH(D$4,'2021 Summary'!$C$5:$G$5,0)),IF(ABS(INDEX('2021 Summary'!$C$5:$G$41,MATCH($B7,'2021 Summary'!$C$5:$C$41,0),MATCH(D$4,'2021 Summary'!$C$5:$G$5,0)))&lt;0.005,IF(ABS(INDEX('2021 Summary'!$C$5:$G$41,MATCH($B7,'2021 Summary'!$C$5:$C$41,0),MATCH(D$4,'2021 Summary'!$C$5:$G$5,0)))=0,"NO","+"),INDEX('2021 Summary'!$C$5:$G$41,MATCH($B7,'2021 Summary'!$C$5:$C$41,0),MATCH(D$4,'2021 Summary'!$C$5:$G$5,0))))</f>
        <v>7.4373625145819</v>
      </c>
      <c r="E7" s="315">
        <f>IF(ISTEXT(INDEX('2021 Summary'!$C$5:$G$41,MATCH($B7,'2021 Summary'!$C$5:$C$41,0),MATCH(E$4,'2021 Summary'!$C$5:$G$5,0))),INDEX('2021 Summary'!$C$5:$G$41,MATCH($B7,'2021 Summary'!$C$5:$C$41,0),MATCH(E$4,'2021 Summary'!$C$5:$G$5,0)),IF(ABS(INDEX('2021 Summary'!$C$5:$G$41,MATCH($B7,'2021 Summary'!$C$5:$C$41,0),MATCH(E$4,'2021 Summary'!$C$5:$G$5,0)))&lt;0.005,IF(ABS(INDEX('2021 Summary'!$C$5:$G$41,MATCH($B7,'2021 Summary'!$C$5:$C$41,0),MATCH(E$4,'2021 Summary'!$C$5:$G$5,0)))=0,"NO","+"),INDEX('2021 Summary'!$C$5:$G$41,MATCH($B7,'2021 Summary'!$C$5:$C$41,0),MATCH(E$4,'2021 Summary'!$C$5:$G$5,0))))</f>
        <v>7.1610741103800031</v>
      </c>
      <c r="F7" s="389">
        <f>IF(OR(E7="IE",D7="IE"),"NA",IF(OR(E7="NE",D7="NE"),"NA",IF(ABS(INDEX('2021 Summary'!$C$5:$G$41,MATCH($B7,'2021 Summary'!$C$5:$C$41,0),MATCH(F$4,'2021 Summary'!$C$5:$G$5,0)))&lt;0.005,IF(ABS(INDEX('2021 Summary'!$C$5:$G$41,MATCH($B7,'2021 Summary'!$C$5:$C$41,0),MATCH(F$4,'2021 Summary'!$C$5:$G$5,0)))=0,0,"+"),INDEX('2021 Summary'!$C$5:$G$41,MATCH($B7,'2021 Summary'!$C$5:$C$41,0),MATCH(F$4,'2021 Summary'!$C$5:$G$5,0)))))</f>
        <v>-0.27628840420189693</v>
      </c>
      <c r="G7" s="390">
        <f>INDEX('2021 Summary'!$C$5:$G$41,MATCH($B7,'2021 Summary'!$C$5:$C$41,0),MATCH(G$4,'2021 Summary'!$C$5:$G$5,0))</f>
        <v>-3.7148707443021393E-2</v>
      </c>
      <c r="I7" t="s">
        <v>189</v>
      </c>
      <c r="J7" s="317">
        <f>INDEX('2021 Summary'!$C$6:$D$41, MATCH('2021 Summary_Formatted'!I7,'2021 Summary'!$C$6:$C$41,0),2)</f>
        <v>7.4373625145819</v>
      </c>
      <c r="K7">
        <f>RANK(J7,$J$6:$J$10,0)</f>
        <v>2</v>
      </c>
      <c r="M7" s="364">
        <v>6.96</v>
      </c>
      <c r="N7" s="365">
        <v>6.46</v>
      </c>
      <c r="O7" s="366">
        <v>-0.5</v>
      </c>
      <c r="P7" s="367">
        <v>-7.0000000000000007E-2</v>
      </c>
      <c r="R7" s="157">
        <f t="shared" si="1"/>
        <v>-0.47736251458190004</v>
      </c>
      <c r="S7" s="157">
        <f t="shared" si="2"/>
        <v>-0.70107411038000311</v>
      </c>
      <c r="T7" s="157">
        <f t="shared" si="3"/>
        <v>-0.22371159579810307</v>
      </c>
      <c r="U7" s="157">
        <f t="shared" si="4"/>
        <v>-3.2851292556978613E-2</v>
      </c>
    </row>
    <row r="8" spans="1:21" ht="18" customHeight="1" thickBot="1" x14ac:dyDescent="0.25">
      <c r="A8" s="54">
        <v>3</v>
      </c>
      <c r="B8" s="218" t="str">
        <f>INDEX($I$6:$K$10, MATCH($A8,$K$6:$K$10,0),1)</f>
        <v>Incineration of Waste</v>
      </c>
      <c r="C8" s="94" t="str">
        <f>B8</f>
        <v>Incineration of Waste</v>
      </c>
      <c r="D8" s="315">
        <f>IF(ISTEXT(INDEX('2021 Summary'!$C$5:$G$41,MATCH($B8,'2021 Summary'!$C$5:$C$41,0),MATCH(D$4,'2021 Summary'!$C$5:$G$5,0))),INDEX('2021 Summary'!$C$5:$G$41,MATCH($B8,'2021 Summary'!$C$5:$C$41,0),MATCH(D$4,'2021 Summary'!$C$5:$G$5,0)),IF(ABS(INDEX('2021 Summary'!$C$5:$G$41,MATCH($B8,'2021 Summary'!$C$5:$C$41,0),MATCH(D$4,'2021 Summary'!$C$5:$G$5,0)))&lt;0.005,IF(ABS(INDEX('2021 Summary'!$C$5:$G$41,MATCH($B8,'2021 Summary'!$C$5:$C$41,0),MATCH(D$4,'2021 Summary'!$C$5:$G$5,0)))=0,"NO","+"),INDEX('2021 Summary'!$C$5:$G$41,MATCH($B8,'2021 Summary'!$C$5:$C$41,0),MATCH(D$4,'2021 Summary'!$C$5:$G$5,0))))</f>
        <v>0.29644514</v>
      </c>
      <c r="E8" s="315">
        <f>IF(ISTEXT(INDEX('2021 Summary'!$C$5:$G$41,MATCH($B8,'2021 Summary'!$C$5:$C$41,0),MATCH(E$4,'2021 Summary'!$C$5:$G$5,0))),INDEX('2021 Summary'!$C$5:$G$41,MATCH($B8,'2021 Summary'!$C$5:$C$41,0),MATCH(E$4,'2021 Summary'!$C$5:$G$5,0)),IF(ABS(INDEX('2021 Summary'!$C$5:$G$41,MATCH($B8,'2021 Summary'!$C$5:$C$41,0),MATCH(E$4,'2021 Summary'!$C$5:$G$5,0)))&lt;0.005,IF(ABS(INDEX('2021 Summary'!$C$5:$G$41,MATCH($B8,'2021 Summary'!$C$5:$C$41,0),MATCH(E$4,'2021 Summary'!$C$5:$G$5,0)))=0,"NO","+"),INDEX('2021 Summary'!$C$5:$G$41,MATCH($B8,'2021 Summary'!$C$5:$C$41,0),MATCH(E$4,'2021 Summary'!$C$5:$G$5,0))))</f>
        <v>0.15970055611076983</v>
      </c>
      <c r="F8" s="389">
        <f>IF(OR(E8="IE",D8="IE"),"NA",IF(OR(E8="NE",D8="NE"),"NA",IF(ABS(INDEX('2021 Summary'!$C$5:$G$41,MATCH($B8,'2021 Summary'!$C$5:$C$41,0),MATCH(F$4,'2021 Summary'!$C$5:$G$5,0)))&lt;0.005,IF(ABS(INDEX('2021 Summary'!$C$5:$G$41,MATCH($B8,'2021 Summary'!$C$5:$C$41,0),MATCH(F$4,'2021 Summary'!$C$5:$G$5,0)))=0,0,"+"),INDEX('2021 Summary'!$C$5:$G$41,MATCH($B8,'2021 Summary'!$C$5:$C$41,0),MATCH(F$4,'2021 Summary'!$C$5:$G$5,0)))))</f>
        <v>-0.13674458388923016</v>
      </c>
      <c r="G8" s="390">
        <f>INDEX('2021 Summary'!$C$5:$G$41,MATCH($B8,'2021 Summary'!$C$5:$C$41,0),MATCH(G$4,'2021 Summary'!$C$5:$G$5,0))</f>
        <v>-0.46128124714485169</v>
      </c>
      <c r="I8" t="s">
        <v>190</v>
      </c>
      <c r="J8" s="317">
        <f>INDEX('2021 Summary'!$C$6:$D$41, MATCH('2021 Summary_Formatted'!I8,'2021 Summary'!$C$6:$C$41,0),2)</f>
        <v>0.29644514</v>
      </c>
      <c r="K8">
        <f>RANK(J8,$J$6:$J$10,0)</f>
        <v>3</v>
      </c>
      <c r="M8" s="364">
        <v>0.28000000000000003</v>
      </c>
      <c r="N8" s="365">
        <v>0.16</v>
      </c>
      <c r="O8" s="366">
        <v>-0.12</v>
      </c>
      <c r="P8" s="367">
        <v>-0.43</v>
      </c>
      <c r="R8" s="157">
        <f t="shared" si="1"/>
        <v>-1.6445139999999969E-2</v>
      </c>
      <c r="S8" s="157">
        <f t="shared" si="2"/>
        <v>2.9944388923017207E-4</v>
      </c>
      <c r="T8" s="157">
        <f t="shared" si="3"/>
        <v>1.6744583889230169E-2</v>
      </c>
      <c r="U8" s="157">
        <f t="shared" si="4"/>
        <v>3.1281247144851698E-2</v>
      </c>
    </row>
    <row r="9" spans="1:21" ht="18" customHeight="1" thickBot="1" x14ac:dyDescent="0.25">
      <c r="A9" s="54">
        <v>4</v>
      </c>
      <c r="B9" s="218" t="str">
        <f>INDEX($I$6:$K$10, MATCH($A9,$K$6:$K$10,0),1)</f>
        <v>Oil and Natural Gas Systems</v>
      </c>
      <c r="C9" s="94" t="str">
        <f>B9</f>
        <v>Oil and Natural Gas Systems</v>
      </c>
      <c r="D9" s="315">
        <f>IF(ISTEXT(INDEX('2021 Summary'!$C$5:$G$41,MATCH($B9,'2021 Summary'!$C$5:$C$41,0),MATCH(D$4,'2021 Summary'!$C$5:$G$5,0))),INDEX('2021 Summary'!$C$5:$G$41,MATCH($B9,'2021 Summary'!$C$5:$C$41,0),MATCH(D$4,'2021 Summary'!$C$5:$G$5,0)),IF(ABS(INDEX('2021 Summary'!$C$5:$G$41,MATCH($B9,'2021 Summary'!$C$5:$C$41,0),MATCH(D$4,'2021 Summary'!$C$5:$G$5,0)))&lt;0.005,IF(ABS(INDEX('2021 Summary'!$C$5:$G$41,MATCH($B9,'2021 Summary'!$C$5:$C$41,0),MATCH(D$4,'2021 Summary'!$C$5:$G$5,0)))=0,"NO","+"),INDEX('2021 Summary'!$C$5:$G$41,MATCH($B9,'2021 Summary'!$C$5:$C$41,0),MATCH(D$4,'2021 Summary'!$C$5:$G$5,0))))</f>
        <v>0.10282526646764538</v>
      </c>
      <c r="E9" s="315" t="str">
        <f>IF(ISTEXT(INDEX('2021 Summary'!$C$5:$G$41,MATCH($B9,'2021 Summary'!$C$5:$C$41,0),MATCH(E$4,'2021 Summary'!$C$5:$G$5,0))),INDEX('2021 Summary'!$C$5:$G$41,MATCH($B9,'2021 Summary'!$C$5:$C$41,0),MATCH(E$4,'2021 Summary'!$C$5:$G$5,0)),IF(ABS(INDEX('2021 Summary'!$C$5:$G$41,MATCH($B9,'2021 Summary'!$C$5:$C$41,0),MATCH(E$4,'2021 Summary'!$C$5:$G$5,0)))&lt;0.005,IF(ABS(INDEX('2021 Summary'!$C$5:$G$41,MATCH($B9,'2021 Summary'!$C$5:$C$41,0),MATCH(E$4,'2021 Summary'!$C$5:$G$5,0)))=0,"NO","+"),INDEX('2021 Summary'!$C$5:$G$41,MATCH($B9,'2021 Summary'!$C$5:$C$41,0),MATCH(E$4,'2021 Summary'!$C$5:$G$5,0))))</f>
        <v>NO</v>
      </c>
      <c r="F9" s="389">
        <f>IF(OR(E9="IE",D9="IE"),"NA",IF(OR(E9="NE",D9="NE"),"NA",IF(ABS(INDEX('2021 Summary'!$C$5:$G$41,MATCH($B9,'2021 Summary'!$C$5:$C$41,0),MATCH(F$4,'2021 Summary'!$C$5:$G$5,0)))&lt;0.005,IF(ABS(INDEX('2021 Summary'!$C$5:$G$41,MATCH($B9,'2021 Summary'!$C$5:$C$41,0),MATCH(F$4,'2021 Summary'!$C$5:$G$5,0)))=0,0,"+"),INDEX('2021 Summary'!$C$5:$G$41,MATCH($B9,'2021 Summary'!$C$5:$C$41,0),MATCH(F$4,'2021 Summary'!$C$5:$G$5,0)))))</f>
        <v>-0.10282526646764538</v>
      </c>
      <c r="G9" s="390" t="str">
        <f>INDEX('2021 Summary'!$C$5:$G$41,MATCH($B9,'2021 Summary'!$C$5:$C$41,0),MATCH(G$4,'2021 Summary'!$C$5:$G$5,0))</f>
        <v>NA</v>
      </c>
      <c r="I9" t="s">
        <v>191</v>
      </c>
      <c r="J9" s="317">
        <f>INDEX('2021 Summary'!$C$6:$D$41, MATCH('2021 Summary_Formatted'!I9,'2021 Summary'!$C$6:$C$41,0),2)</f>
        <v>0.10282526646764538</v>
      </c>
      <c r="K9">
        <f>RANK(J9,$J$6:$J$10,0)</f>
        <v>4</v>
      </c>
      <c r="L9" s="158"/>
      <c r="M9" s="364">
        <v>0.1</v>
      </c>
      <c r="N9" s="365" t="s">
        <v>192</v>
      </c>
      <c r="O9" s="366">
        <v>-0.1</v>
      </c>
      <c r="P9" s="366" t="s">
        <v>193</v>
      </c>
      <c r="R9" s="157">
        <f t="shared" si="1"/>
        <v>-2.8252664676453737E-3</v>
      </c>
      <c r="S9" s="157" t="e">
        <f t="shared" si="2"/>
        <v>#VALUE!</v>
      </c>
      <c r="T9" s="157">
        <f t="shared" si="3"/>
        <v>2.8252664676453737E-3</v>
      </c>
      <c r="U9" s="157" t="e">
        <f t="shared" si="4"/>
        <v>#VALUE!</v>
      </c>
    </row>
    <row r="10" spans="1:21" ht="18" customHeight="1" thickBot="1" x14ac:dyDescent="0.25">
      <c r="A10" s="54">
        <v>5</v>
      </c>
      <c r="B10" s="218" t="str">
        <f>INDEX($I$6:$K$10, MATCH($A10,$K$6:$K$10,0),1)</f>
        <v>Non-Energy Uses</v>
      </c>
      <c r="C10" s="94" t="str">
        <f>B10</f>
        <v>Non-Energy Uses</v>
      </c>
      <c r="D10" s="315">
        <f>IF(ISTEXT(INDEX('2021 Summary'!$C$5:$G$41,MATCH($B10,'2021 Summary'!$C$5:$C$41,0),MATCH(D$4,'2021 Summary'!$C$5:$G$5,0))),INDEX('2021 Summary'!$C$5:$G$41,MATCH($B10,'2021 Summary'!$C$5:$C$41,0),MATCH(D$4,'2021 Summary'!$C$5:$G$5,0)),IF(ABS(INDEX('2021 Summary'!$C$5:$G$41,MATCH($B10,'2021 Summary'!$C$5:$C$41,0),MATCH(D$4,'2021 Summary'!$C$5:$G$5,0)))&lt;0.005,IF(ABS(INDEX('2021 Summary'!$C$5:$G$41,MATCH($B10,'2021 Summary'!$C$5:$C$41,0),MATCH(D$4,'2021 Summary'!$C$5:$G$5,0)))=0,"NO","+"),INDEX('2021 Summary'!$C$5:$G$41,MATCH($B10,'2021 Summary'!$C$5:$C$41,0),MATCH(D$4,'2021 Summary'!$C$5:$G$5,0))))</f>
        <v>3.8736087487927368E-2</v>
      </c>
      <c r="E10" s="315" t="str">
        <f>IF(ISTEXT(INDEX('2021 Summary'!$C$5:$G$41,MATCH($B10,'2021 Summary'!$C$5:$C$41,0),MATCH(E$4,'2021 Summary'!$C$5:$G$5,0))),INDEX('2021 Summary'!$C$5:$G$41,MATCH($B10,'2021 Summary'!$C$5:$C$41,0),MATCH(E$4,'2021 Summary'!$C$5:$G$5,0)),IF(ABS(INDEX('2021 Summary'!$C$5:$G$41,MATCH($B10,'2021 Summary'!$C$5:$C$41,0),MATCH(E$4,'2021 Summary'!$C$5:$G$5,0)))&lt;0.005,IF(ABS(INDEX('2021 Summary'!$C$5:$G$41,MATCH($B10,'2021 Summary'!$C$5:$C$41,0),MATCH(E$4,'2021 Summary'!$C$5:$G$5,0)))=0,"NO","+"),INDEX('2021 Summary'!$C$5:$G$41,MATCH($B10,'2021 Summary'!$C$5:$C$41,0),MATCH(E$4,'2021 Summary'!$C$5:$G$5,0))))</f>
        <v>IE</v>
      </c>
      <c r="F10" s="389" t="str">
        <f>IF(OR(E10="IE",D10="IE"),"NA",IF(OR(E10="NE",D10="NE"),"NA",IF(ABS(INDEX('2021 Summary'!$C$5:$G$41,MATCH($B10,'2021 Summary'!$C$5:$C$41,0),MATCH(F$4,'2021 Summary'!$C$5:$G$5,0)))&lt;0.005,IF(ABS(INDEX('2021 Summary'!$C$5:$G$41,MATCH($B10,'2021 Summary'!$C$5:$C$41,0),MATCH(F$4,'2021 Summary'!$C$5:$G$5,0)))=0,0,"+"),INDEX('2021 Summary'!$C$5:$G$41,MATCH($B10,'2021 Summary'!$C$5:$C$41,0),MATCH(F$4,'2021 Summary'!$C$5:$G$5,0)))))</f>
        <v>NA</v>
      </c>
      <c r="G10" s="390" t="str">
        <f>INDEX('2021 Summary'!$C$5:$G$41,MATCH($B10,'2021 Summary'!$C$5:$C$41,0),MATCH(G$4,'2021 Summary'!$C$5:$G$5,0))</f>
        <v>NA</v>
      </c>
      <c r="I10" t="s">
        <v>194</v>
      </c>
      <c r="J10" s="317">
        <f>INDEX('2021 Summary'!$C$6:$D$41, MATCH('2021 Summary_Formatted'!I10,'2021 Summary'!$C$6:$C$41,0),2)</f>
        <v>3.8736087487927368E-2</v>
      </c>
      <c r="K10">
        <f>RANK(J10,$J$6:$J$10,0)</f>
        <v>5</v>
      </c>
      <c r="M10" s="364">
        <v>0.03</v>
      </c>
      <c r="N10" s="365" t="s">
        <v>195</v>
      </c>
      <c r="O10" s="366" t="s">
        <v>193</v>
      </c>
      <c r="P10" s="366" t="s">
        <v>193</v>
      </c>
      <c r="R10" s="157">
        <f t="shared" si="1"/>
        <v>-8.7360874879273687E-3</v>
      </c>
      <c r="S10" s="157" t="e">
        <f t="shared" si="2"/>
        <v>#VALUE!</v>
      </c>
      <c r="T10" s="157" t="e">
        <f t="shared" si="3"/>
        <v>#VALUE!</v>
      </c>
      <c r="U10" s="157" t="e">
        <f t="shared" si="4"/>
        <v>#VALUE!</v>
      </c>
    </row>
    <row r="11" spans="1:21" ht="18" customHeight="1" thickBot="1" x14ac:dyDescent="0.25">
      <c r="A11" s="54"/>
      <c r="B11" s="218" t="s">
        <v>196</v>
      </c>
      <c r="C11" s="93" t="s">
        <v>196</v>
      </c>
      <c r="D11" s="96">
        <f>IF(ISTEXT(INDEX('2021 Summary'!$C$5:$G$41,MATCH($B11,'2021 Summary'!$C$5:$C$41,0),MATCH(D$4,'2021 Summary'!$C$5:$G$5,0))),INDEX('2021 Summary'!$C$5:$G$41,MATCH($B11,'2021 Summary'!$C$5:$C$41,0),MATCH(D$4,'2021 Summary'!$C$5:$G$5,0)),IF(ABS(INDEX('2021 Summary'!$C$5:$G$41,MATCH($B11,'2021 Summary'!$C$5:$C$41,0),MATCH(D$4,'2021 Summary'!$C$5:$G$5,0)))&lt;0.005,IF(ABS(INDEX('2021 Summary'!$C$5:$G$41,MATCH($B11,'2021 Summary'!$C$5:$C$41,0),MATCH(D$4,'2021 Summary'!$C$5:$G$5,0)))=0,"NO","+"),INDEX('2021 Summary'!$C$5:$G$41,MATCH($B11,'2021 Summary'!$C$5:$C$41,0),MATCH(D$4,'2021 Summary'!$C$5:$G$5,0))))</f>
        <v>0.82254099319616092</v>
      </c>
      <c r="E11" s="96">
        <f>IF(ISTEXT(INDEX('2021 Summary'!$C$5:$G$41,MATCH($B11,'2021 Summary'!$C$5:$C$41,0),MATCH(E$4,'2021 Summary'!$C$5:$G$5,0))),INDEX('2021 Summary'!$C$5:$G$41,MATCH($B11,'2021 Summary'!$C$5:$C$41,0),MATCH(E$4,'2021 Summary'!$C$5:$G$5,0)),IF(ABS(INDEX('2021 Summary'!$C$5:$G$41,MATCH($B11,'2021 Summary'!$C$5:$C$41,0),MATCH(E$4,'2021 Summary'!$C$5:$G$5,0)))&lt;0.005,IF(ABS(INDEX('2021 Summary'!$C$5:$G$41,MATCH($B11,'2021 Summary'!$C$5:$C$41,0),MATCH(E$4,'2021 Summary'!$C$5:$G$5,0)))=0,"NO","+"),INDEX('2021 Summary'!$C$5:$G$41,MATCH($B11,'2021 Summary'!$C$5:$C$41,0),MATCH(E$4,'2021 Summary'!$C$5:$G$5,0))))</f>
        <v>1.0685771674138227</v>
      </c>
      <c r="F11" s="97">
        <f>IF(OR(E11="IE",D11="IE"),"NA",IF(OR(E11="NE",D11="NE"),"NA",IF(ABS(INDEX('2021 Summary'!$C$5:$G$41,MATCH($B11,'2021 Summary'!$C$5:$C$41,0),MATCH(F$4,'2021 Summary'!$C$5:$G$5,0)))&lt;0.005,IF(ABS(INDEX('2021 Summary'!$C$5:$G$41,MATCH($B11,'2021 Summary'!$C$5:$C$41,0),MATCH(F$4,'2021 Summary'!$C$5:$G$5,0)))=0,0,"+"),INDEX('2021 Summary'!$C$5:$G$41,MATCH($B11,'2021 Summary'!$C$5:$C$41,0),MATCH(F$4,'2021 Summary'!$C$5:$G$5,0)))))</f>
        <v>0.24603617421766177</v>
      </c>
      <c r="G11" s="313">
        <f>INDEX('2021 Summary'!$C$5:$G$41,MATCH($B11,'2021 Summary'!$C$5:$C$41,0),MATCH(G$4,'2021 Summary'!$C$5:$G$5,0))</f>
        <v>0.29911721878034919</v>
      </c>
      <c r="I11" s="320" t="s">
        <v>196</v>
      </c>
      <c r="J11" s="321">
        <f>INDEX('2021 Summary'!$C$6:$D$41, MATCH('2021 Summary_Formatted'!I11,'2021 Summary'!$C$6:$C$41,0),2)</f>
        <v>0.82254099319616092</v>
      </c>
      <c r="K11" s="158"/>
      <c r="M11" s="368">
        <v>0.77</v>
      </c>
      <c r="N11" s="369">
        <v>1.03</v>
      </c>
      <c r="O11" s="370">
        <v>0.26</v>
      </c>
      <c r="P11" s="371">
        <v>0.34</v>
      </c>
      <c r="R11" s="157">
        <f t="shared" si="1"/>
        <v>-5.2540993196160901E-2</v>
      </c>
      <c r="S11" s="157">
        <f t="shared" si="2"/>
        <v>-3.8577167413822666E-2</v>
      </c>
      <c r="T11" s="157">
        <f t="shared" si="3"/>
        <v>1.3963825782338235E-2</v>
      </c>
      <c r="U11" s="157">
        <f t="shared" si="4"/>
        <v>4.0882781219650832E-2</v>
      </c>
    </row>
    <row r="12" spans="1:21" ht="18" customHeight="1" thickBot="1" x14ac:dyDescent="0.25">
      <c r="A12" s="54">
        <v>1</v>
      </c>
      <c r="B12" s="218" t="str">
        <f>INDEX($I$12:$K$18, MATCH(A12,$K$12:$K$18,0),1)</f>
        <v>Substitution of ODS</v>
      </c>
      <c r="C12" s="94" t="str">
        <f t="shared" ref="C12:C18" si="5">B12</f>
        <v>Substitution of ODS</v>
      </c>
      <c r="D12" s="315">
        <f>IF(ISTEXT(INDEX('2021 Summary'!$C$5:$G$41,MATCH($B12,'2021 Summary'!$C$5:$C$41,0),MATCH(D$4,'2021 Summary'!$C$5:$G$5,0))),INDEX('2021 Summary'!$C$5:$G$41,MATCH($B12,'2021 Summary'!$C$5:$C$41,0),MATCH(D$4,'2021 Summary'!$C$5:$G$5,0)),IF(ABS(INDEX('2021 Summary'!$C$5:$G$41,MATCH($B12,'2021 Summary'!$C$5:$C$41,0),MATCH(D$4,'2021 Summary'!$C$5:$G$5,0)))&lt;0.005,IF(ABS(INDEX('2021 Summary'!$C$5:$G$41,MATCH($B12,'2021 Summary'!$C$5:$C$41,0),MATCH(D$4,'2021 Summary'!$C$5:$G$5,0)))=0,"NO","+"),INDEX('2021 Summary'!$C$5:$G$41,MATCH($B12,'2021 Summary'!$C$5:$C$41,0),MATCH(D$4,'2021 Summary'!$C$5:$G$5,0))))</f>
        <v>0.80883125144920998</v>
      </c>
      <c r="E12" s="315">
        <f>IF(ISTEXT(INDEX('2021 Summary'!$C$5:$G$41,MATCH($B12,'2021 Summary'!$C$5:$C$41,0),MATCH(E$4,'2021 Summary'!$C$5:$G$5,0))),INDEX('2021 Summary'!$C$5:$G$41,MATCH($B12,'2021 Summary'!$C$5:$C$41,0),MATCH(E$4,'2021 Summary'!$C$5:$G$5,0)),IF(ABS(INDEX('2021 Summary'!$C$5:$G$41,MATCH($B12,'2021 Summary'!$C$5:$C$41,0),MATCH(E$4,'2021 Summary'!$C$5:$G$5,0)))&lt;0.005,IF(ABS(INDEX('2021 Summary'!$C$5:$G$41,MATCH($B12,'2021 Summary'!$C$5:$C$41,0),MATCH(E$4,'2021 Summary'!$C$5:$G$5,0)))=0,"NO","+"),INDEX('2021 Summary'!$C$5:$G$41,MATCH($B12,'2021 Summary'!$C$5:$C$41,0),MATCH(E$4,'2021 Summary'!$C$5:$G$5,0))))</f>
        <v>0.7411008289419232</v>
      </c>
      <c r="F12" s="389">
        <f>IF(OR(E12="IE",D12="IE"),"NA",IF(OR(E12="NE",D12="NE"),"NA",IF(ABS(INDEX('2021 Summary'!$C$5:$G$41,MATCH($B12,'2021 Summary'!$C$5:$C$41,0),MATCH(F$4,'2021 Summary'!$C$5:$G$5,0)))&lt;0.005,IF(ABS(INDEX('2021 Summary'!$C$5:$G$41,MATCH($B12,'2021 Summary'!$C$5:$C$41,0),MATCH(F$4,'2021 Summary'!$C$5:$G$5,0)))=0,0,"+"),INDEX('2021 Summary'!$C$5:$G$41,MATCH($B12,'2021 Summary'!$C$5:$C$41,0),MATCH(F$4,'2021 Summary'!$C$5:$G$5,0)))))</f>
        <v>-6.773042250728678E-2</v>
      </c>
      <c r="G12" s="390">
        <f>INDEX('2021 Summary'!$C$5:$G$41,MATCH($B12,'2021 Summary'!$C$5:$C$41,0),MATCH(G$4,'2021 Summary'!$C$5:$G$5,0))</f>
        <v>-8.3738631990210463E-2</v>
      </c>
      <c r="I12" t="s">
        <v>197</v>
      </c>
      <c r="J12" s="317">
        <f>INDEX('2021 Summary'!$C$6:$D$41, MATCH('2021 Summary_Formatted'!I12,'2021 Summary'!$C$6:$C$41,0),2)</f>
        <v>0.80883125144920998</v>
      </c>
      <c r="K12">
        <f>RANK(J12,$J$12:$J$17,0)</f>
        <v>1</v>
      </c>
      <c r="M12" s="364">
        <v>0.75</v>
      </c>
      <c r="N12" s="365">
        <v>0.71</v>
      </c>
      <c r="O12" s="366">
        <v>-0.04</v>
      </c>
      <c r="P12" s="367">
        <v>-0.06</v>
      </c>
      <c r="R12" s="157">
        <f t="shared" si="1"/>
        <v>-5.8831251449209976E-2</v>
      </c>
      <c r="S12" s="157">
        <f t="shared" si="2"/>
        <v>-3.1100828941923231E-2</v>
      </c>
      <c r="T12" s="157">
        <f t="shared" si="3"/>
        <v>2.773042250728678E-2</v>
      </c>
      <c r="U12" s="157">
        <f t="shared" si="4"/>
        <v>2.3738631990210465E-2</v>
      </c>
    </row>
    <row r="13" spans="1:21" ht="18" customHeight="1" thickBot="1" x14ac:dyDescent="0.25">
      <c r="A13" s="54">
        <v>2</v>
      </c>
      <c r="B13" s="218" t="str">
        <f t="shared" ref="B13:B18" si="6">INDEX($I$12:$K$18, MATCH(A13,$K$12:$K$18,0),1)</f>
        <v>Electrical Transmission and Distribution</v>
      </c>
      <c r="C13" s="94" t="str">
        <f t="shared" si="5"/>
        <v>Electrical Transmission and Distribution</v>
      </c>
      <c r="D13" s="315">
        <f>IF(ISTEXT(INDEX('2021 Summary'!$C$5:$G$41,MATCH($B13,'2021 Summary'!$C$5:$C$41,0),MATCH(D$4,'2021 Summary'!$C$5:$G$5,0))),INDEX('2021 Summary'!$C$5:$G$41,MATCH($B13,'2021 Summary'!$C$5:$C$41,0),MATCH(D$4,'2021 Summary'!$C$5:$G$5,0)),IF(ABS(INDEX('2021 Summary'!$C$5:$G$41,MATCH($B13,'2021 Summary'!$C$5:$C$41,0),MATCH(D$4,'2021 Summary'!$C$5:$G$5,0)))&lt;0.005,IF(ABS(INDEX('2021 Summary'!$C$5:$G$41,MATCH($B13,'2021 Summary'!$C$5:$C$41,0),MATCH(D$4,'2021 Summary'!$C$5:$G$5,0)))=0,"NO","+"),INDEX('2021 Summary'!$C$5:$G$41,MATCH($B13,'2021 Summary'!$C$5:$C$41,0),MATCH(D$4,'2021 Summary'!$C$5:$G$5,0))))</f>
        <v>1.3709741746950988E-2</v>
      </c>
      <c r="E13" s="315">
        <f>IF(ISTEXT(INDEX('2021 Summary'!$C$5:$G$41,MATCH($B13,'2021 Summary'!$C$5:$C$41,0),MATCH(E$4,'2021 Summary'!$C$5:$G$5,0))),INDEX('2021 Summary'!$C$5:$G$41,MATCH($B13,'2021 Summary'!$C$5:$C$41,0),MATCH(E$4,'2021 Summary'!$C$5:$G$5,0)),IF(ABS(INDEX('2021 Summary'!$C$5:$G$41,MATCH($B13,'2021 Summary'!$C$5:$C$41,0),MATCH(E$4,'2021 Summary'!$C$5:$G$5,0)))&lt;0.005,IF(ABS(INDEX('2021 Summary'!$C$5:$G$41,MATCH($B13,'2021 Summary'!$C$5:$C$41,0),MATCH(E$4,'2021 Summary'!$C$5:$G$5,0)))=0,"NO","+"),INDEX('2021 Summary'!$C$5:$G$41,MATCH($B13,'2021 Summary'!$C$5:$C$41,0),MATCH(E$4,'2021 Summary'!$C$5:$G$5,0))))</f>
        <v>1.4050061476094651E-2</v>
      </c>
      <c r="F13" s="389" t="str">
        <f>IF(OR(E13="IE",D13="IE"),"NA",IF(OR(E13="NE",D13="NE"),"NA",IF(ABS(INDEX('2021 Summary'!$C$5:$G$41,MATCH($B13,'2021 Summary'!$C$5:$C$41,0),MATCH(F$4,'2021 Summary'!$C$5:$G$5,0)))&lt;0.005,IF(ABS(INDEX('2021 Summary'!$C$5:$G$41,MATCH($B13,'2021 Summary'!$C$5:$C$41,0),MATCH(F$4,'2021 Summary'!$C$5:$G$5,0)))=0,0,"+"),INDEX('2021 Summary'!$C$5:$G$41,MATCH($B13,'2021 Summary'!$C$5:$C$41,0),MATCH(F$4,'2021 Summary'!$C$5:$G$5,0)))))</f>
        <v>+</v>
      </c>
      <c r="G13" s="390">
        <f>INDEX('2021 Summary'!$C$5:$G$41,MATCH($B13,'2021 Summary'!$C$5:$C$41,0),MATCH(G$4,'2021 Summary'!$C$5:$G$5,0))</f>
        <v>2.4823204946172583E-2</v>
      </c>
      <c r="I13" t="s">
        <v>198</v>
      </c>
      <c r="J13" s="317">
        <f>INDEX('2021 Summary'!$C$6:$D$41, MATCH('2021 Summary_Formatted'!I13,'2021 Summary'!$C$6:$C$41,0),2)</f>
        <v>1.3709741746950988E-2</v>
      </c>
      <c r="K13">
        <f>RANK(J13,$J$12:$J$17,0)</f>
        <v>2</v>
      </c>
      <c r="M13" s="364">
        <v>0.01</v>
      </c>
      <c r="N13" s="365">
        <v>0.01</v>
      </c>
      <c r="O13" s="366" t="s">
        <v>199</v>
      </c>
      <c r="P13" s="367">
        <v>-0.32</v>
      </c>
      <c r="R13" s="157">
        <f t="shared" si="1"/>
        <v>-3.7097417469509879E-3</v>
      </c>
      <c r="S13" s="157">
        <f t="shared" si="2"/>
        <v>-4.0500614760946504E-3</v>
      </c>
      <c r="T13" s="157" t="e">
        <f t="shared" si="3"/>
        <v>#VALUE!</v>
      </c>
      <c r="U13" s="157">
        <f t="shared" si="4"/>
        <v>-0.34482320494617258</v>
      </c>
    </row>
    <row r="14" spans="1:21" ht="18" customHeight="1" thickBot="1" x14ac:dyDescent="0.25">
      <c r="A14" s="54">
        <v>3</v>
      </c>
      <c r="B14" s="218" t="str">
        <f t="shared" si="6"/>
        <v>Cement Production</v>
      </c>
      <c r="C14" s="94" t="str">
        <f t="shared" si="5"/>
        <v>Cement Production</v>
      </c>
      <c r="D14" s="315" t="str">
        <f>IF(ISTEXT(INDEX('2021 Summary'!$C$5:$G$41,MATCH($B14,'2021 Summary'!$C$5:$C$41,0),MATCH(D$4,'2021 Summary'!$C$5:$G$5,0))),INDEX('2021 Summary'!$C$5:$G$41,MATCH($B14,'2021 Summary'!$C$5:$C$41,0),MATCH(D$4,'2021 Summary'!$C$5:$G$5,0)),IF(ABS(INDEX('2021 Summary'!$C$5:$G$41,MATCH($B14,'2021 Summary'!$C$5:$C$41,0),MATCH(D$4,'2021 Summary'!$C$5:$G$5,0)))&lt;0.005,IF(ABS(INDEX('2021 Summary'!$C$5:$G$41,MATCH($B14,'2021 Summary'!$C$5:$C$41,0),MATCH(D$4,'2021 Summary'!$C$5:$G$5,0)))=0,"NO","+"),INDEX('2021 Summary'!$C$5:$G$41,MATCH($B14,'2021 Summary'!$C$5:$C$41,0),MATCH(D$4,'2021 Summary'!$C$5:$G$5,0))))</f>
        <v>NO</v>
      </c>
      <c r="E14" s="315" t="str">
        <f>IF(ISTEXT(INDEX('2021 Summary'!$C$5:$G$41,MATCH($B14,'2021 Summary'!$C$5:$C$41,0),MATCH(E$4,'2021 Summary'!$C$5:$G$5,0))),INDEX('2021 Summary'!$C$5:$G$41,MATCH($B14,'2021 Summary'!$C$5:$C$41,0),MATCH(E$4,'2021 Summary'!$C$5:$G$5,0)),IF(ABS(INDEX('2021 Summary'!$C$5:$G$41,MATCH($B14,'2021 Summary'!$C$5:$C$41,0),MATCH(E$4,'2021 Summary'!$C$5:$G$5,0)))&lt;0.005,IF(ABS(INDEX('2021 Summary'!$C$5:$G$41,MATCH($B14,'2021 Summary'!$C$5:$C$41,0),MATCH(E$4,'2021 Summary'!$C$5:$G$5,0)))=0,"NO","+"),INDEX('2021 Summary'!$C$5:$G$41,MATCH($B14,'2021 Summary'!$C$5:$C$41,0),MATCH(E$4,'2021 Summary'!$C$5:$G$5,0))))</f>
        <v>NO</v>
      </c>
      <c r="F14" s="389">
        <f>IF(OR(E14="IE",D14="IE"),"NA",IF(OR(E14="NE",D14="NE"),"NA",IF(ABS(INDEX('2021 Summary'!$C$5:$G$41,MATCH($B14,'2021 Summary'!$C$5:$C$41,0),MATCH(F$4,'2021 Summary'!$C$5:$G$5,0)))&lt;0.005,IF(ABS(INDEX('2021 Summary'!$C$5:$G$41,MATCH($B14,'2021 Summary'!$C$5:$C$41,0),MATCH(F$4,'2021 Summary'!$C$5:$G$5,0)))=0,0,"+"),INDEX('2021 Summary'!$C$5:$G$41,MATCH($B14,'2021 Summary'!$C$5:$C$41,0),MATCH(F$4,'2021 Summary'!$C$5:$G$5,0)))))</f>
        <v>0</v>
      </c>
      <c r="G14" s="390" t="str">
        <f>INDEX('2021 Summary'!$C$5:$G$41,MATCH($B14,'2021 Summary'!$C$5:$C$41,0),MATCH(G$4,'2021 Summary'!$C$5:$G$5,0))</f>
        <v>NA</v>
      </c>
      <c r="I14" t="s">
        <v>200</v>
      </c>
      <c r="J14" s="317">
        <f>INDEX('2021 Summary'!$C$6:$D$41, MATCH('2021 Summary_Formatted'!I14,'2021 Summary'!$C$6:$C$41,0),2)</f>
        <v>0</v>
      </c>
      <c r="K14">
        <f>RANK(J14,$J$12:$J$17,0)</f>
        <v>3</v>
      </c>
      <c r="M14" s="364" t="s">
        <v>192</v>
      </c>
      <c r="N14" s="365" t="s">
        <v>192</v>
      </c>
      <c r="O14" s="366">
        <v>0</v>
      </c>
      <c r="P14" s="366" t="s">
        <v>193</v>
      </c>
      <c r="R14" s="157" t="e">
        <f t="shared" si="1"/>
        <v>#VALUE!</v>
      </c>
      <c r="S14" s="157" t="e">
        <f t="shared" si="2"/>
        <v>#VALUE!</v>
      </c>
      <c r="T14" s="157">
        <f t="shared" si="3"/>
        <v>0</v>
      </c>
      <c r="U14" s="157" t="e">
        <f t="shared" si="4"/>
        <v>#VALUE!</v>
      </c>
    </row>
    <row r="15" spans="1:21" ht="18" customHeight="1" thickBot="1" x14ac:dyDescent="0.25">
      <c r="A15" s="54">
        <v>4</v>
      </c>
      <c r="B15" s="218" t="str">
        <f t="shared" si="6"/>
        <v>Soda Ash Manufacture and Consumption</v>
      </c>
      <c r="C15" s="94" t="str">
        <f t="shared" si="5"/>
        <v>Soda Ash Manufacture and Consumption</v>
      </c>
      <c r="D15" s="315" t="str">
        <f>IF(ISTEXT(INDEX('2021 Summary'!$C$5:$G$41,MATCH($B15,'2021 Summary'!$C$5:$C$41,0),MATCH(D$4,'2021 Summary'!$C$5:$G$5,0))),INDEX('2021 Summary'!$C$5:$G$41,MATCH($B15,'2021 Summary'!$C$5:$C$41,0),MATCH(D$4,'2021 Summary'!$C$5:$G$5,0)),IF(ABS(INDEX('2021 Summary'!$C$5:$G$41,MATCH($B15,'2021 Summary'!$C$5:$C$41,0),MATCH(D$4,'2021 Summary'!$C$5:$G$5,0)))&lt;0.005,IF(ABS(INDEX('2021 Summary'!$C$5:$G$41,MATCH($B15,'2021 Summary'!$C$5:$C$41,0),MATCH(D$4,'2021 Summary'!$C$5:$G$5,0)))=0,"NO","+"),INDEX('2021 Summary'!$C$5:$G$41,MATCH($B15,'2021 Summary'!$C$5:$C$41,0),MATCH(D$4,'2021 Summary'!$C$5:$G$5,0))))</f>
        <v>NO</v>
      </c>
      <c r="E15" s="315">
        <f>IF(ISTEXT(INDEX('2021 Summary'!$C$5:$G$41,MATCH($B15,'2021 Summary'!$C$5:$C$41,0),MATCH(E$4,'2021 Summary'!$C$5:$G$5,0))),INDEX('2021 Summary'!$C$5:$G$41,MATCH($B15,'2021 Summary'!$C$5:$C$41,0),MATCH(E$4,'2021 Summary'!$C$5:$G$5,0)),IF(ABS(INDEX('2021 Summary'!$C$5:$G$41,MATCH($B15,'2021 Summary'!$C$5:$C$41,0),MATCH(E$4,'2021 Summary'!$C$5:$G$5,0)))&lt;0.005,IF(ABS(INDEX('2021 Summary'!$C$5:$G$41,MATCH($B15,'2021 Summary'!$C$5:$C$41,0),MATCH(E$4,'2021 Summary'!$C$5:$G$5,0)))=0,"NO","+"),INDEX('2021 Summary'!$C$5:$G$41,MATCH($B15,'2021 Summary'!$C$5:$C$41,0),MATCH(E$4,'2021 Summary'!$C$5:$G$5,0))))</f>
        <v>8.3708942293564455E-3</v>
      </c>
      <c r="F15" s="389">
        <f>IF(OR(E15="IE",D15="IE"),"NA",IF(OR(E15="NE",D15="NE"),"NA",IF(ABS(INDEX('2021 Summary'!$C$5:$G$41,MATCH($B15,'2021 Summary'!$C$5:$C$41,0),MATCH(F$4,'2021 Summary'!$C$5:$G$5,0)))&lt;0.005,IF(ABS(INDEX('2021 Summary'!$C$5:$G$41,MATCH($B15,'2021 Summary'!$C$5:$C$41,0),MATCH(F$4,'2021 Summary'!$C$5:$G$5,0)))=0,0,"+"),INDEX('2021 Summary'!$C$5:$G$41,MATCH($B15,'2021 Summary'!$C$5:$C$41,0),MATCH(F$4,'2021 Summary'!$C$5:$G$5,0)))))</f>
        <v>8.3708942293564455E-3</v>
      </c>
      <c r="G15" s="390" t="str">
        <f>INDEX('2021 Summary'!$C$5:$G$41,MATCH($B15,'2021 Summary'!$C$5:$C$41,0),MATCH(G$4,'2021 Summary'!$C$5:$G$5,0))</f>
        <v>NA</v>
      </c>
      <c r="I15" t="s">
        <v>201</v>
      </c>
      <c r="J15" s="317" t="str">
        <f>INDEX('2021 Summary'!$C$6:$D$41, MATCH('2021 Summary_Formatted'!I15,'2021 Summary'!$C$6:$C$41,0),2)</f>
        <v>NO</v>
      </c>
      <c r="K15">
        <v>4</v>
      </c>
      <c r="M15" s="364" t="s">
        <v>192</v>
      </c>
      <c r="N15" s="365">
        <v>0.01</v>
      </c>
      <c r="O15" s="366">
        <v>0.01</v>
      </c>
      <c r="P15" s="366" t="s">
        <v>193</v>
      </c>
      <c r="R15" s="157" t="e">
        <f t="shared" si="1"/>
        <v>#VALUE!</v>
      </c>
      <c r="S15" s="157">
        <f t="shared" si="2"/>
        <v>1.6291057706435547E-3</v>
      </c>
      <c r="T15" s="157">
        <f t="shared" si="3"/>
        <v>1.6291057706435547E-3</v>
      </c>
      <c r="U15" s="157" t="e">
        <f t="shared" si="4"/>
        <v>#VALUE!</v>
      </c>
    </row>
    <row r="16" spans="1:21" ht="18" customHeight="1" thickBot="1" x14ac:dyDescent="0.25">
      <c r="A16" s="54">
        <v>5</v>
      </c>
      <c r="B16" s="218" t="str">
        <f t="shared" si="6"/>
        <v>Urea Consumption</v>
      </c>
      <c r="C16" s="94" t="str">
        <f t="shared" si="5"/>
        <v>Urea Consumption</v>
      </c>
      <c r="D16" s="315" t="str">
        <f>IF(ISTEXT(INDEX('2021 Summary'!$C$5:$G$41,MATCH($B16,'2021 Summary'!$C$5:$C$41,0),MATCH(D$4,'2021 Summary'!$C$5:$G$5,0))),INDEX('2021 Summary'!$C$5:$G$41,MATCH($B16,'2021 Summary'!$C$5:$C$41,0),MATCH(D$4,'2021 Summary'!$C$5:$G$5,0)),IF(ABS(INDEX('2021 Summary'!$C$5:$G$41,MATCH($B16,'2021 Summary'!$C$5:$C$41,0),MATCH(D$4,'2021 Summary'!$C$5:$G$5,0)))&lt;0.005,IF(ABS(INDEX('2021 Summary'!$C$5:$G$41,MATCH($B16,'2021 Summary'!$C$5:$C$41,0),MATCH(D$4,'2021 Summary'!$C$5:$G$5,0)))=0,"NO","+"),INDEX('2021 Summary'!$C$5:$G$41,MATCH($B16,'2021 Summary'!$C$5:$C$41,0),MATCH(D$4,'2021 Summary'!$C$5:$G$5,0))))</f>
        <v>NO</v>
      </c>
      <c r="E16" s="315" t="str">
        <f>IF(ISTEXT(INDEX('2021 Summary'!$C$5:$G$41,MATCH($B16,'2021 Summary'!$C$5:$C$41,0),MATCH(E$4,'2021 Summary'!$C$5:$G$5,0))),INDEX('2021 Summary'!$C$5:$G$41,MATCH($B16,'2021 Summary'!$C$5:$C$41,0),MATCH(E$4,'2021 Summary'!$C$5:$G$5,0)),IF(ABS(INDEX('2021 Summary'!$C$5:$G$41,MATCH($B16,'2021 Summary'!$C$5:$C$41,0),MATCH(E$4,'2021 Summary'!$C$5:$G$5,0)))&lt;0.005,IF(ABS(INDEX('2021 Summary'!$C$5:$G$41,MATCH($B16,'2021 Summary'!$C$5:$C$41,0),MATCH(E$4,'2021 Summary'!$C$5:$G$5,0)))=0,"NO","+"),INDEX('2021 Summary'!$C$5:$G$41,MATCH($B16,'2021 Summary'!$C$5:$C$41,0),MATCH(E$4,'2021 Summary'!$C$5:$G$5,0))))</f>
        <v>+</v>
      </c>
      <c r="F16" s="389" t="str">
        <f>IF(OR(E16="IE",D16="IE"),"NA",IF(OR(E16="NE",D16="NE"),"NA",IF(ABS(INDEX('2021 Summary'!$C$5:$G$41,MATCH($B16,'2021 Summary'!$C$5:$C$41,0),MATCH(F$4,'2021 Summary'!$C$5:$G$5,0)))&lt;0.005,IF(ABS(INDEX('2021 Summary'!$C$5:$G$41,MATCH($B16,'2021 Summary'!$C$5:$C$41,0),MATCH(F$4,'2021 Summary'!$C$5:$G$5,0)))=0,0,"+"),INDEX('2021 Summary'!$C$5:$G$41,MATCH($B16,'2021 Summary'!$C$5:$C$41,0),MATCH(F$4,'2021 Summary'!$C$5:$G$5,0)))))</f>
        <v>+</v>
      </c>
      <c r="G16" s="390" t="str">
        <f>INDEX('2021 Summary'!$C$5:$G$41,MATCH($B16,'2021 Summary'!$C$5:$C$41,0),MATCH(G$4,'2021 Summary'!$C$5:$G$5,0))</f>
        <v>NA</v>
      </c>
      <c r="I16" t="s">
        <v>202</v>
      </c>
      <c r="J16" s="317" t="str">
        <f>INDEX('2021 Summary'!$C$6:$D$41, MATCH('2021 Summary_Formatted'!I16,'2021 Summary'!$C$6:$C$41,0),2)</f>
        <v>NO</v>
      </c>
      <c r="K16">
        <v>5</v>
      </c>
      <c r="M16" s="364" t="s">
        <v>192</v>
      </c>
      <c r="N16" s="365" t="s">
        <v>199</v>
      </c>
      <c r="O16" s="366" t="s">
        <v>199</v>
      </c>
      <c r="P16" s="366" t="s">
        <v>193</v>
      </c>
      <c r="R16" s="157" t="e">
        <f t="shared" si="1"/>
        <v>#VALUE!</v>
      </c>
      <c r="S16" s="157" t="e">
        <f t="shared" si="2"/>
        <v>#VALUE!</v>
      </c>
      <c r="T16" s="157" t="e">
        <f t="shared" si="3"/>
        <v>#VALUE!</v>
      </c>
      <c r="U16" s="157" t="e">
        <f t="shared" si="4"/>
        <v>#VALUE!</v>
      </c>
    </row>
    <row r="17" spans="1:21" ht="18" customHeight="1" thickBot="1" x14ac:dyDescent="0.25">
      <c r="A17" s="54">
        <v>6</v>
      </c>
      <c r="B17" s="218" t="str">
        <f t="shared" si="6"/>
        <v>Iron and Steel Production</v>
      </c>
      <c r="C17" s="94" t="str">
        <f t="shared" si="5"/>
        <v>Iron and Steel Production</v>
      </c>
      <c r="D17" s="315" t="str">
        <f>IF(ISTEXT(INDEX('2021 Summary'!$C$5:$G$41,MATCH($B17,'2021 Summary'!$C$5:$C$41,0),MATCH(D$4,'2021 Summary'!$C$5:$G$5,0))),INDEX('2021 Summary'!$C$5:$G$41,MATCH($B17,'2021 Summary'!$C$5:$C$41,0),MATCH(D$4,'2021 Summary'!$C$5:$G$5,0)),IF(ABS(INDEX('2021 Summary'!$C$5:$G$41,MATCH($B17,'2021 Summary'!$C$5:$C$41,0),MATCH(D$4,'2021 Summary'!$C$5:$G$5,0)))&lt;0.005,IF(ABS(INDEX('2021 Summary'!$C$5:$G$41,MATCH($B17,'2021 Summary'!$C$5:$C$41,0),MATCH(D$4,'2021 Summary'!$C$5:$G$5,0)))=0,"NO","+"),INDEX('2021 Summary'!$C$5:$G$41,MATCH($B17,'2021 Summary'!$C$5:$C$41,0),MATCH(D$4,'2021 Summary'!$C$5:$G$5,0))))</f>
        <v>NO</v>
      </c>
      <c r="E17" s="315">
        <f>IF(ISTEXT(INDEX('2021 Summary'!$C$5:$G$41,MATCH($B17,'2021 Summary'!$C$5:$C$41,0),MATCH(E$4,'2021 Summary'!$C$5:$G$5,0))),INDEX('2021 Summary'!$C$5:$G$41,MATCH($B17,'2021 Summary'!$C$5:$C$41,0),MATCH(E$4,'2021 Summary'!$C$5:$G$5,0)),IF(ABS(INDEX('2021 Summary'!$C$5:$G$41,MATCH($B17,'2021 Summary'!$C$5:$C$41,0),MATCH(E$4,'2021 Summary'!$C$5:$G$5,0)))&lt;0.005,IF(ABS(INDEX('2021 Summary'!$C$5:$G$41,MATCH($B17,'2021 Summary'!$C$5:$C$41,0),MATCH(E$4,'2021 Summary'!$C$5:$G$5,0)))=0,"NO","+"),INDEX('2021 Summary'!$C$5:$G$41,MATCH($B17,'2021 Summary'!$C$5:$C$41,0),MATCH(E$4,'2021 Summary'!$C$5:$G$5,0))))</f>
        <v>0.30484483369669857</v>
      </c>
      <c r="F17" s="389">
        <f>IF(OR(E17="IE",D17="IE"),"NA",IF(OR(E17="NE",D17="NE"),"NA",IF(ABS(INDEX('2021 Summary'!$C$5:$G$41,MATCH($B17,'2021 Summary'!$C$5:$C$41,0),MATCH(F$4,'2021 Summary'!$C$5:$G$5,0)))&lt;0.005,IF(ABS(INDEX('2021 Summary'!$C$5:$G$41,MATCH($B17,'2021 Summary'!$C$5:$C$41,0),MATCH(F$4,'2021 Summary'!$C$5:$G$5,0)))=0,0,"+"),INDEX('2021 Summary'!$C$5:$G$41,MATCH($B17,'2021 Summary'!$C$5:$C$41,0),MATCH(F$4,'2021 Summary'!$C$5:$G$5,0)))))</f>
        <v>0.30484483369669857</v>
      </c>
      <c r="G17" s="390" t="str">
        <f>INDEX('2021 Summary'!$C$5:$G$41,MATCH($B17,'2021 Summary'!$C$5:$C$41,0),MATCH(G$4,'2021 Summary'!$C$5:$G$5,0))</f>
        <v>NA</v>
      </c>
      <c r="I17" t="s">
        <v>203</v>
      </c>
      <c r="J17" s="317" t="str">
        <f>INDEX('2021 Summary'!$C$6:$D$41, MATCH('2021 Summary_Formatted'!I17,'2021 Summary'!$C$6:$C$41,0),2)</f>
        <v>NO</v>
      </c>
      <c r="K17">
        <v>6</v>
      </c>
      <c r="M17" s="364" t="s">
        <v>192</v>
      </c>
      <c r="N17" s="365">
        <v>0.3</v>
      </c>
      <c r="O17" s="366">
        <v>0.3</v>
      </c>
      <c r="P17" s="366" t="s">
        <v>193</v>
      </c>
      <c r="R17" s="157" t="e">
        <f t="shared" si="1"/>
        <v>#VALUE!</v>
      </c>
      <c r="S17" s="157">
        <f t="shared" si="2"/>
        <v>-4.8448336966985805E-3</v>
      </c>
      <c r="T17" s="157">
        <f t="shared" si="3"/>
        <v>-4.8448336966985805E-3</v>
      </c>
      <c r="U17" s="157" t="e">
        <f t="shared" si="4"/>
        <v>#VALUE!</v>
      </c>
    </row>
    <row r="18" spans="1:21" ht="18" customHeight="1" thickBot="1" x14ac:dyDescent="0.25">
      <c r="A18" s="54">
        <v>7</v>
      </c>
      <c r="B18" s="218" t="str">
        <f t="shared" si="6"/>
        <v>Limestone and Dolomite Use</v>
      </c>
      <c r="C18" s="94" t="str">
        <f t="shared" si="5"/>
        <v>Limestone and Dolomite Use</v>
      </c>
      <c r="D18" s="315" t="str">
        <f>IF(ISTEXT(INDEX('2021 Summary'!$C$5:$G$41,MATCH($B18,'2021 Summary'!$C$5:$C$41,0),MATCH(D$4,'2021 Summary'!$C$5:$G$5,0))),INDEX('2021 Summary'!$C$5:$G$41,MATCH($B18,'2021 Summary'!$C$5:$C$41,0),MATCH(D$4,'2021 Summary'!$C$5:$G$5,0)),IF(ABS(INDEX('2021 Summary'!$C$5:$G$41,MATCH($B18,'2021 Summary'!$C$5:$C$41,0),MATCH(D$4,'2021 Summary'!$C$5:$G$5,0)))&lt;0.005,IF(ABS(INDEX('2021 Summary'!$C$5:$G$41,MATCH($B18,'2021 Summary'!$C$5:$C$41,0),MATCH(D$4,'2021 Summary'!$C$5:$G$5,0)))=0,"NO","+"),INDEX('2021 Summary'!$C$5:$G$41,MATCH($B18,'2021 Summary'!$C$5:$C$41,0),MATCH(D$4,'2021 Summary'!$C$5:$G$5,0))))</f>
        <v>NO</v>
      </c>
      <c r="E18" s="315" t="str">
        <f>IF(ISTEXT(INDEX('2021 Summary'!$C$5:$G$41,MATCH($B18,'2021 Summary'!$C$5:$C$41,0),MATCH(E$4,'2021 Summary'!$C$5:$G$5,0))),INDEX('2021 Summary'!$C$5:$G$41,MATCH($B18,'2021 Summary'!$C$5:$C$41,0),MATCH(E$4,'2021 Summary'!$C$5:$G$5,0)),IF(ABS(INDEX('2021 Summary'!$C$5:$G$41,MATCH($B18,'2021 Summary'!$C$5:$C$41,0),MATCH(E$4,'2021 Summary'!$C$5:$G$5,0)))&lt;0.005,IF(ABS(INDEX('2021 Summary'!$C$5:$G$41,MATCH($B18,'2021 Summary'!$C$5:$C$41,0),MATCH(E$4,'2021 Summary'!$C$5:$G$5,0)))=0,"NO","+"),INDEX('2021 Summary'!$C$5:$G$41,MATCH($B18,'2021 Summary'!$C$5:$C$41,0),MATCH(E$4,'2021 Summary'!$C$5:$G$5,0))))</f>
        <v>NO</v>
      </c>
      <c r="F18" s="389">
        <f>IF(OR(E18="IE",D18="IE"),"NA",IF(OR(E18="NE",D18="NE"),"NA",IF(ABS(INDEX('2021 Summary'!$C$5:$G$41,MATCH($B18,'2021 Summary'!$C$5:$C$41,0),MATCH(F$4,'2021 Summary'!$C$5:$G$5,0)))&lt;0.005,IF(ABS(INDEX('2021 Summary'!$C$5:$G$41,MATCH($B18,'2021 Summary'!$C$5:$C$41,0),MATCH(F$4,'2021 Summary'!$C$5:$G$5,0)))=0,0,"+"),INDEX('2021 Summary'!$C$5:$G$41,MATCH($B18,'2021 Summary'!$C$5:$C$41,0),MATCH(F$4,'2021 Summary'!$C$5:$G$5,0)))))</f>
        <v>0</v>
      </c>
      <c r="G18" s="390" t="str">
        <f>INDEX('2021 Summary'!$C$5:$G$41,MATCH($B18,'2021 Summary'!$C$5:$C$41,0),MATCH(G$4,'2021 Summary'!$C$5:$G$5,0))</f>
        <v>NA</v>
      </c>
      <c r="I18" t="s">
        <v>204</v>
      </c>
      <c r="J18" s="317" t="str">
        <f>INDEX('2021 Summary'!$C$6:$D$41, MATCH('2021 Summary_Formatted'!I18,'2021 Summary'!$C$6:$C$41,0),2)</f>
        <v>NO</v>
      </c>
      <c r="K18">
        <v>7</v>
      </c>
      <c r="M18" s="364" t="s">
        <v>192</v>
      </c>
      <c r="N18" s="365" t="s">
        <v>192</v>
      </c>
      <c r="O18" s="366">
        <v>0</v>
      </c>
      <c r="P18" s="366" t="s">
        <v>193</v>
      </c>
      <c r="R18" s="157" t="e">
        <f t="shared" si="1"/>
        <v>#VALUE!</v>
      </c>
      <c r="S18" s="157" t="e">
        <f t="shared" si="2"/>
        <v>#VALUE!</v>
      </c>
      <c r="T18" s="157">
        <f t="shared" si="3"/>
        <v>0</v>
      </c>
      <c r="U18" s="157" t="e">
        <f t="shared" si="4"/>
        <v>#VALUE!</v>
      </c>
    </row>
    <row r="19" spans="1:21" ht="18" customHeight="1" thickBot="1" x14ac:dyDescent="0.25">
      <c r="A19" s="54"/>
      <c r="B19" s="218" t="s">
        <v>205</v>
      </c>
      <c r="C19" s="93" t="s">
        <v>206</v>
      </c>
      <c r="D19" s="96">
        <f>IF(ISTEXT(INDEX('2021 Summary'!$C$5:$G$41,MATCH($B19,'2021 Summary'!$C$5:$C$41,0),MATCH(D$4,'2021 Summary'!$C$5:$G$5,0))),INDEX('2021 Summary'!$C$5:$G$41,MATCH($B19,'2021 Summary'!$C$5:$C$41,0),MATCH(D$4,'2021 Summary'!$C$5:$G$5,0)),IF(ABS(INDEX('2021 Summary'!$C$5:$G$41,MATCH($B19,'2021 Summary'!$C$5:$C$41,0),MATCH(D$4,'2021 Summary'!$C$5:$G$5,0)))&lt;0.005,IF(ABS(INDEX('2021 Summary'!$C$5:$G$41,MATCH($B19,'2021 Summary'!$C$5:$C$41,0),MATCH(D$4,'2021 Summary'!$C$5:$G$5,0)))=0,"NO","+"),INDEX('2021 Summary'!$C$5:$G$41,MATCH($B19,'2021 Summary'!$C$5:$C$41,0),MATCH(D$4,'2021 Summary'!$C$5:$G$5,0))))</f>
        <v>-1.1970734566404204</v>
      </c>
      <c r="E19" s="96">
        <f>IF(ISTEXT(INDEX('2021 Summary'!$C$5:$G$41,MATCH($B19,'2021 Summary'!$C$5:$C$41,0),MATCH(E$4,'2021 Summary'!$C$5:$G$5,0))),INDEX('2021 Summary'!$C$5:$G$41,MATCH($B19,'2021 Summary'!$C$5:$C$41,0),MATCH(E$4,'2021 Summary'!$C$5:$G$5,0)),IF(ABS(INDEX('2021 Summary'!$C$5:$G$41,MATCH($B19,'2021 Summary'!$C$5:$C$41,0),MATCH(E$4,'2021 Summary'!$C$5:$G$5,0)))&lt;0.005,IF(ABS(INDEX('2021 Summary'!$C$5:$G$41,MATCH($B19,'2021 Summary'!$C$5:$C$41,0),MATCH(E$4,'2021 Summary'!$C$5:$G$5,0)))=0,"NO","+"),INDEX('2021 Summary'!$C$5:$G$41,MATCH($B19,'2021 Summary'!$C$5:$C$41,0),MATCH(E$4,'2021 Summary'!$C$5:$G$5,0))))</f>
        <v>0.56544665440335218</v>
      </c>
      <c r="F19" s="97">
        <f>IF(OR(E19="IE",D19="IE"),"NA",IF(OR(E19="NE",D19="NE"),"NA",IF(ABS(INDEX('2021 Summary'!$C$5:$G$41,MATCH($B19,'2021 Summary'!$C$5:$C$41,0),MATCH(F$4,'2021 Summary'!$C$5:$G$5,0)))&lt;0.005,IF(ABS(INDEX('2021 Summary'!$C$5:$G$41,MATCH($B19,'2021 Summary'!$C$5:$C$41,0),MATCH(F$4,'2021 Summary'!$C$5:$G$5,0)))=0,0,"+"),INDEX('2021 Summary'!$C$5:$G$41,MATCH($B19,'2021 Summary'!$C$5:$C$41,0),MATCH(F$4,'2021 Summary'!$C$5:$G$5,0)))))</f>
        <v>1.7625201110437727</v>
      </c>
      <c r="G19" s="313">
        <f>INDEX('2021 Summary'!$C$5:$G$41,MATCH($B19,'2021 Summary'!$C$5:$C$41,0),MATCH(G$4,'2021 Summary'!$C$5:$G$5,0))</f>
        <v>-1.4723575243162395</v>
      </c>
      <c r="I19" s="320" t="s">
        <v>205</v>
      </c>
      <c r="J19" s="321">
        <f>INDEX('2021 Summary'!$C$6:$D$41, MATCH('2021 Summary_Formatted'!I19,'2021 Summary'!$C$6:$C$41,0),2)</f>
        <v>-1.1970734566404204</v>
      </c>
      <c r="M19" s="368">
        <v>-1.1000000000000001</v>
      </c>
      <c r="N19" s="369">
        <v>0.56000000000000005</v>
      </c>
      <c r="O19" s="370">
        <v>1.66</v>
      </c>
      <c r="P19" s="371">
        <v>-1.51</v>
      </c>
      <c r="R19" s="157">
        <f t="shared" si="1"/>
        <v>9.707345664042033E-2</v>
      </c>
      <c r="S19" s="157">
        <f t="shared" si="2"/>
        <v>-5.4466544033521247E-3</v>
      </c>
      <c r="T19" s="157">
        <f t="shared" si="3"/>
        <v>-0.10252011104377279</v>
      </c>
      <c r="U19" s="157">
        <f t="shared" si="4"/>
        <v>-3.7642475683760557E-2</v>
      </c>
    </row>
    <row r="20" spans="1:21" ht="18" customHeight="1" thickBot="1" x14ac:dyDescent="0.25">
      <c r="A20" s="54">
        <v>1</v>
      </c>
      <c r="B20" s="218" t="str">
        <f t="shared" ref="B20:B31" si="7">INDEX($I$20:$K$31, MATCH(A20,$K$20:$K$31,0),1)</f>
        <v>Agricultural Soil Carbon</v>
      </c>
      <c r="C20" s="94" t="str">
        <f t="shared" ref="C20:C31" si="8">B20</f>
        <v>Agricultural Soil Carbon</v>
      </c>
      <c r="D20" s="315">
        <f>IF(ISTEXT(INDEX('2021 Summary'!$C$5:$G$41,MATCH($B20,'2021 Summary'!$C$5:$C$41,0),MATCH(D$4,'2021 Summary'!$C$5:$G$5,0))),INDEX('2021 Summary'!$C$5:$G$41,MATCH($B20,'2021 Summary'!$C$5:$C$41,0),MATCH(D$4,'2021 Summary'!$C$5:$G$5,0)),IF(ABS(INDEX('2021 Summary'!$C$5:$G$41,MATCH($B20,'2021 Summary'!$C$5:$C$41,0),MATCH(D$4,'2021 Summary'!$C$5:$G$5,0)))&lt;0.005,IF(ABS(INDEX('2021 Summary'!$C$5:$G$41,MATCH($B20,'2021 Summary'!$C$5:$C$41,0),MATCH(D$4,'2021 Summary'!$C$5:$G$5,0)))=0,"NO","+"),INDEX('2021 Summary'!$C$5:$G$41,MATCH($B20,'2021 Summary'!$C$5:$C$41,0),MATCH(D$4,'2021 Summary'!$C$5:$G$5,0))))</f>
        <v>0.58365075441678382</v>
      </c>
      <c r="E20" s="315">
        <f>IF(ISTEXT(INDEX('2021 Summary'!$C$5:$G$41,MATCH($B20,'2021 Summary'!$C$5:$C$41,0),MATCH(E$4,'2021 Summary'!$C$5:$G$5,0))),INDEX('2021 Summary'!$C$5:$G$41,MATCH($B20,'2021 Summary'!$C$5:$C$41,0),MATCH(E$4,'2021 Summary'!$C$5:$G$5,0)),IF(ABS(INDEX('2021 Summary'!$C$5:$G$41,MATCH($B20,'2021 Summary'!$C$5:$C$41,0),MATCH(E$4,'2021 Summary'!$C$5:$G$5,0)))&lt;0.005,IF(ABS(INDEX('2021 Summary'!$C$5:$G$41,MATCH($B20,'2021 Summary'!$C$5:$C$41,0),MATCH(E$4,'2021 Summary'!$C$5:$G$5,0)))=0,"NO","+"),INDEX('2021 Summary'!$C$5:$G$41,MATCH($B20,'2021 Summary'!$C$5:$C$41,0),MATCH(E$4,'2021 Summary'!$C$5:$G$5,0))))</f>
        <v>0.81351667783664916</v>
      </c>
      <c r="F20" s="389">
        <f>IF(OR(E20="IE",D20="IE"),"NA",IF(OR(E20="NE",D20="NE"),"NA",IF(ABS(INDEX('2021 Summary'!$C$5:$G$41,MATCH($B20,'2021 Summary'!$C$5:$C$41,0),MATCH(F$4,'2021 Summary'!$C$5:$G$5,0)))&lt;0.005,IF(ABS(INDEX('2021 Summary'!$C$5:$G$41,MATCH($B20,'2021 Summary'!$C$5:$C$41,0),MATCH(F$4,'2021 Summary'!$C$5:$G$5,0)))=0,0,"+"),INDEX('2021 Summary'!$C$5:$G$41,MATCH($B20,'2021 Summary'!$C$5:$C$41,0),MATCH(F$4,'2021 Summary'!$C$5:$G$5,0)))))</f>
        <v>0.22986592341986534</v>
      </c>
      <c r="G20" s="390">
        <f>INDEX('2021 Summary'!$C$5:$G$41,MATCH($B20,'2021 Summary'!$C$5:$C$41,0),MATCH(G$4,'2021 Summary'!$C$5:$G$5,0))</f>
        <v>0.39384155966620843</v>
      </c>
      <c r="I20" t="s">
        <v>207</v>
      </c>
      <c r="J20" s="317">
        <f>INDEX('2021 Summary'!$C$6:$D$41, MATCH('2021 Summary_Formatted'!I20,'2021 Summary'!$C$6:$C$41,0),2)</f>
        <v>0.58365075441678382</v>
      </c>
      <c r="K20">
        <f t="shared" ref="K20:K29" si="9">RANK(J20,$J$20:$J$31,0)</f>
        <v>1</v>
      </c>
      <c r="M20" s="364">
        <v>0.81</v>
      </c>
      <c r="N20" s="365">
        <v>0.82</v>
      </c>
      <c r="O20" s="366">
        <v>0.01</v>
      </c>
      <c r="P20" s="367">
        <v>0.01</v>
      </c>
      <c r="R20" s="157">
        <f t="shared" si="1"/>
        <v>0.22634924558321623</v>
      </c>
      <c r="S20" s="157">
        <f t="shared" si="2"/>
        <v>6.4833221633507909E-3</v>
      </c>
      <c r="T20" s="157">
        <f t="shared" si="3"/>
        <v>-0.21986592341986533</v>
      </c>
      <c r="U20" s="157">
        <f t="shared" si="4"/>
        <v>-0.38384155966620842</v>
      </c>
    </row>
    <row r="21" spans="1:21" ht="18" customHeight="1" thickBot="1" x14ac:dyDescent="0.25">
      <c r="A21" s="54">
        <v>2</v>
      </c>
      <c r="B21" s="218" t="str">
        <f t="shared" si="7"/>
        <v>Enteric Fermentation</v>
      </c>
      <c r="C21" s="94" t="str">
        <f t="shared" si="8"/>
        <v>Enteric Fermentation</v>
      </c>
      <c r="D21" s="315">
        <f>IF(ISTEXT(INDEX('2021 Summary'!$C$5:$G$41,MATCH($B21,'2021 Summary'!$C$5:$C$41,0),MATCH(D$4,'2021 Summary'!$C$5:$G$5,0))),INDEX('2021 Summary'!$C$5:$G$41,MATCH($B21,'2021 Summary'!$C$5:$C$41,0),MATCH(D$4,'2021 Summary'!$C$5:$G$5,0)),IF(ABS(INDEX('2021 Summary'!$C$5:$G$41,MATCH($B21,'2021 Summary'!$C$5:$C$41,0),MATCH(D$4,'2021 Summary'!$C$5:$G$5,0)))&lt;0.005,IF(ABS(INDEX('2021 Summary'!$C$5:$G$41,MATCH($B21,'2021 Summary'!$C$5:$C$41,0),MATCH(D$4,'2021 Summary'!$C$5:$G$5,0)))=0,"NO","+"),INDEX('2021 Summary'!$C$5:$G$41,MATCH($B21,'2021 Summary'!$C$5:$C$41,0),MATCH(D$4,'2021 Summary'!$C$5:$G$5,0))))</f>
        <v>0.27115162436356888</v>
      </c>
      <c r="E21" s="315">
        <f>IF(ISTEXT(INDEX('2021 Summary'!$C$5:$G$41,MATCH($B21,'2021 Summary'!$C$5:$C$41,0),MATCH(E$4,'2021 Summary'!$C$5:$G$5,0))),INDEX('2021 Summary'!$C$5:$G$41,MATCH($B21,'2021 Summary'!$C$5:$C$41,0),MATCH(E$4,'2021 Summary'!$C$5:$G$5,0)),IF(ABS(INDEX('2021 Summary'!$C$5:$G$41,MATCH($B21,'2021 Summary'!$C$5:$C$41,0),MATCH(E$4,'2021 Summary'!$C$5:$G$5,0)))&lt;0.005,IF(ABS(INDEX('2021 Summary'!$C$5:$G$41,MATCH($B21,'2021 Summary'!$C$5:$C$41,0),MATCH(E$4,'2021 Summary'!$C$5:$G$5,0)))=0,"NO","+"),INDEX('2021 Summary'!$C$5:$G$41,MATCH($B21,'2021 Summary'!$C$5:$C$41,0),MATCH(E$4,'2021 Summary'!$C$5:$G$5,0))))</f>
        <v>0.28267740308191375</v>
      </c>
      <c r="F21" s="389">
        <f>IF(OR(E21="IE",D21="IE"),"NA",IF(OR(E21="NE",D21="NE"),"NA",IF(ABS(INDEX('2021 Summary'!$C$5:$G$41,MATCH($B21,'2021 Summary'!$C$5:$C$41,0),MATCH(F$4,'2021 Summary'!$C$5:$G$5,0)))&lt;0.005,IF(ABS(INDEX('2021 Summary'!$C$5:$G$41,MATCH($B21,'2021 Summary'!$C$5:$C$41,0),MATCH(F$4,'2021 Summary'!$C$5:$G$5,0)))=0,0,"+"),INDEX('2021 Summary'!$C$5:$G$41,MATCH($B21,'2021 Summary'!$C$5:$C$41,0),MATCH(F$4,'2021 Summary'!$C$5:$G$5,0)))))</f>
        <v>1.152577871834487E-2</v>
      </c>
      <c r="G21" s="390">
        <f>INDEX('2021 Summary'!$C$5:$G$41,MATCH($B21,'2021 Summary'!$C$5:$C$41,0),MATCH(G$4,'2021 Summary'!$C$5:$G$5,0))</f>
        <v>4.2506766261856253E-2</v>
      </c>
      <c r="I21" t="s">
        <v>208</v>
      </c>
      <c r="J21" s="317">
        <f>INDEX('2021 Summary'!$C$6:$D$41, MATCH('2021 Summary_Formatted'!I21,'2021 Summary'!$C$6:$C$41,0),2)</f>
        <v>0.27115162436356888</v>
      </c>
      <c r="K21">
        <f t="shared" si="9"/>
        <v>2</v>
      </c>
      <c r="M21" s="364">
        <v>0.28000000000000003</v>
      </c>
      <c r="N21" s="365">
        <v>0.27</v>
      </c>
      <c r="O21" s="366">
        <v>-0.01</v>
      </c>
      <c r="P21" s="367">
        <v>-0.05</v>
      </c>
      <c r="R21" s="157">
        <f t="shared" si="1"/>
        <v>8.8483756364311494E-3</v>
      </c>
      <c r="S21" s="157">
        <f t="shared" si="2"/>
        <v>-1.267740308191373E-2</v>
      </c>
      <c r="T21" s="157">
        <f t="shared" si="3"/>
        <v>-2.1525778718344872E-2</v>
      </c>
      <c r="U21" s="157">
        <f t="shared" si="4"/>
        <v>-9.2506766261856249E-2</v>
      </c>
    </row>
    <row r="22" spans="1:21" ht="18" customHeight="1" thickBot="1" x14ac:dyDescent="0.25">
      <c r="A22" s="54">
        <v>3</v>
      </c>
      <c r="B22" s="218" t="str">
        <f t="shared" si="7"/>
        <v>Forest Fires</v>
      </c>
      <c r="C22" s="94" t="str">
        <f t="shared" si="8"/>
        <v>Forest Fires</v>
      </c>
      <c r="D22" s="315">
        <f>IF(ISTEXT(INDEX('2021 Summary'!$C$5:$G$41,MATCH($B22,'2021 Summary'!$C$5:$C$41,0),MATCH(D$4,'2021 Summary'!$C$5:$G$5,0))),INDEX('2021 Summary'!$C$5:$G$41,MATCH($B22,'2021 Summary'!$C$5:$C$41,0),MATCH(D$4,'2021 Summary'!$C$5:$G$5,0)),IF(ABS(INDEX('2021 Summary'!$C$5:$G$41,MATCH($B22,'2021 Summary'!$C$5:$C$41,0),MATCH(D$4,'2021 Summary'!$C$5:$G$5,0)))&lt;0.005,IF(ABS(INDEX('2021 Summary'!$C$5:$G$41,MATCH($B22,'2021 Summary'!$C$5:$C$41,0),MATCH(D$4,'2021 Summary'!$C$5:$G$5,0)))=0,"NO","+"),INDEX('2021 Summary'!$C$5:$G$41,MATCH($B22,'2021 Summary'!$C$5:$C$41,0),MATCH(D$4,'2021 Summary'!$C$5:$G$5,0))))</f>
        <v>0.20745600939246289</v>
      </c>
      <c r="E22" s="315" t="str">
        <f>IF(ISTEXT(INDEX('2021 Summary'!$C$5:$G$41,MATCH($B22,'2021 Summary'!$C$5:$C$41,0),MATCH(E$4,'2021 Summary'!$C$5:$G$5,0))),INDEX('2021 Summary'!$C$5:$G$41,MATCH($B22,'2021 Summary'!$C$5:$C$41,0),MATCH(E$4,'2021 Summary'!$C$5:$G$5,0)),IF(ABS(INDEX('2021 Summary'!$C$5:$G$41,MATCH($B22,'2021 Summary'!$C$5:$C$41,0),MATCH(E$4,'2021 Summary'!$C$5:$G$5,0)))&lt;0.005,IF(ABS(INDEX('2021 Summary'!$C$5:$G$41,MATCH($B22,'2021 Summary'!$C$5:$C$41,0),MATCH(E$4,'2021 Summary'!$C$5:$G$5,0)))=0,"NO","+"),INDEX('2021 Summary'!$C$5:$G$41,MATCH($B22,'2021 Summary'!$C$5:$C$41,0),MATCH(E$4,'2021 Summary'!$C$5:$G$5,0))))</f>
        <v>NE</v>
      </c>
      <c r="F22" s="389" t="str">
        <f>IF(OR(E22="IE",D22="IE"),"NA",IF(OR(E22="NE",D22="NE"),"NA",IF(ABS(INDEX('2021 Summary'!$C$5:$G$41,MATCH($B22,'2021 Summary'!$C$5:$C$41,0),MATCH(F$4,'2021 Summary'!$C$5:$G$5,0)))&lt;0.005,IF(ABS(INDEX('2021 Summary'!$C$5:$G$41,MATCH($B22,'2021 Summary'!$C$5:$C$41,0),MATCH(F$4,'2021 Summary'!$C$5:$G$5,0)))=0,0,"+"),INDEX('2021 Summary'!$C$5:$G$41,MATCH($B22,'2021 Summary'!$C$5:$C$41,0),MATCH(F$4,'2021 Summary'!$C$5:$G$5,0)))))</f>
        <v>NA</v>
      </c>
      <c r="G22" s="390" t="str">
        <f>INDEX('2021 Summary'!$C$5:$G$41,MATCH($B22,'2021 Summary'!$C$5:$C$41,0),MATCH(G$4,'2021 Summary'!$C$5:$G$5,0))</f>
        <v>NA</v>
      </c>
      <c r="I22" t="s">
        <v>209</v>
      </c>
      <c r="J22" s="317">
        <f>INDEX('2021 Summary'!$C$6:$D$41, MATCH('2021 Summary_Formatted'!I22,'2021 Summary'!$C$6:$C$41,0),2)</f>
        <v>0.1416240952983657</v>
      </c>
      <c r="K22">
        <f t="shared" si="9"/>
        <v>4</v>
      </c>
      <c r="M22" s="364">
        <v>0.14000000000000001</v>
      </c>
      <c r="N22" s="365">
        <v>0.2</v>
      </c>
      <c r="O22" s="366">
        <v>0.06</v>
      </c>
      <c r="P22" s="367">
        <v>0.43</v>
      </c>
      <c r="R22" s="157">
        <f t="shared" si="1"/>
        <v>-6.7456009392462879E-2</v>
      </c>
      <c r="S22" s="157" t="e">
        <f t="shared" si="2"/>
        <v>#VALUE!</v>
      </c>
      <c r="T22" s="157" t="e">
        <f t="shared" si="3"/>
        <v>#VALUE!</v>
      </c>
      <c r="U22" s="157" t="e">
        <f t="shared" si="4"/>
        <v>#VALUE!</v>
      </c>
    </row>
    <row r="23" spans="1:21" ht="18" customHeight="1" thickBot="1" x14ac:dyDescent="0.25">
      <c r="A23" s="54">
        <v>4</v>
      </c>
      <c r="B23" s="218" t="str">
        <f t="shared" si="7"/>
        <v>Agricultural Soil Management</v>
      </c>
      <c r="C23" s="94" t="str">
        <f t="shared" si="8"/>
        <v>Agricultural Soil Management</v>
      </c>
      <c r="D23" s="315">
        <f>IF(ISTEXT(INDEX('2021 Summary'!$C$5:$G$41,MATCH($B23,'2021 Summary'!$C$5:$C$41,0),MATCH(D$4,'2021 Summary'!$C$5:$G$5,0))),INDEX('2021 Summary'!$C$5:$G$41,MATCH($B23,'2021 Summary'!$C$5:$C$41,0),MATCH(D$4,'2021 Summary'!$C$5:$G$5,0)),IF(ABS(INDEX('2021 Summary'!$C$5:$G$41,MATCH($B23,'2021 Summary'!$C$5:$C$41,0),MATCH(D$4,'2021 Summary'!$C$5:$G$5,0)))&lt;0.005,IF(ABS(INDEX('2021 Summary'!$C$5:$G$41,MATCH($B23,'2021 Summary'!$C$5:$C$41,0),MATCH(D$4,'2021 Summary'!$C$5:$G$5,0)))=0,"NO","+"),INDEX('2021 Summary'!$C$5:$G$41,MATCH($B23,'2021 Summary'!$C$5:$C$41,0),MATCH(D$4,'2021 Summary'!$C$5:$G$5,0))))</f>
        <v>0.1416240952983657</v>
      </c>
      <c r="E23" s="315">
        <f>IF(ISTEXT(INDEX('2021 Summary'!$C$5:$G$41,MATCH($B23,'2021 Summary'!$C$5:$C$41,0),MATCH(E$4,'2021 Summary'!$C$5:$G$5,0))),INDEX('2021 Summary'!$C$5:$G$41,MATCH($B23,'2021 Summary'!$C$5:$C$41,0),MATCH(E$4,'2021 Summary'!$C$5:$G$5,0)),IF(ABS(INDEX('2021 Summary'!$C$5:$G$41,MATCH($B23,'2021 Summary'!$C$5:$C$41,0),MATCH(E$4,'2021 Summary'!$C$5:$G$5,0)))&lt;0.005,IF(ABS(INDEX('2021 Summary'!$C$5:$G$41,MATCH($B23,'2021 Summary'!$C$5:$C$41,0),MATCH(E$4,'2021 Summary'!$C$5:$G$5,0)))=0,"NO","+"),INDEX('2021 Summary'!$C$5:$G$41,MATCH($B23,'2021 Summary'!$C$5:$C$41,0),MATCH(E$4,'2021 Summary'!$C$5:$G$5,0))))</f>
        <v>0.13269424126235091</v>
      </c>
      <c r="F23" s="389">
        <f>IF(OR(E23="IE",D23="IE"),"NA",IF(OR(E23="NE",D23="NE"),"NA",IF(ABS(INDEX('2021 Summary'!$C$5:$G$41,MATCH($B23,'2021 Summary'!$C$5:$C$41,0),MATCH(F$4,'2021 Summary'!$C$5:$G$5,0)))&lt;0.005,IF(ABS(INDEX('2021 Summary'!$C$5:$G$41,MATCH($B23,'2021 Summary'!$C$5:$C$41,0),MATCH(F$4,'2021 Summary'!$C$5:$G$5,0)))=0,0,"+"),INDEX('2021 Summary'!$C$5:$G$41,MATCH($B23,'2021 Summary'!$C$5:$C$41,0),MATCH(F$4,'2021 Summary'!$C$5:$G$5,0)))))</f>
        <v>-8.9298540360147893E-3</v>
      </c>
      <c r="G23" s="390">
        <f>INDEX('2021 Summary'!$C$5:$G$41,MATCH($B23,'2021 Summary'!$C$5:$C$41,0),MATCH(G$4,'2021 Summary'!$C$5:$G$5,0))</f>
        <v>-6.3053211511797297E-2</v>
      </c>
      <c r="I23" t="s">
        <v>210</v>
      </c>
      <c r="J23" s="317">
        <f>INDEX('2021 Summary'!$C$6:$D$41, MATCH('2021 Summary_Formatted'!I23,'2021 Summary'!$C$6:$C$41,0),2)</f>
        <v>0.20745600939246289</v>
      </c>
      <c r="K23">
        <f t="shared" si="9"/>
        <v>3</v>
      </c>
      <c r="M23" s="364">
        <v>0.02</v>
      </c>
      <c r="N23" s="365" t="s">
        <v>211</v>
      </c>
      <c r="O23" s="366" t="s">
        <v>193</v>
      </c>
      <c r="P23" s="366" t="s">
        <v>193</v>
      </c>
      <c r="R23" s="157">
        <f t="shared" si="1"/>
        <v>-0.12162409529836569</v>
      </c>
      <c r="S23" s="157" t="e">
        <f t="shared" si="2"/>
        <v>#VALUE!</v>
      </c>
      <c r="T23" s="157" t="e">
        <f t="shared" si="3"/>
        <v>#VALUE!</v>
      </c>
      <c r="U23" s="157" t="e">
        <f t="shared" si="4"/>
        <v>#VALUE!</v>
      </c>
    </row>
    <row r="24" spans="1:21" ht="18" customHeight="1" thickBot="1" x14ac:dyDescent="0.25">
      <c r="A24" s="54">
        <v>5</v>
      </c>
      <c r="B24" s="218" t="str">
        <f t="shared" si="7"/>
        <v>Manure Management</v>
      </c>
      <c r="C24" s="94" t="str">
        <f t="shared" si="8"/>
        <v>Manure Management</v>
      </c>
      <c r="D24" s="315">
        <f>IF(ISTEXT(INDEX('2021 Summary'!$C$5:$G$41,MATCH($B24,'2021 Summary'!$C$5:$C$41,0),MATCH(D$4,'2021 Summary'!$C$5:$G$5,0))),INDEX('2021 Summary'!$C$5:$G$41,MATCH($B24,'2021 Summary'!$C$5:$C$41,0),MATCH(D$4,'2021 Summary'!$C$5:$G$5,0)),IF(ABS(INDEX('2021 Summary'!$C$5:$G$41,MATCH($B24,'2021 Summary'!$C$5:$C$41,0),MATCH(D$4,'2021 Summary'!$C$5:$G$5,0)))&lt;0.005,IF(ABS(INDEX('2021 Summary'!$C$5:$G$41,MATCH($B24,'2021 Summary'!$C$5:$C$41,0),MATCH(D$4,'2021 Summary'!$C$5:$G$5,0)))=0,"NO","+"),INDEX('2021 Summary'!$C$5:$G$41,MATCH($B24,'2021 Summary'!$C$5:$C$41,0),MATCH(D$4,'2021 Summary'!$C$5:$G$5,0))))</f>
        <v>1.3579763713116182E-2</v>
      </c>
      <c r="E24" s="315">
        <f>IF(ISTEXT(INDEX('2021 Summary'!$C$5:$G$41,MATCH($B24,'2021 Summary'!$C$5:$C$41,0),MATCH(E$4,'2021 Summary'!$C$5:$G$5,0))),INDEX('2021 Summary'!$C$5:$G$41,MATCH($B24,'2021 Summary'!$C$5:$C$41,0),MATCH(E$4,'2021 Summary'!$C$5:$G$5,0)),IF(ABS(INDEX('2021 Summary'!$C$5:$G$41,MATCH($B24,'2021 Summary'!$C$5:$C$41,0),MATCH(E$4,'2021 Summary'!$C$5:$G$5,0)))&lt;0.005,IF(ABS(INDEX('2021 Summary'!$C$5:$G$41,MATCH($B24,'2021 Summary'!$C$5:$C$41,0),MATCH(E$4,'2021 Summary'!$C$5:$G$5,0)))=0,"NO","+"),INDEX('2021 Summary'!$C$5:$G$41,MATCH($B24,'2021 Summary'!$C$5:$C$41,0),MATCH(E$4,'2021 Summary'!$C$5:$G$5,0))))</f>
        <v>1.6001367678636941E-2</v>
      </c>
      <c r="F24" s="389" t="str">
        <f>IF(OR(E24="IE",D24="IE"),"NA",IF(OR(E24="NE",D24="NE"),"NA",IF(ABS(INDEX('2021 Summary'!$C$5:$G$41,MATCH($B24,'2021 Summary'!$C$5:$C$41,0),MATCH(F$4,'2021 Summary'!$C$5:$G$5,0)))&lt;0.005,IF(ABS(INDEX('2021 Summary'!$C$5:$G$41,MATCH($B24,'2021 Summary'!$C$5:$C$41,0),MATCH(F$4,'2021 Summary'!$C$5:$G$5,0)))=0,0,"+"),INDEX('2021 Summary'!$C$5:$G$41,MATCH($B24,'2021 Summary'!$C$5:$C$41,0),MATCH(F$4,'2021 Summary'!$C$5:$G$5,0)))))</f>
        <v>+</v>
      </c>
      <c r="G24" s="390">
        <f>INDEX('2021 Summary'!$C$5:$G$41,MATCH($B24,'2021 Summary'!$C$5:$C$41,0),MATCH(G$4,'2021 Summary'!$C$5:$G$5,0))</f>
        <v>0.17832445517309128</v>
      </c>
      <c r="I24" t="s">
        <v>212</v>
      </c>
      <c r="J24" s="317">
        <f>INDEX('2021 Summary'!$C$6:$D$41, MATCH('2021 Summary_Formatted'!I24,'2021 Summary'!$C$6:$C$41,0),2)</f>
        <v>1.3579763713116182E-2</v>
      </c>
      <c r="K24">
        <f t="shared" si="9"/>
        <v>5</v>
      </c>
      <c r="M24" s="364">
        <v>0.02</v>
      </c>
      <c r="N24" s="365">
        <v>0.02</v>
      </c>
      <c r="O24" s="366">
        <v>0.01</v>
      </c>
      <c r="P24" s="367">
        <v>0.39</v>
      </c>
      <c r="R24" s="157">
        <f t="shared" si="1"/>
        <v>6.4202362868838181E-3</v>
      </c>
      <c r="S24" s="157">
        <f t="shared" si="2"/>
        <v>3.9986323213630597E-3</v>
      </c>
      <c r="T24" s="157" t="e">
        <f t="shared" si="3"/>
        <v>#VALUE!</v>
      </c>
      <c r="U24" s="157">
        <f t="shared" si="4"/>
        <v>0.21167554482690873</v>
      </c>
    </row>
    <row r="25" spans="1:21" ht="18" customHeight="1" thickBot="1" x14ac:dyDescent="0.25">
      <c r="A25" s="54">
        <v>6</v>
      </c>
      <c r="B25" s="218" t="str">
        <f t="shared" si="7"/>
        <v>Urea Application</v>
      </c>
      <c r="C25" s="94" t="str">
        <f t="shared" si="8"/>
        <v>Urea Application</v>
      </c>
      <c r="D25" s="315" t="str">
        <f>IF(ISTEXT(INDEX('2021 Summary'!$C$5:$G$41,MATCH($B25,'2021 Summary'!$C$5:$C$41,0),MATCH(D$4,'2021 Summary'!$C$5:$G$5,0))),INDEX('2021 Summary'!$C$5:$G$41,MATCH($B25,'2021 Summary'!$C$5:$C$41,0),MATCH(D$4,'2021 Summary'!$C$5:$G$5,0)),IF(ABS(INDEX('2021 Summary'!$C$5:$G$41,MATCH($B25,'2021 Summary'!$C$5:$C$41,0),MATCH(D$4,'2021 Summary'!$C$5:$G$5,0)))&lt;0.005,IF(ABS(INDEX('2021 Summary'!$C$5:$G$41,MATCH($B25,'2021 Summary'!$C$5:$C$41,0),MATCH(D$4,'2021 Summary'!$C$5:$G$5,0)))=0,"NO","+"),INDEX('2021 Summary'!$C$5:$G$41,MATCH($B25,'2021 Summary'!$C$5:$C$41,0),MATCH(D$4,'2021 Summary'!$C$5:$G$5,0))))</f>
        <v>+</v>
      </c>
      <c r="E25" s="315" t="str">
        <f>IF(ISTEXT(INDEX('2021 Summary'!$C$5:$G$41,MATCH($B25,'2021 Summary'!$C$5:$C$41,0),MATCH(E$4,'2021 Summary'!$C$5:$G$5,0))),INDEX('2021 Summary'!$C$5:$G$41,MATCH($B25,'2021 Summary'!$C$5:$C$41,0),MATCH(E$4,'2021 Summary'!$C$5:$G$5,0)),IF(ABS(INDEX('2021 Summary'!$C$5:$G$41,MATCH($B25,'2021 Summary'!$C$5:$C$41,0),MATCH(E$4,'2021 Summary'!$C$5:$G$5,0)))&lt;0.005,IF(ABS(INDEX('2021 Summary'!$C$5:$G$41,MATCH($B25,'2021 Summary'!$C$5:$C$41,0),MATCH(E$4,'2021 Summary'!$C$5:$G$5,0)))=0,"NO","+"),INDEX('2021 Summary'!$C$5:$G$41,MATCH($B25,'2021 Summary'!$C$5:$C$41,0),MATCH(E$4,'2021 Summary'!$C$5:$G$5,0))))</f>
        <v>+</v>
      </c>
      <c r="F25" s="389" t="str">
        <f>IF(OR(E25="IE",D25="IE"),"NA",IF(OR(E25="NE",D25="NE"),"NA",IF(ABS(INDEX('2021 Summary'!$C$5:$G$41,MATCH($B25,'2021 Summary'!$C$5:$C$41,0),MATCH(F$4,'2021 Summary'!$C$5:$G$5,0)))&lt;0.005,IF(ABS(INDEX('2021 Summary'!$C$5:$G$41,MATCH($B25,'2021 Summary'!$C$5:$C$41,0),MATCH(F$4,'2021 Summary'!$C$5:$G$5,0)))=0,0,"+"),INDEX('2021 Summary'!$C$5:$G$41,MATCH($B25,'2021 Summary'!$C$5:$C$41,0),MATCH(F$4,'2021 Summary'!$C$5:$G$5,0)))))</f>
        <v>+</v>
      </c>
      <c r="G25" s="390">
        <f>INDEX('2021 Summary'!$C$5:$G$41,MATCH($B25,'2021 Summary'!$C$5:$C$41,0),MATCH(G$4,'2021 Summary'!$C$5:$G$5,0))</f>
        <v>4.8265910071513124E-2</v>
      </c>
      <c r="I25" t="s">
        <v>213</v>
      </c>
      <c r="J25" s="317">
        <f>INDEX('2021 Summary'!$C$6:$D$41, MATCH('2021 Summary_Formatted'!I25,'2021 Summary'!$C$6:$C$41,0),2)</f>
        <v>0</v>
      </c>
      <c r="K25">
        <f t="shared" si="9"/>
        <v>7</v>
      </c>
      <c r="M25" s="364" t="s">
        <v>199</v>
      </c>
      <c r="N25" s="365" t="s">
        <v>199</v>
      </c>
      <c r="O25" s="366" t="s">
        <v>199</v>
      </c>
      <c r="P25" s="367">
        <v>0</v>
      </c>
      <c r="R25" s="157" t="e">
        <f t="shared" si="1"/>
        <v>#VALUE!</v>
      </c>
      <c r="S25" s="157" t="e">
        <f t="shared" si="2"/>
        <v>#VALUE!</v>
      </c>
      <c r="T25" s="157" t="e">
        <f t="shared" si="3"/>
        <v>#VALUE!</v>
      </c>
      <c r="U25" s="157">
        <f t="shared" si="4"/>
        <v>-4.8265910071513124E-2</v>
      </c>
    </row>
    <row r="26" spans="1:21" ht="18" customHeight="1" thickBot="1" x14ac:dyDescent="0.25">
      <c r="A26" s="54">
        <v>7</v>
      </c>
      <c r="B26" s="218" t="str">
        <f t="shared" si="7"/>
        <v>Field Burning of Agricultural Residues</v>
      </c>
      <c r="C26" s="94" t="str">
        <f t="shared" si="8"/>
        <v>Field Burning of Agricultural Residues</v>
      </c>
      <c r="D26" s="315" t="str">
        <f>IF(ISTEXT(INDEX('2021 Summary'!$C$5:$G$41,MATCH($B26,'2021 Summary'!$C$5:$C$41,0),MATCH(D$4,'2021 Summary'!$C$5:$G$5,0))),INDEX('2021 Summary'!$C$5:$G$41,MATCH($B26,'2021 Summary'!$C$5:$C$41,0),MATCH(D$4,'2021 Summary'!$C$5:$G$5,0)),IF(ABS(INDEX('2021 Summary'!$C$5:$G$41,MATCH($B26,'2021 Summary'!$C$5:$C$41,0),MATCH(D$4,'2021 Summary'!$C$5:$G$5,0)))&lt;0.005,IF(ABS(INDEX('2021 Summary'!$C$5:$G$41,MATCH($B26,'2021 Summary'!$C$5:$C$41,0),MATCH(D$4,'2021 Summary'!$C$5:$G$5,0)))=0,"NO","+"),INDEX('2021 Summary'!$C$5:$G$41,MATCH($B26,'2021 Summary'!$C$5:$C$41,0),MATCH(D$4,'2021 Summary'!$C$5:$G$5,0))))</f>
        <v>NO</v>
      </c>
      <c r="E26" s="315" t="str">
        <f>IF(ISTEXT(INDEX('2021 Summary'!$C$5:$G$41,MATCH($B26,'2021 Summary'!$C$5:$C$41,0),MATCH(E$4,'2021 Summary'!$C$5:$G$5,0))),INDEX('2021 Summary'!$C$5:$G$41,MATCH($B26,'2021 Summary'!$C$5:$C$41,0),MATCH(E$4,'2021 Summary'!$C$5:$G$5,0)),IF(ABS(INDEX('2021 Summary'!$C$5:$G$41,MATCH($B26,'2021 Summary'!$C$5:$C$41,0),MATCH(E$4,'2021 Summary'!$C$5:$G$5,0)))&lt;0.005,IF(ABS(INDEX('2021 Summary'!$C$5:$G$41,MATCH($B26,'2021 Summary'!$C$5:$C$41,0),MATCH(E$4,'2021 Summary'!$C$5:$G$5,0)))=0,"NO","+"),INDEX('2021 Summary'!$C$5:$G$41,MATCH($B26,'2021 Summary'!$C$5:$C$41,0),MATCH(E$4,'2021 Summary'!$C$5:$G$5,0))))</f>
        <v>NO</v>
      </c>
      <c r="F26" s="389">
        <f>IF(OR(E26="IE",D26="IE"),"NA",IF(OR(E26="NE",D26="NE"),"NA",IF(ABS(INDEX('2021 Summary'!$C$5:$G$41,MATCH($B26,'2021 Summary'!$C$5:$C$41,0),MATCH(F$4,'2021 Summary'!$C$5:$G$5,0)))&lt;0.005,IF(ABS(INDEX('2021 Summary'!$C$5:$G$41,MATCH($B26,'2021 Summary'!$C$5:$C$41,0),MATCH(F$4,'2021 Summary'!$C$5:$G$5,0)))=0,0,"+"),INDEX('2021 Summary'!$C$5:$G$41,MATCH($B26,'2021 Summary'!$C$5:$C$41,0),MATCH(F$4,'2021 Summary'!$C$5:$G$5,0)))))</f>
        <v>0</v>
      </c>
      <c r="G26" s="390" t="str">
        <f>INDEX('2021 Summary'!$C$5:$G$41,MATCH($B26,'2021 Summary'!$C$5:$C$41,0),MATCH(G$4,'2021 Summary'!$C$5:$G$5,0))</f>
        <v>NA</v>
      </c>
      <c r="I26" t="s">
        <v>214</v>
      </c>
      <c r="J26" s="317">
        <f>INDEX('2021 Summary'!$C$6:$D$41, MATCH('2021 Summary_Formatted'!I26,'2021 Summary'!$C$6:$C$41,0),2)</f>
        <v>-4.6189128654131453E-2</v>
      </c>
      <c r="K26">
        <f t="shared" si="9"/>
        <v>8</v>
      </c>
      <c r="M26" s="364" t="s">
        <v>192</v>
      </c>
      <c r="N26" s="365" t="s">
        <v>192</v>
      </c>
      <c r="O26" s="366">
        <v>0</v>
      </c>
      <c r="P26" s="366" t="s">
        <v>193</v>
      </c>
      <c r="R26" s="157" t="e">
        <f t="shared" si="1"/>
        <v>#VALUE!</v>
      </c>
      <c r="S26" s="157" t="e">
        <f t="shared" si="2"/>
        <v>#VALUE!</v>
      </c>
      <c r="T26" s="157">
        <f t="shared" si="3"/>
        <v>0</v>
      </c>
      <c r="U26" s="157" t="e">
        <f t="shared" si="4"/>
        <v>#VALUE!</v>
      </c>
    </row>
    <row r="27" spans="1:21" ht="18" customHeight="1" thickBot="1" x14ac:dyDescent="0.25">
      <c r="A27" s="54">
        <v>8</v>
      </c>
      <c r="B27" s="218" t="str">
        <f t="shared" si="7"/>
        <v>Landfilled Yard Trimmings and Food Scraps</v>
      </c>
      <c r="C27" s="94" t="str">
        <f t="shared" si="8"/>
        <v>Landfilled Yard Trimmings and Food Scraps</v>
      </c>
      <c r="D27" s="315">
        <f>IF(ISTEXT(INDEX('2021 Summary'!$C$5:$G$41,MATCH($B27,'2021 Summary'!$C$5:$C$41,0),MATCH(D$4,'2021 Summary'!$C$5:$G$5,0))),INDEX('2021 Summary'!$C$5:$G$41,MATCH($B27,'2021 Summary'!$C$5:$C$41,0),MATCH(D$4,'2021 Summary'!$C$5:$G$5,0)),IF(ABS(INDEX('2021 Summary'!$C$5:$G$41,MATCH($B27,'2021 Summary'!$C$5:$C$41,0),MATCH(D$4,'2021 Summary'!$C$5:$G$5,0)))&lt;0.005,IF(ABS(INDEX('2021 Summary'!$C$5:$G$41,MATCH($B27,'2021 Summary'!$C$5:$C$41,0),MATCH(D$4,'2021 Summary'!$C$5:$G$5,0)))=0,"NO","+"),INDEX('2021 Summary'!$C$5:$G$41,MATCH($B27,'2021 Summary'!$C$5:$C$41,0),MATCH(D$4,'2021 Summary'!$C$5:$G$5,0))))</f>
        <v>-4.6189128654131453E-2</v>
      </c>
      <c r="E27" s="315">
        <f>IF(ISTEXT(INDEX('2021 Summary'!$C$5:$G$41,MATCH($B27,'2021 Summary'!$C$5:$C$41,0),MATCH(E$4,'2021 Summary'!$C$5:$G$5,0))),INDEX('2021 Summary'!$C$5:$G$41,MATCH($B27,'2021 Summary'!$C$5:$C$41,0),MATCH(E$4,'2021 Summary'!$C$5:$G$5,0)),IF(ABS(INDEX('2021 Summary'!$C$5:$G$41,MATCH($B27,'2021 Summary'!$C$5:$C$41,0),MATCH(E$4,'2021 Summary'!$C$5:$G$5,0)))&lt;0.005,IF(ABS(INDEX('2021 Summary'!$C$5:$G$41,MATCH($B27,'2021 Summary'!$C$5:$C$41,0),MATCH(E$4,'2021 Summary'!$C$5:$G$5,0)))=0,"NO","+"),INDEX('2021 Summary'!$C$5:$G$41,MATCH($B27,'2021 Summary'!$C$5:$C$41,0),MATCH(E$4,'2021 Summary'!$C$5:$G$5,0))))</f>
        <v>-4.9129430890346951E-2</v>
      </c>
      <c r="F27" s="389" t="str">
        <f>IF(OR(E27="IE",D27="IE"),"NA",IF(OR(E27="NE",D27="NE"),"NA",IF(ABS(INDEX('2021 Summary'!$C$5:$G$41,MATCH($B27,'2021 Summary'!$C$5:$C$41,0),MATCH(F$4,'2021 Summary'!$C$5:$G$5,0)))&lt;0.005,IF(ABS(INDEX('2021 Summary'!$C$5:$G$41,MATCH($B27,'2021 Summary'!$C$5:$C$41,0),MATCH(F$4,'2021 Summary'!$C$5:$G$5,0)))=0,0,"+"),INDEX('2021 Summary'!$C$5:$G$41,MATCH($B27,'2021 Summary'!$C$5:$C$41,0),MATCH(F$4,'2021 Summary'!$C$5:$G$5,0)))))</f>
        <v>+</v>
      </c>
      <c r="G27" s="390">
        <f>INDEX('2021 Summary'!$C$5:$G$41,MATCH($B27,'2021 Summary'!$C$5:$C$41,0),MATCH(G$4,'2021 Summary'!$C$5:$G$5,0))</f>
        <v>6.3657884915577376E-2</v>
      </c>
      <c r="I27" t="s">
        <v>215</v>
      </c>
      <c r="J27" s="317">
        <f>INDEX('2021 Summary'!$C$6:$D$41, MATCH('2021 Summary_Formatted'!I27,'2021 Summary'!$C$6:$C$41,0),2)</f>
        <v>-0.58930792025645318</v>
      </c>
      <c r="K27">
        <f t="shared" si="9"/>
        <v>9</v>
      </c>
      <c r="M27" s="364">
        <v>-0.04</v>
      </c>
      <c r="N27" s="365">
        <v>-0.05</v>
      </c>
      <c r="O27" s="366" t="s">
        <v>199</v>
      </c>
      <c r="P27" s="367">
        <v>0.09</v>
      </c>
      <c r="R27" s="157">
        <f t="shared" si="1"/>
        <v>6.1891286541314525E-3</v>
      </c>
      <c r="S27" s="157">
        <f t="shared" si="2"/>
        <v>-8.7056910965305212E-4</v>
      </c>
      <c r="T27" s="157" t="e">
        <f t="shared" si="3"/>
        <v>#VALUE!</v>
      </c>
      <c r="U27" s="157">
        <f t="shared" si="4"/>
        <v>2.6342115084422621E-2</v>
      </c>
    </row>
    <row r="28" spans="1:21" ht="15.75" thickBot="1" x14ac:dyDescent="0.25">
      <c r="A28" s="54">
        <v>9</v>
      </c>
      <c r="B28" s="218" t="str">
        <f t="shared" si="7"/>
        <v>Urban Trees</v>
      </c>
      <c r="C28" s="94" t="str">
        <f t="shared" si="8"/>
        <v>Urban Trees</v>
      </c>
      <c r="D28" s="315">
        <f>IF(ISTEXT(INDEX('2021 Summary'!$C$5:$G$41,MATCH($B28,'2021 Summary'!$C$5:$C$41,0),MATCH(D$4,'2021 Summary'!$C$5:$G$5,0))),INDEX('2021 Summary'!$C$5:$G$41,MATCH($B28,'2021 Summary'!$C$5:$C$41,0),MATCH(D$4,'2021 Summary'!$C$5:$G$5,0)),IF(ABS(INDEX('2021 Summary'!$C$5:$G$41,MATCH($B28,'2021 Summary'!$C$5:$C$41,0),MATCH(D$4,'2021 Summary'!$C$5:$G$5,0)))&lt;0.005,IF(ABS(INDEX('2021 Summary'!$C$5:$G$41,MATCH($B28,'2021 Summary'!$C$5:$C$41,0),MATCH(D$4,'2021 Summary'!$C$5:$G$5,0)))=0,"NO","+"),INDEX('2021 Summary'!$C$5:$G$41,MATCH($B28,'2021 Summary'!$C$5:$C$41,0),MATCH(D$4,'2021 Summary'!$C$5:$G$5,0))))</f>
        <v>-0.58930792025645318</v>
      </c>
      <c r="E28" s="315">
        <f>IF(ISTEXT(INDEX('2021 Summary'!$C$5:$G$41,MATCH($B28,'2021 Summary'!$C$5:$C$41,0),MATCH(E$4,'2021 Summary'!$C$5:$G$5,0))),INDEX('2021 Summary'!$C$5:$G$41,MATCH($B28,'2021 Summary'!$C$5:$C$41,0),MATCH(E$4,'2021 Summary'!$C$5:$G$5,0)),IF(ABS(INDEX('2021 Summary'!$C$5:$G$41,MATCH($B28,'2021 Summary'!$C$5:$C$41,0),MATCH(E$4,'2021 Summary'!$C$5:$G$5,0)))&lt;0.005,IF(ABS(INDEX('2021 Summary'!$C$5:$G$41,MATCH($B28,'2021 Summary'!$C$5:$C$41,0),MATCH(E$4,'2021 Summary'!$C$5:$G$5,0)))=0,"NO","+"),INDEX('2021 Summary'!$C$5:$G$41,MATCH($B28,'2021 Summary'!$C$5:$C$41,0),MATCH(E$4,'2021 Summary'!$C$5:$G$5,0))))</f>
        <v>-0.63729074027913979</v>
      </c>
      <c r="F28" s="389">
        <f>IF(OR(E28="IE",D28="IE"),"NA",IF(OR(E28="NE",D28="NE"),"NA",IF(ABS(INDEX('2021 Summary'!$C$5:$G$41,MATCH($B28,'2021 Summary'!$C$5:$C$41,0),MATCH(F$4,'2021 Summary'!$C$5:$G$5,0)))&lt;0.005,IF(ABS(INDEX('2021 Summary'!$C$5:$G$41,MATCH($B28,'2021 Summary'!$C$5:$C$41,0),MATCH(F$4,'2021 Summary'!$C$5:$G$5,0)))=0,0,"+"),INDEX('2021 Summary'!$C$5:$G$41,MATCH($B28,'2021 Summary'!$C$5:$C$41,0),MATCH(F$4,'2021 Summary'!$C$5:$G$5,0)))))</f>
        <v>-4.7982820022686612E-2</v>
      </c>
      <c r="G28" s="390">
        <f>INDEX('2021 Summary'!$C$5:$G$41,MATCH($B28,'2021 Summary'!$C$5:$C$41,0),MATCH(G$4,'2021 Summary'!$C$5:$G$5,0))</f>
        <v>8.142232332768512E-2</v>
      </c>
      <c r="I28" t="s">
        <v>216</v>
      </c>
      <c r="J28" s="317">
        <f>INDEX('2021 Summary'!$C$6:$D$41, MATCH('2021 Summary_Formatted'!I28,'2021 Summary'!$C$6:$C$41,0),2)</f>
        <v>-1.7803889737650866</v>
      </c>
      <c r="K28">
        <f t="shared" si="9"/>
        <v>10</v>
      </c>
      <c r="M28" s="364">
        <v>-0.53</v>
      </c>
      <c r="N28" s="365">
        <v>-0.71</v>
      </c>
      <c r="O28" s="366">
        <v>-0.18</v>
      </c>
      <c r="P28" s="367">
        <v>0.34</v>
      </c>
      <c r="R28" s="157">
        <f t="shared" si="1"/>
        <v>5.930792025645315E-2</v>
      </c>
      <c r="S28" s="157">
        <f t="shared" si="2"/>
        <v>-7.2709259720860175E-2</v>
      </c>
      <c r="T28" s="157">
        <f t="shared" si="3"/>
        <v>-0.13201717997731338</v>
      </c>
      <c r="U28" s="157">
        <f t="shared" si="4"/>
        <v>0.2585776766723149</v>
      </c>
    </row>
    <row r="29" spans="1:21" ht="18" customHeight="1" thickBot="1" x14ac:dyDescent="0.25">
      <c r="A29" s="54">
        <v>10</v>
      </c>
      <c r="B29" s="218" t="str">
        <f t="shared" si="7"/>
        <v>Forest Carbon</v>
      </c>
      <c r="C29" s="94" t="str">
        <f t="shared" si="8"/>
        <v>Forest Carbon</v>
      </c>
      <c r="D29" s="315">
        <f>IF(ISTEXT(INDEX('2021 Summary'!$C$5:$G$41,MATCH($B29,'2021 Summary'!$C$5:$C$41,0),MATCH(D$4,'2021 Summary'!$C$5:$G$5,0))),INDEX('2021 Summary'!$C$5:$G$41,MATCH($B29,'2021 Summary'!$C$5:$C$41,0),MATCH(D$4,'2021 Summary'!$C$5:$G$5,0)),IF(ABS(INDEX('2021 Summary'!$C$5:$G$41,MATCH($B29,'2021 Summary'!$C$5:$C$41,0),MATCH(D$4,'2021 Summary'!$C$5:$G$5,0)))&lt;0.005,IF(ABS(INDEX('2021 Summary'!$C$5:$G$41,MATCH($B29,'2021 Summary'!$C$5:$C$41,0),MATCH(D$4,'2021 Summary'!$C$5:$G$5,0)))=0,"NO","+"),INDEX('2021 Summary'!$C$5:$G$41,MATCH($B29,'2021 Summary'!$C$5:$C$41,0),MATCH(D$4,'2021 Summary'!$C$5:$G$5,0))))</f>
        <v>-1.7803889737650866</v>
      </c>
      <c r="E29" s="315" t="str">
        <f>IF(ISTEXT(INDEX('2021 Summary'!$C$5:$G$41,MATCH($B29,'2021 Summary'!$C$5:$C$41,0),MATCH(E$4,'2021 Summary'!$C$5:$G$5,0))),INDEX('2021 Summary'!$C$5:$G$41,MATCH($B29,'2021 Summary'!$C$5:$C$41,0),MATCH(E$4,'2021 Summary'!$C$5:$G$5,0)),IF(ABS(INDEX('2021 Summary'!$C$5:$G$41,MATCH($B29,'2021 Summary'!$C$5:$C$41,0),MATCH(E$4,'2021 Summary'!$C$5:$G$5,0)))&lt;0.005,IF(ABS(INDEX('2021 Summary'!$C$5:$G$41,MATCH($B29,'2021 Summary'!$C$5:$C$41,0),MATCH(E$4,'2021 Summary'!$C$5:$G$5,0)))=0,"NO","+"),INDEX('2021 Summary'!$C$5:$G$41,MATCH($B29,'2021 Summary'!$C$5:$C$41,0),MATCH(E$4,'2021 Summary'!$C$5:$G$5,0))))</f>
        <v>NO</v>
      </c>
      <c r="F29" s="389">
        <f>IF(OR(E29="IE",D29="IE"),"NA",IF(OR(E29="NE",D29="NE"),"NA",IF(ABS(INDEX('2021 Summary'!$C$5:$G$41,MATCH($B29,'2021 Summary'!$C$5:$C$41,0),MATCH(F$4,'2021 Summary'!$C$5:$G$5,0)))&lt;0.005,IF(ABS(INDEX('2021 Summary'!$C$5:$G$41,MATCH($B29,'2021 Summary'!$C$5:$C$41,0),MATCH(F$4,'2021 Summary'!$C$5:$G$5,0)))=0,0,"+"),INDEX('2021 Summary'!$C$5:$G$41,MATCH($B29,'2021 Summary'!$C$5:$C$41,0),MATCH(F$4,'2021 Summary'!$C$5:$G$5,0)))))</f>
        <v>1.7803889737650866</v>
      </c>
      <c r="G29" s="390" t="str">
        <f>INDEX('2021 Summary'!$C$5:$G$41,MATCH($B29,'2021 Summary'!$C$5:$C$41,0),MATCH(G$4,'2021 Summary'!$C$5:$G$5,0))</f>
        <v>NA</v>
      </c>
      <c r="I29" t="s">
        <v>217</v>
      </c>
      <c r="J29" s="317">
        <f>INDEX('2021 Summary'!$C$6:$D$41, MATCH('2021 Summary_Formatted'!I29,'2021 Summary'!$C$6:$C$41,0),2)</f>
        <v>1.3503188509536022E-3</v>
      </c>
      <c r="K29">
        <f t="shared" si="9"/>
        <v>6</v>
      </c>
      <c r="L29" s="49"/>
      <c r="M29" s="364">
        <v>-1.8</v>
      </c>
      <c r="N29" s="365" t="s">
        <v>192</v>
      </c>
      <c r="O29" s="366">
        <v>1.8</v>
      </c>
      <c r="P29" s="366" t="s">
        <v>193</v>
      </c>
      <c r="R29" s="157">
        <f t="shared" si="1"/>
        <v>-1.9611026234913398E-2</v>
      </c>
      <c r="S29" s="157" t="e">
        <f t="shared" si="2"/>
        <v>#VALUE!</v>
      </c>
      <c r="T29" s="157">
        <f t="shared" si="3"/>
        <v>1.9611026234913398E-2</v>
      </c>
      <c r="U29" s="157" t="e">
        <f t="shared" si="4"/>
        <v>#VALUE!</v>
      </c>
    </row>
    <row r="30" spans="1:21" ht="18" customHeight="1" thickBot="1" x14ac:dyDescent="0.25">
      <c r="A30" s="54">
        <v>11</v>
      </c>
      <c r="B30" s="218" t="str">
        <f t="shared" si="7"/>
        <v>Liming</v>
      </c>
      <c r="C30" s="94" t="str">
        <f t="shared" si="8"/>
        <v>Liming</v>
      </c>
      <c r="D30" s="315" t="str">
        <f>IF(ISTEXT(INDEX('2021 Summary'!$C$5:$G$41,MATCH($B30,'2021 Summary'!$C$5:$C$41,0),MATCH(D$4,'2021 Summary'!$C$5:$G$5,0))),INDEX('2021 Summary'!$C$5:$G$41,MATCH($B30,'2021 Summary'!$C$5:$C$41,0),MATCH(D$4,'2021 Summary'!$C$5:$G$5,0)),IF(ABS(INDEX('2021 Summary'!$C$5:$G$41,MATCH($B30,'2021 Summary'!$C$5:$C$41,0),MATCH(D$4,'2021 Summary'!$C$5:$G$5,0)))&lt;0.005,IF(ABS(INDEX('2021 Summary'!$C$5:$G$41,MATCH($B30,'2021 Summary'!$C$5:$C$41,0),MATCH(D$4,'2021 Summary'!$C$5:$G$5,0)))=0,"NO","+"),INDEX('2021 Summary'!$C$5:$G$41,MATCH($B30,'2021 Summary'!$C$5:$C$41,0),MATCH(D$4,'2021 Summary'!$C$5:$G$5,0))))</f>
        <v>NO</v>
      </c>
      <c r="E30" s="315" t="str">
        <f>IF(ISTEXT(INDEX('2021 Summary'!$C$5:$G$41,MATCH($B30,'2021 Summary'!$C$5:$C$41,0),MATCH(E$4,'2021 Summary'!$C$5:$G$5,0))),INDEX('2021 Summary'!$C$5:$G$41,MATCH($B30,'2021 Summary'!$C$5:$C$41,0),MATCH(E$4,'2021 Summary'!$C$5:$G$5,0)),IF(ABS(INDEX('2021 Summary'!$C$5:$G$41,MATCH($B30,'2021 Summary'!$C$5:$C$41,0),MATCH(E$4,'2021 Summary'!$C$5:$G$5,0)))&lt;0.005,IF(ABS(INDEX('2021 Summary'!$C$5:$G$41,MATCH($B30,'2021 Summary'!$C$5:$C$41,0),MATCH(E$4,'2021 Summary'!$C$5:$G$5,0)))=0,"NO","+"),INDEX('2021 Summary'!$C$5:$G$41,MATCH($B30,'2021 Summary'!$C$5:$C$41,0),MATCH(E$4,'2021 Summary'!$C$5:$G$5,0))))</f>
        <v>NO</v>
      </c>
      <c r="F30" s="389">
        <f>IF(OR(E30="IE",D30="IE"),"NA",IF(OR(E30="NE",D30="NE"),"NA",IF(ABS(INDEX('2021 Summary'!$C$5:$G$41,MATCH($B30,'2021 Summary'!$C$5:$C$41,0),MATCH(F$4,'2021 Summary'!$C$5:$G$5,0)))&lt;0.005,IF(ABS(INDEX('2021 Summary'!$C$5:$G$41,MATCH($B30,'2021 Summary'!$C$5:$C$41,0),MATCH(F$4,'2021 Summary'!$C$5:$G$5,0)))=0,0,"+"),INDEX('2021 Summary'!$C$5:$G$41,MATCH($B30,'2021 Summary'!$C$5:$C$41,0),MATCH(F$4,'2021 Summary'!$C$5:$G$5,0)))))</f>
        <v>0</v>
      </c>
      <c r="G30" s="390" t="str">
        <f>INDEX('2021 Summary'!$C$5:$G$41,MATCH($B30,'2021 Summary'!$C$5:$C$41,0),MATCH(G$4,'2021 Summary'!$C$5:$G$5,0))</f>
        <v>NA</v>
      </c>
      <c r="I30" t="s">
        <v>218</v>
      </c>
      <c r="J30" s="317" t="str">
        <f>INDEX('2021 Summary'!$C$6:$D$41, MATCH('2021 Summary_Formatted'!I30,'2021 Summary'!$C$6:$C$41,0),2)</f>
        <v>NO</v>
      </c>
      <c r="K30">
        <v>11</v>
      </c>
      <c r="M30" s="364" t="s">
        <v>192</v>
      </c>
      <c r="N30" s="365" t="s">
        <v>192</v>
      </c>
      <c r="O30" s="366">
        <v>0</v>
      </c>
      <c r="P30" s="366" t="s">
        <v>193</v>
      </c>
      <c r="R30" s="157" t="e">
        <f t="shared" si="1"/>
        <v>#VALUE!</v>
      </c>
      <c r="S30" s="157" t="e">
        <f t="shared" si="2"/>
        <v>#VALUE!</v>
      </c>
      <c r="T30" s="157">
        <f t="shared" si="3"/>
        <v>0</v>
      </c>
      <c r="U30" s="157" t="e">
        <f t="shared" si="4"/>
        <v>#VALUE!</v>
      </c>
    </row>
    <row r="31" spans="1:21" ht="18" customHeight="1" thickBot="1" x14ac:dyDescent="0.25">
      <c r="A31" s="54">
        <v>12</v>
      </c>
      <c r="B31" s="218" t="str">
        <f t="shared" si="7"/>
        <v>N2O from Settlement Soils</v>
      </c>
      <c r="C31" s="94" t="str">
        <f t="shared" si="8"/>
        <v>N2O from Settlement Soils</v>
      </c>
      <c r="D31" s="315" t="str">
        <f>IF(ISTEXT(INDEX('2021 Summary'!$C$5:$G$41,MATCH($B31,'2021 Summary'!$C$5:$C$41,0),MATCH(D$4,'2021 Summary'!$C$5:$G$5,0))),INDEX('2021 Summary'!$C$5:$G$41,MATCH($B31,'2021 Summary'!$C$5:$C$41,0),MATCH(D$4,'2021 Summary'!$C$5:$G$5,0)),IF(ABS(INDEX('2021 Summary'!$C$5:$G$41,MATCH($B31,'2021 Summary'!$C$5:$C$41,0),MATCH(D$4,'2021 Summary'!$C$5:$G$5,0)))&lt;0.005,IF(ABS(INDEX('2021 Summary'!$C$5:$G$41,MATCH($B31,'2021 Summary'!$C$5:$C$41,0),MATCH(D$4,'2021 Summary'!$C$5:$G$5,0)))=0,"NO","+"),INDEX('2021 Summary'!$C$5:$G$41,MATCH($B31,'2021 Summary'!$C$5:$C$41,0),MATCH(D$4,'2021 Summary'!$C$5:$G$5,0))))</f>
        <v>IE</v>
      </c>
      <c r="E31" s="315">
        <f>IF(ISTEXT(INDEX('2021 Summary'!$C$5:$G$41,MATCH($B31,'2021 Summary'!$C$5:$C$41,0),MATCH(E$4,'2021 Summary'!$C$5:$G$5,0))),INDEX('2021 Summary'!$C$5:$G$41,MATCH($B31,'2021 Summary'!$C$5:$C$41,0),MATCH(E$4,'2021 Summary'!$C$5:$G$5,0)),IF(ABS(INDEX('2021 Summary'!$C$5:$G$41,MATCH($B31,'2021 Summary'!$C$5:$C$41,0),MATCH(E$4,'2021 Summary'!$C$5:$G$5,0)))&lt;0.005,IF(ABS(INDEX('2021 Summary'!$C$5:$G$41,MATCH($B31,'2021 Summary'!$C$5:$C$41,0),MATCH(E$4,'2021 Summary'!$C$5:$G$5,0)))=0,"NO","+"),INDEX('2021 Summary'!$C$5:$G$41,MATCH($B31,'2021 Summary'!$C$5:$C$41,0),MATCH(E$4,'2021 Summary'!$C$5:$G$5,0))))</f>
        <v>5.5616424941065997E-3</v>
      </c>
      <c r="F31" s="389" t="str">
        <f>IF(OR(E31="IE",D31="IE"),"NA",IF(OR(E31="NE",D31="NE"),"NA",IF(ABS(INDEX('2021 Summary'!$C$5:$G$41,MATCH($B31,'2021 Summary'!$C$5:$C$41,0),MATCH(F$4,'2021 Summary'!$C$5:$G$5,0)))&lt;0.005,IF(ABS(INDEX('2021 Summary'!$C$5:$G$41,MATCH($B31,'2021 Summary'!$C$5:$C$41,0),MATCH(F$4,'2021 Summary'!$C$5:$G$5,0)))=0,0,"+"),INDEX('2021 Summary'!$C$5:$G$41,MATCH($B31,'2021 Summary'!$C$5:$C$41,0),MATCH(F$4,'2021 Summary'!$C$5:$G$5,0)))))</f>
        <v>NA</v>
      </c>
      <c r="G31" s="390" t="str">
        <f>INDEX('2021 Summary'!$C$5:$G$41,MATCH($B31,'2021 Summary'!$C$5:$C$41,0),MATCH(G$4,'2021 Summary'!$C$5:$G$5,0))</f>
        <v>NA</v>
      </c>
      <c r="I31" t="s">
        <v>219</v>
      </c>
      <c r="J31" s="317" t="str">
        <f>INDEX('2021 Summary'!$C$6:$D$41, MATCH('2021 Summary_Formatted'!I31,'2021 Summary'!$C$6:$C$41,0),2)</f>
        <v>IE</v>
      </c>
      <c r="K31">
        <v>12</v>
      </c>
      <c r="L31" s="157"/>
      <c r="M31" s="364" t="s">
        <v>195</v>
      </c>
      <c r="N31" s="365">
        <v>0.01</v>
      </c>
      <c r="O31" s="366" t="s">
        <v>193</v>
      </c>
      <c r="P31" s="366" t="s">
        <v>193</v>
      </c>
      <c r="R31" s="157" t="e">
        <f t="shared" si="1"/>
        <v>#VALUE!</v>
      </c>
      <c r="S31" s="157">
        <f t="shared" si="2"/>
        <v>4.4383575058934005E-3</v>
      </c>
      <c r="T31" s="157" t="e">
        <f t="shared" si="3"/>
        <v>#VALUE!</v>
      </c>
      <c r="U31" s="157" t="e">
        <f t="shared" si="4"/>
        <v>#VALUE!</v>
      </c>
    </row>
    <row r="32" spans="1:21" ht="18" customHeight="1" thickBot="1" x14ac:dyDescent="0.25">
      <c r="A32" s="54"/>
      <c r="B32" s="218" t="s">
        <v>220</v>
      </c>
      <c r="C32" s="93" t="s">
        <v>220</v>
      </c>
      <c r="D32" s="96">
        <f>IF(ISTEXT(INDEX('2021 Summary'!$C$5:$G$41,MATCH($B32,'2021 Summary'!$C$5:$C$41,0),MATCH(D$4,'2021 Summary'!$C$5:$G$5,0))),INDEX('2021 Summary'!$C$5:$G$41,MATCH($B32,'2021 Summary'!$C$5:$C$41,0),MATCH(D$4,'2021 Summary'!$C$5:$G$5,0)),IF(ABS(INDEX('2021 Summary'!$C$5:$G$41,MATCH($B32,'2021 Summary'!$C$5:$C$41,0),MATCH(D$4,'2021 Summary'!$C$5:$G$5,0)))&lt;0.005,IF(ABS(INDEX('2021 Summary'!$C$5:$G$41,MATCH($B32,'2021 Summary'!$C$5:$C$41,0),MATCH(D$4,'2021 Summary'!$C$5:$G$5,0)))=0,"NO","+"),INDEX('2021 Summary'!$C$5:$G$41,MATCH($B32,'2021 Summary'!$C$5:$C$41,0),MATCH(D$4,'2021 Summary'!$C$5:$G$5,0))))</f>
        <v>0.40865782292546587</v>
      </c>
      <c r="E32" s="96">
        <f>IF(ISTEXT(INDEX('2021 Summary'!$C$5:$G$41,MATCH($B32,'2021 Summary'!$C$5:$C$41,0),MATCH(E$4,'2021 Summary'!$C$5:$G$5,0))),INDEX('2021 Summary'!$C$5:$G$41,MATCH($B32,'2021 Summary'!$C$5:$C$41,0),MATCH(E$4,'2021 Summary'!$C$5:$G$5,0)),IF(ABS(INDEX('2021 Summary'!$C$5:$G$41,MATCH($B32,'2021 Summary'!$C$5:$C$41,0),MATCH(E$4,'2021 Summary'!$C$5:$G$5,0)))&lt;0.005,IF(ABS(INDEX('2021 Summary'!$C$5:$G$41,MATCH($B32,'2021 Summary'!$C$5:$C$41,0),MATCH(E$4,'2021 Summary'!$C$5:$G$5,0)))=0,"NO","+"),INDEX('2021 Summary'!$C$5:$G$41,MATCH($B32,'2021 Summary'!$C$5:$C$41,0),MATCH(E$4,'2021 Summary'!$C$5:$G$5,0))))</f>
        <v>1.3646966673126886</v>
      </c>
      <c r="F32" s="97">
        <f>IF(OR(E32="IE",D32="IE"),"NA",IF(OR(E32="NE",D32="NE"),"NA",IF(ABS(INDEX('2021 Summary'!$C$5:$G$41,MATCH($B32,'2021 Summary'!$C$5:$C$41,0),MATCH(F$4,'2021 Summary'!$C$5:$G$5,0)))&lt;0.005,IF(ABS(INDEX('2021 Summary'!$C$5:$G$41,MATCH($B32,'2021 Summary'!$C$5:$C$41,0),MATCH(F$4,'2021 Summary'!$C$5:$G$5,0)))=0,0,"+"),INDEX('2021 Summary'!$C$5:$G$41,MATCH($B32,'2021 Summary'!$C$5:$C$41,0),MATCH(F$4,'2021 Summary'!$C$5:$G$5,0)))))</f>
        <v>0.95603884438722275</v>
      </c>
      <c r="G32" s="313">
        <f>INDEX('2021 Summary'!$C$5:$G$41,MATCH($B32,'2021 Summary'!$C$5:$C$41,0),MATCH(G$4,'2021 Summary'!$C$5:$G$5,0))</f>
        <v>2.3394605235823231</v>
      </c>
      <c r="I32" s="320" t="s">
        <v>220</v>
      </c>
      <c r="J32" s="321">
        <f>INDEX('2021 Summary'!$C$6:$D$41, MATCH('2021 Summary_Formatted'!I32,'2021 Summary'!$C$6:$C$41,0),2)</f>
        <v>0.40865782292546587</v>
      </c>
      <c r="L32" s="158"/>
      <c r="M32" s="368">
        <v>0.41</v>
      </c>
      <c r="N32" s="369">
        <v>1.36</v>
      </c>
      <c r="O32" s="370">
        <v>0.95</v>
      </c>
      <c r="P32" s="371">
        <v>2.35</v>
      </c>
      <c r="R32" s="157">
        <f t="shared" si="1"/>
        <v>1.3421770745341011E-3</v>
      </c>
      <c r="S32" s="157">
        <f t="shared" si="2"/>
        <v>-4.6966673126884739E-3</v>
      </c>
      <c r="T32" s="157">
        <f t="shared" si="3"/>
        <v>-6.038844387222797E-3</v>
      </c>
      <c r="U32" s="157">
        <f t="shared" si="4"/>
        <v>1.0539476417676941E-2</v>
      </c>
    </row>
    <row r="33" spans="1:21" ht="18" customHeight="1" thickBot="1" x14ac:dyDescent="0.25">
      <c r="A33" s="54">
        <v>1</v>
      </c>
      <c r="B33" s="218" t="str">
        <f>INDEX($I$33:$K$35, MATCH(A33,$K$33:$K$35,0),1)</f>
        <v>Landfills</v>
      </c>
      <c r="C33" s="94" t="str">
        <f>B33</f>
        <v>Landfills</v>
      </c>
      <c r="D33" s="315">
        <f>IF(ISTEXT(INDEX('2021 Summary'!$C$5:$G$41,MATCH($B33,'2021 Summary'!$C$5:$C$41,0),MATCH(D$4,'2021 Summary'!$C$5:$G$5,0))),INDEX('2021 Summary'!$C$5:$G$41,MATCH($B33,'2021 Summary'!$C$5:$C$41,0),MATCH(D$4,'2021 Summary'!$C$5:$G$5,0)),IF(ABS(INDEX('2021 Summary'!$C$5:$G$41,MATCH($B33,'2021 Summary'!$C$5:$C$41,0),MATCH(D$4,'2021 Summary'!$C$5:$G$5,0)))&lt;0.005,IF(ABS(INDEX('2021 Summary'!$C$5:$G$41,MATCH($B33,'2021 Summary'!$C$5:$C$41,0),MATCH(D$4,'2021 Summary'!$C$5:$G$5,0)))=0,"NO","+"),INDEX('2021 Summary'!$C$5:$G$41,MATCH($B33,'2021 Summary'!$C$5:$C$41,0),MATCH(D$4,'2021 Summary'!$C$5:$G$5,0))))</f>
        <v>0.33237130134031639</v>
      </c>
      <c r="E33" s="315">
        <f>IF(ISTEXT(INDEX('2021 Summary'!$C$5:$G$41,MATCH($B33,'2021 Summary'!$C$5:$C$41,0),MATCH(E$4,'2021 Summary'!$C$5:$G$5,0))),INDEX('2021 Summary'!$C$5:$G$41,MATCH($B33,'2021 Summary'!$C$5:$C$41,0),MATCH(E$4,'2021 Summary'!$C$5:$G$5,0)),IF(ABS(INDEX('2021 Summary'!$C$5:$G$41,MATCH($B33,'2021 Summary'!$C$5:$C$41,0),MATCH(E$4,'2021 Summary'!$C$5:$G$5,0)))&lt;0.005,IF(ABS(INDEX('2021 Summary'!$C$5:$G$41,MATCH($B33,'2021 Summary'!$C$5:$C$41,0),MATCH(E$4,'2021 Summary'!$C$5:$G$5,0)))=0,"NO","+"),INDEX('2021 Summary'!$C$5:$G$41,MATCH($B33,'2021 Summary'!$C$5:$C$41,0),MATCH(E$4,'2021 Summary'!$C$5:$G$5,0))))</f>
        <v>1.2250738025324357</v>
      </c>
      <c r="F33" s="389">
        <f>IF(OR(E33="IE",D33="IE"),"NA",IF(OR(E33="NE",D33="NE"),"NA",IF(ABS(INDEX('2021 Summary'!$C$5:$G$41,MATCH($B33,'2021 Summary'!$C$5:$C$41,0),MATCH(F$4,'2021 Summary'!$C$5:$G$5,0)))&lt;0.005,IF(ABS(INDEX('2021 Summary'!$C$5:$G$41,MATCH($B33,'2021 Summary'!$C$5:$C$41,0),MATCH(F$4,'2021 Summary'!$C$5:$G$5,0)))=0,0,"+"),INDEX('2021 Summary'!$C$5:$G$41,MATCH($B33,'2021 Summary'!$C$5:$C$41,0),MATCH(F$4,'2021 Summary'!$C$5:$G$5,0)))))</f>
        <v>0.89270250119211925</v>
      </c>
      <c r="G33" s="390">
        <f>INDEX('2021 Summary'!$C$5:$G$41,MATCH($B33,'2021 Summary'!$C$5:$C$41,0),MATCH(G$4,'2021 Summary'!$C$5:$G$5,0))</f>
        <v>2.6858591508719862</v>
      </c>
      <c r="I33" t="s">
        <v>221</v>
      </c>
      <c r="J33" s="317">
        <f>INDEX('2021 Summary'!$C$6:$D$41, MATCH('2021 Summary_Formatted'!I33,'2021 Summary'!$C$6:$C$41,0),2)</f>
        <v>0.33237130134031639</v>
      </c>
      <c r="K33">
        <f>RANK(J33,$J$33:$J$35,0)</f>
        <v>1</v>
      </c>
      <c r="M33" s="364">
        <v>0.32</v>
      </c>
      <c r="N33" s="365">
        <v>1.22</v>
      </c>
      <c r="O33" s="366">
        <v>0.91</v>
      </c>
      <c r="P33" s="367">
        <v>2.87</v>
      </c>
      <c r="R33" s="157">
        <f t="shared" si="1"/>
        <v>-1.2371301340316387E-2</v>
      </c>
      <c r="S33" s="157">
        <f t="shared" si="2"/>
        <v>-5.0738025324357228E-3</v>
      </c>
      <c r="T33" s="157">
        <f t="shared" si="3"/>
        <v>1.7297498807880785E-2</v>
      </c>
      <c r="U33" s="157">
        <f t="shared" si="4"/>
        <v>0.18414084912801387</v>
      </c>
    </row>
    <row r="34" spans="1:21" ht="18" customHeight="1" thickBot="1" x14ac:dyDescent="0.25">
      <c r="A34" s="54">
        <v>2</v>
      </c>
      <c r="B34" s="218" t="str">
        <f>INDEX($I$33:$K$35, MATCH(A34,$K$33:$K$35,0),1)</f>
        <v>Wastewater Treatment</v>
      </c>
      <c r="C34" s="94" t="str">
        <f>B34</f>
        <v>Wastewater Treatment</v>
      </c>
      <c r="D34" s="315">
        <f>IF(ISTEXT(INDEX('2021 Summary'!$C$5:$G$41,MATCH($B34,'2021 Summary'!$C$5:$C$41,0),MATCH(D$4,'2021 Summary'!$C$5:$G$5,0))),INDEX('2021 Summary'!$C$5:$G$41,MATCH($B34,'2021 Summary'!$C$5:$C$41,0),MATCH(D$4,'2021 Summary'!$C$5:$G$5,0)),IF(ABS(INDEX('2021 Summary'!$C$5:$G$41,MATCH($B34,'2021 Summary'!$C$5:$C$41,0),MATCH(D$4,'2021 Summary'!$C$5:$G$5,0)))&lt;0.005,IF(ABS(INDEX('2021 Summary'!$C$5:$G$41,MATCH($B34,'2021 Summary'!$C$5:$C$41,0),MATCH(D$4,'2021 Summary'!$C$5:$G$5,0)))=0,"NO","+"),INDEX('2021 Summary'!$C$5:$G$41,MATCH($B34,'2021 Summary'!$C$5:$C$41,0),MATCH(D$4,'2021 Summary'!$C$5:$G$5,0))))</f>
        <v>5.6647280771677445E-2</v>
      </c>
      <c r="E34" s="315">
        <f>IF(ISTEXT(INDEX('2021 Summary'!$C$5:$G$41,MATCH($B34,'2021 Summary'!$C$5:$C$41,0),MATCH(E$4,'2021 Summary'!$C$5:$G$5,0))),INDEX('2021 Summary'!$C$5:$G$41,MATCH($B34,'2021 Summary'!$C$5:$C$41,0),MATCH(E$4,'2021 Summary'!$C$5:$G$5,0)),IF(ABS(INDEX('2021 Summary'!$C$5:$G$41,MATCH($B34,'2021 Summary'!$C$5:$C$41,0),MATCH(E$4,'2021 Summary'!$C$5:$G$5,0)))&lt;0.005,IF(ABS(INDEX('2021 Summary'!$C$5:$G$41,MATCH($B34,'2021 Summary'!$C$5:$C$41,0),MATCH(E$4,'2021 Summary'!$C$5:$G$5,0)))=0,"NO","+"),INDEX('2021 Summary'!$C$5:$G$41,MATCH($B34,'2021 Summary'!$C$5:$C$41,0),MATCH(E$4,'2021 Summary'!$C$5:$G$5,0))))</f>
        <v>0.13962286478025299</v>
      </c>
      <c r="F34" s="389">
        <f>IF(OR(E34="IE",D34="IE"),"NA",IF(OR(E34="NE",D34="NE"),"NA",IF(ABS(INDEX('2021 Summary'!$C$5:$G$41,MATCH($B34,'2021 Summary'!$C$5:$C$41,0),MATCH(F$4,'2021 Summary'!$C$5:$G$5,0)))&lt;0.005,IF(ABS(INDEX('2021 Summary'!$C$5:$G$41,MATCH($B34,'2021 Summary'!$C$5:$C$41,0),MATCH(F$4,'2021 Summary'!$C$5:$G$5,0)))=0,0,"+"),INDEX('2021 Summary'!$C$5:$G$41,MATCH($B34,'2021 Summary'!$C$5:$C$41,0),MATCH(F$4,'2021 Summary'!$C$5:$G$5,0)))))</f>
        <v>8.2975584008575548E-2</v>
      </c>
      <c r="G34" s="390">
        <f>INDEX('2021 Summary'!$C$5:$G$41,MATCH($B34,'2021 Summary'!$C$5:$C$41,0),MATCH(G$4,'2021 Summary'!$C$5:$G$5,0))</f>
        <v>1.4647761177278213</v>
      </c>
      <c r="I34" t="s">
        <v>222</v>
      </c>
      <c r="J34" s="317">
        <f>INDEX('2021 Summary'!$C$6:$D$41, MATCH('2021 Summary_Formatted'!I34,'2021 Summary'!$C$6:$C$41,0),2)</f>
        <v>5.6647280771677445E-2</v>
      </c>
      <c r="K34">
        <f>RANK(J34,$J$33:$J$35,0)</f>
        <v>2</v>
      </c>
      <c r="M34" s="364">
        <v>0.05</v>
      </c>
      <c r="N34" s="365">
        <v>0.14000000000000001</v>
      </c>
      <c r="O34" s="366">
        <v>0.08</v>
      </c>
      <c r="P34" s="367">
        <v>1.53</v>
      </c>
      <c r="R34" s="157">
        <f t="shared" si="1"/>
        <v>-6.6472807716774426E-3</v>
      </c>
      <c r="S34" s="157">
        <f t="shared" si="2"/>
        <v>3.771352197470268E-4</v>
      </c>
      <c r="T34" s="157">
        <f t="shared" si="3"/>
        <v>-2.9755840085755464E-3</v>
      </c>
      <c r="U34" s="157">
        <f t="shared" si="4"/>
        <v>6.5223882272178679E-2</v>
      </c>
    </row>
    <row r="35" spans="1:21" ht="18" customHeight="1" thickBot="1" x14ac:dyDescent="0.25">
      <c r="A35" s="54">
        <v>3</v>
      </c>
      <c r="B35" s="218" t="str">
        <f>INDEX($I$33:$K$35, MATCH(A35,$K$33:$K$35,0),1)</f>
        <v>Composting</v>
      </c>
      <c r="C35" s="94" t="str">
        <f>B35</f>
        <v>Composting</v>
      </c>
      <c r="D35" s="315">
        <f>IF(ISTEXT(INDEX('2021 Summary'!$C$5:$G$41,MATCH($B35,'2021 Summary'!$C$5:$C$41,0),MATCH(D$4,'2021 Summary'!$C$5:$G$5,0))),INDEX('2021 Summary'!$C$5:$G$41,MATCH($B35,'2021 Summary'!$C$5:$C$41,0),MATCH(D$4,'2021 Summary'!$C$5:$G$5,0)),IF(ABS(INDEX('2021 Summary'!$C$5:$G$41,MATCH($B35,'2021 Summary'!$C$5:$C$41,0),MATCH(D$4,'2021 Summary'!$C$5:$G$5,0)))&lt;0.005,IF(ABS(INDEX('2021 Summary'!$C$5:$G$41,MATCH($B35,'2021 Summary'!$C$5:$C$41,0),MATCH(D$4,'2021 Summary'!$C$5:$G$5,0)))=0,"NO","+"),INDEX('2021 Summary'!$C$5:$G$41,MATCH($B35,'2021 Summary'!$C$5:$C$41,0),MATCH(D$4,'2021 Summary'!$C$5:$G$5,0))))</f>
        <v>1.9639240813472E-2</v>
      </c>
      <c r="E35" s="315" t="str">
        <f>IF(ISTEXT(INDEX('2021 Summary'!$C$5:$G$41,MATCH($B35,'2021 Summary'!$C$5:$C$41,0),MATCH(E$4,'2021 Summary'!$C$5:$G$5,0))),INDEX('2021 Summary'!$C$5:$G$41,MATCH($B35,'2021 Summary'!$C$5:$C$41,0),MATCH(E$4,'2021 Summary'!$C$5:$G$5,0)),IF(ABS(INDEX('2021 Summary'!$C$5:$G$41,MATCH($B35,'2021 Summary'!$C$5:$C$41,0),MATCH(E$4,'2021 Summary'!$C$5:$G$5,0)))&lt;0.005,IF(ABS(INDEX('2021 Summary'!$C$5:$G$41,MATCH($B35,'2021 Summary'!$C$5:$C$41,0),MATCH(E$4,'2021 Summary'!$C$5:$G$5,0)))=0,"NO","+"),INDEX('2021 Summary'!$C$5:$G$41,MATCH($B35,'2021 Summary'!$C$5:$C$41,0),MATCH(E$4,'2021 Summary'!$C$5:$G$5,0))))</f>
        <v>NE</v>
      </c>
      <c r="F35" s="389" t="str">
        <f>IF(OR(E35="IE",D35="IE"),"NA",IF(OR(E35="NE",D35="NE"),"NA",IF(ABS(INDEX('2021 Summary'!$C$5:$G$41,MATCH($B35,'2021 Summary'!$C$5:$C$41,0),MATCH(F$4,'2021 Summary'!$C$5:$G$5,0)))&lt;0.005,IF(ABS(INDEX('2021 Summary'!$C$5:$G$41,MATCH($B35,'2021 Summary'!$C$5:$C$41,0),MATCH(F$4,'2021 Summary'!$C$5:$G$5,0)))=0,0,"+"),INDEX('2021 Summary'!$C$5:$G$41,MATCH($B35,'2021 Summary'!$C$5:$C$41,0),MATCH(F$4,'2021 Summary'!$C$5:$G$5,0)))))</f>
        <v>NA</v>
      </c>
      <c r="G35" s="390" t="str">
        <f>INDEX('2021 Summary'!$C$5:$G$41,MATCH($B35,'2021 Summary'!$C$5:$C$41,0),MATCH(G$4,'2021 Summary'!$C$5:$G$5,0))</f>
        <v>NA</v>
      </c>
      <c r="I35" t="s">
        <v>223</v>
      </c>
      <c r="J35" s="317">
        <f>INDEX('2021 Summary'!$C$6:$D$41, MATCH('2021 Summary_Formatted'!I35,'2021 Summary'!$C$6:$C$41,0),2)</f>
        <v>1.9639240813472E-2</v>
      </c>
      <c r="K35">
        <f>RANK(J35,$J$33:$J$35,0)</f>
        <v>3</v>
      </c>
      <c r="M35" s="364">
        <v>0.04</v>
      </c>
      <c r="N35" s="365" t="s">
        <v>211</v>
      </c>
      <c r="O35" s="366" t="s">
        <v>193</v>
      </c>
      <c r="P35" s="366" t="s">
        <v>193</v>
      </c>
      <c r="R35" s="157">
        <f t="shared" si="1"/>
        <v>2.0360759186528E-2</v>
      </c>
      <c r="S35" s="157" t="e">
        <f t="shared" si="2"/>
        <v>#VALUE!</v>
      </c>
      <c r="T35" s="157" t="e">
        <f t="shared" si="3"/>
        <v>#VALUE!</v>
      </c>
      <c r="U35" s="157" t="e">
        <f t="shared" si="4"/>
        <v>#VALUE!</v>
      </c>
    </row>
    <row r="36" spans="1:21" ht="18" customHeight="1" thickBot="1" x14ac:dyDescent="0.25">
      <c r="A36" s="54"/>
      <c r="B36" s="218" t="s">
        <v>224</v>
      </c>
      <c r="C36" s="95" t="s">
        <v>224</v>
      </c>
      <c r="D36" s="391">
        <f>IF(ISTEXT(INDEX('2021 Summary'!$C$5:$G$41,MATCH($B36,'2021 Summary'!$C$5:$C$41,0),MATCH(D$4,'2021 Summary'!$C$5:$G$5,0))),INDEX('2021 Summary'!$C$5:$G$41,MATCH($B36,'2021 Summary'!$C$5:$C$41,0),MATCH(D$4,'2021 Summary'!$C$5:$G$5,0)),IF(ABS(INDEX('2021 Summary'!$C$5:$G$41,MATCH($B36,'2021 Summary'!$C$5:$C$41,0),MATCH(D$4,'2021 Summary'!$C$5:$G$5,0)))&lt;0.005,IF(ABS(INDEX('2021 Summary'!$C$5:$G$41,MATCH($B36,'2021 Summary'!$C$5:$C$41,0),MATCH(D$4,'2021 Summary'!$C$5:$G$5,0)))=0,"NO","+"),INDEX('2021 Summary'!$C$5:$G$41,MATCH($B36,'2021 Summary'!$C$5:$C$41,0),MATCH(D$4,'2021 Summary'!$C$5:$G$5,0))))</f>
        <v>19.91859059527507</v>
      </c>
      <c r="E36" s="392">
        <f>IF(ISTEXT(INDEX('2021 Summary'!$C$5:$G$41,MATCH($B36,'2021 Summary'!$C$5:$C$41,0),MATCH(E$4,'2021 Summary'!$C$5:$G$5,0))),INDEX('2021 Summary'!$C$5:$G$41,MATCH($B36,'2021 Summary'!$C$5:$C$41,0),MATCH(E$4,'2021 Summary'!$C$5:$G$5,0)),IF(ABS(INDEX('2021 Summary'!$C$5:$G$41,MATCH($B36,'2021 Summary'!$C$5:$C$41,0),MATCH(E$4,'2021 Summary'!$C$5:$G$5,0)))&lt;0.005,IF(ABS(INDEX('2021 Summary'!$C$5:$G$41,MATCH($B36,'2021 Summary'!$C$5:$C$41,0),MATCH(E$4,'2021 Summary'!$C$5:$G$5,0)))=0,"NO","+"),INDEX('2021 Summary'!$C$5:$G$41,MATCH($B36,'2021 Summary'!$C$5:$C$41,0),MATCH(E$4,'2021 Summary'!$C$5:$G$5,0))))</f>
        <v>19.381095318428056</v>
      </c>
      <c r="F36" s="391">
        <f>IF(OR(E36="IE",D36="IE"),"NA",IF(OR(E36="NE",D36="NE"),"NA",IF(ABS(INDEX('2021 Summary'!$C$5:$G$41,MATCH($B36,'2021 Summary'!$C$5:$C$41,0),MATCH(F$4,'2021 Summary'!$C$5:$G$5,0)))&lt;0.005,IF(ABS(INDEX('2021 Summary'!$C$5:$G$41,MATCH($B36,'2021 Summary'!$C$5:$C$41,0),MATCH(F$4,'2021 Summary'!$C$5:$G$5,0)))=0,0,"+"),INDEX('2021 Summary'!$C$5:$G$41,MATCH($B36,'2021 Summary'!$C$5:$C$41,0),MATCH(F$4,'2021 Summary'!$C$5:$G$5,0)))))</f>
        <v>-0.53749527684701448</v>
      </c>
      <c r="G36" s="393">
        <f>INDEX('2021 Summary'!$C$5:$G$41,MATCH($B36,'2021 Summary'!$C$5:$C$41,0),MATCH(G$4,'2021 Summary'!$C$5:$G$5,0))</f>
        <v>-2.6984603869237355E-2</v>
      </c>
      <c r="I36" s="320" t="s">
        <v>224</v>
      </c>
      <c r="J36" s="321">
        <f>INDEX('2021 Summary'!$C$6:$D$41, MATCH('2021 Summary_Formatted'!I36,'2021 Summary'!$C$6:$C$41,0),2)</f>
        <v>19.91859059527507</v>
      </c>
      <c r="M36" s="372">
        <v>17.100000000000001</v>
      </c>
      <c r="N36" s="373">
        <v>17.78</v>
      </c>
      <c r="O36" s="373">
        <v>0.68</v>
      </c>
      <c r="P36" s="374">
        <v>0.04</v>
      </c>
      <c r="R36" s="157">
        <f t="shared" si="1"/>
        <v>-2.8185905952750687</v>
      </c>
      <c r="S36" s="157">
        <f t="shared" si="2"/>
        <v>-1.6010953184280545</v>
      </c>
      <c r="T36" s="157">
        <f t="shared" si="3"/>
        <v>1.2174952768470146</v>
      </c>
      <c r="U36" s="157">
        <f t="shared" si="4"/>
        <v>6.6984603869237352E-2</v>
      </c>
    </row>
    <row r="37" spans="1:21" ht="18" customHeight="1" thickBot="1" x14ac:dyDescent="0.25">
      <c r="A37" s="54"/>
      <c r="B37" s="218" t="s">
        <v>225</v>
      </c>
      <c r="C37" s="95" t="s">
        <v>225</v>
      </c>
      <c r="D37" s="391">
        <f>IF(ISTEXT(INDEX('2021 Summary'!$C$5:$G$41,MATCH($B37,'2021 Summary'!$C$5:$C$41,0),MATCH(D$4,'2021 Summary'!$C$5:$G$5,0))),INDEX('2021 Summary'!$C$5:$G$41,MATCH($B37,'2021 Summary'!$C$5:$C$41,0),MATCH(D$4,'2021 Summary'!$C$5:$G$5,0)),IF(ABS(INDEX('2021 Summary'!$C$5:$G$41,MATCH($B37,'2021 Summary'!$C$5:$C$41,0),MATCH(D$4,'2021 Summary'!$C$5:$G$5,0)))&lt;0.005,IF(ABS(INDEX('2021 Summary'!$C$5:$G$41,MATCH($B37,'2021 Summary'!$C$5:$C$41,0),MATCH(D$4,'2021 Summary'!$C$5:$G$5,0)))=0,"NO","+"),INDEX('2021 Summary'!$C$5:$G$41,MATCH($B37,'2021 Summary'!$C$5:$C$41,0),MATCH(D$4,'2021 Summary'!$C$5:$G$5,0))))</f>
        <v>17.502704572599399</v>
      </c>
      <c r="E37" s="392">
        <f>IF(ISTEXT(INDEX('2021 Summary'!$C$5:$G$41,MATCH($B37,'2021 Summary'!$C$5:$C$41,0),MATCH(E$4,'2021 Summary'!$C$5:$G$5,0))),INDEX('2021 Summary'!$C$5:$G$41,MATCH($B37,'2021 Summary'!$C$5:$C$41,0),MATCH(E$4,'2021 Summary'!$C$5:$G$5,0)),IF(ABS(INDEX('2021 Summary'!$C$5:$G$41,MATCH($B37,'2021 Summary'!$C$5:$C$41,0),MATCH(E$4,'2021 Summary'!$C$5:$G$5,0)))&lt;0.005,IF(ABS(INDEX('2021 Summary'!$C$5:$G$41,MATCH($B37,'2021 Summary'!$C$5:$C$41,0),MATCH(E$4,'2021 Summary'!$C$5:$G$5,0)))=0,"NO","+"),INDEX('2021 Summary'!$C$5:$G$41,MATCH($B37,'2021 Summary'!$C$5:$C$41,0),MATCH(E$4,'2021 Summary'!$C$5:$G$5,0))))</f>
        <v>18.694675147258568</v>
      </c>
      <c r="F37" s="391">
        <f>IF(OR(E37="IE",D37="IE"),"NA",IF(OR(E37="NE",D37="NE"),"NA",IF(ABS(INDEX('2021 Summary'!$C$5:$G$41,MATCH($B37,'2021 Summary'!$C$5:$C$41,0),MATCH(F$4,'2021 Summary'!$C$5:$G$5,0)))&lt;0.005,IF(ABS(INDEX('2021 Summary'!$C$5:$G$41,MATCH($B37,'2021 Summary'!$C$5:$C$41,0),MATCH(F$4,'2021 Summary'!$C$5:$G$5,0)))=0,0,"+"),INDEX('2021 Summary'!$C$5:$G$41,MATCH($B37,'2021 Summary'!$C$5:$C$41,0),MATCH(F$4,'2021 Summary'!$C$5:$G$5,0)))))</f>
        <v>1.1919705746591696</v>
      </c>
      <c r="G37" s="393">
        <f>INDEX('2021 Summary'!$C$5:$G$41,MATCH($B37,'2021 Summary'!$C$5:$C$41,0),MATCH(G$4,'2021 Summary'!$C$5:$G$5,0))</f>
        <v>6.8102079293802825E-2</v>
      </c>
      <c r="I37" s="320" t="s">
        <v>225</v>
      </c>
      <c r="J37" s="321">
        <f>INDEX('2021 Summary'!$C$6:$D$41, MATCH('2021 Summary_Formatted'!I37,'2021 Summary'!$C$6:$C$41,0),2)</f>
        <v>17.502704572599399</v>
      </c>
      <c r="M37" s="372">
        <v>14.73</v>
      </c>
      <c r="N37" s="373">
        <v>17.03</v>
      </c>
      <c r="O37" s="373">
        <v>2.2999999999999998</v>
      </c>
      <c r="P37" s="374">
        <v>0.16</v>
      </c>
      <c r="R37" s="157">
        <f t="shared" si="1"/>
        <v>-2.7727045725993982</v>
      </c>
      <c r="S37" s="157">
        <f t="shared" si="2"/>
        <v>-1.664675147258567</v>
      </c>
      <c r="T37" s="157">
        <f t="shared" si="3"/>
        <v>1.1080294253408303</v>
      </c>
      <c r="U37" s="157">
        <f t="shared" si="4"/>
        <v>9.1897920706197178E-2</v>
      </c>
    </row>
    <row r="39" spans="1:21" x14ac:dyDescent="0.2">
      <c r="C39" s="218" t="s">
        <v>226</v>
      </c>
      <c r="D39" s="292">
        <f>D37-(SUM(D32,D19,D11,D5))</f>
        <v>0</v>
      </c>
      <c r="E39" s="224">
        <f t="shared" ref="E39" si="10">E37-(SUM(E32,E19,E11,E5))</f>
        <v>0</v>
      </c>
      <c r="F39" s="358">
        <f>F37-(SUM(F32,F19,F11,F5))</f>
        <v>3.5527136788005009E-15</v>
      </c>
      <c r="G39" s="157"/>
    </row>
    <row r="40" spans="1:21" x14ac:dyDescent="0.2">
      <c r="D40" s="206"/>
      <c r="E40" s="206"/>
    </row>
  </sheetData>
  <sortState xmlns:xlrd2="http://schemas.microsoft.com/office/spreadsheetml/2017/richdata2" ref="C6:G10">
    <sortCondition descending="1" ref="D6:D10"/>
  </sortState>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tint="0.59999389629810485"/>
  </sheetPr>
  <dimension ref="A1:H46"/>
  <sheetViews>
    <sheetView workbookViewId="0">
      <selection activeCell="D14" sqref="D14"/>
    </sheetView>
  </sheetViews>
  <sheetFormatPr defaultColWidth="8.75" defaultRowHeight="14.25" x14ac:dyDescent="0.2"/>
  <cols>
    <col min="1" max="1" width="19.125" style="50" customWidth="1"/>
    <col min="2" max="2" width="37.625" style="50" customWidth="1"/>
    <col min="3" max="3" width="36.875" style="50" customWidth="1"/>
    <col min="4" max="4" width="11" style="50" customWidth="1"/>
    <col min="5" max="5" width="12.875" style="50" customWidth="1"/>
    <col min="6" max="6" width="9.125" style="50" bestFit="1" customWidth="1"/>
    <col min="7" max="7" width="13.75" style="50" customWidth="1"/>
    <col min="8" max="8" width="105.5" style="50" customWidth="1"/>
    <col min="9" max="11" width="8.75" style="50"/>
    <col min="12" max="12" width="16.75" style="50" customWidth="1"/>
    <col min="13" max="13" width="10.375" style="50" customWidth="1"/>
    <col min="14" max="14" width="12.625" style="50" customWidth="1"/>
    <col min="15" max="16384" width="8.75" style="50"/>
  </cols>
  <sheetData>
    <row r="1" spans="1:8" s="112" customFormat="1" ht="16.5" x14ac:dyDescent="0.25">
      <c r="A1" s="111" t="str">
        <f>_xlfn.CONCAT(B3," Comparison Summary")</f>
        <v>2021 Comparison Summary</v>
      </c>
    </row>
    <row r="2" spans="1:8" x14ac:dyDescent="0.2">
      <c r="A2" t="s">
        <v>227</v>
      </c>
      <c r="B2" s="136"/>
      <c r="C2" s="136"/>
      <c r="D2" s="136"/>
      <c r="E2" s="136"/>
      <c r="F2" s="136"/>
      <c r="G2" s="136"/>
      <c r="H2" s="136"/>
    </row>
    <row r="3" spans="1:8" ht="15" x14ac:dyDescent="0.25">
      <c r="A3" s="1" t="s">
        <v>228</v>
      </c>
      <c r="B3" s="136">
        <v>2021</v>
      </c>
      <c r="C3" s="136"/>
      <c r="D3" s="136"/>
      <c r="E3" s="136"/>
      <c r="F3" s="136"/>
      <c r="G3" s="136"/>
      <c r="H3" s="136"/>
    </row>
    <row r="4" spans="1:8" ht="14.1" customHeight="1" thickBot="1" x14ac:dyDescent="0.3">
      <c r="A4" s="136"/>
      <c r="B4" s="136"/>
      <c r="C4" s="1"/>
      <c r="D4" s="153"/>
      <c r="E4" s="136"/>
      <c r="F4" s="136"/>
      <c r="G4" s="136"/>
      <c r="H4" s="136"/>
    </row>
    <row r="5" spans="1:8" s="164" customFormat="1" ht="13.5" thickBot="1" x14ac:dyDescent="0.25">
      <c r="A5" s="215"/>
      <c r="B5" s="165" t="s">
        <v>229</v>
      </c>
      <c r="C5" s="166" t="s">
        <v>230</v>
      </c>
      <c r="D5" s="186" t="s">
        <v>182</v>
      </c>
      <c r="E5" s="167" t="s">
        <v>183</v>
      </c>
      <c r="F5" s="167" t="s">
        <v>184</v>
      </c>
      <c r="G5" s="167" t="s">
        <v>185</v>
      </c>
      <c r="H5" s="168" t="s">
        <v>231</v>
      </c>
    </row>
    <row r="6" spans="1:8" s="164" customFormat="1" ht="13.5" thickBot="1" x14ac:dyDescent="0.25">
      <c r="B6" s="169" t="s">
        <v>187</v>
      </c>
      <c r="C6" s="170" t="s">
        <v>187</v>
      </c>
      <c r="D6" s="171">
        <f>INDEX('Inventory Results'!$B$4:$M$45,MATCH($C6,'Inventory Results'!$B$4:$B$45,0),MATCH($B$3,'Inventory Results'!$B$4:$M$4,0))</f>
        <v>17.468579213118193</v>
      </c>
      <c r="E6" s="172">
        <f>INDEX('SIT Results'!$B$4:$AH$68,MATCH($B6,'SIT Results'!$B$4:$B$68,0),MATCH($B$3,'SIT Results'!$B$4:$AH$4,0))+E10</f>
        <v>15.695954658128702</v>
      </c>
      <c r="F6" s="173">
        <f>E6-D6</f>
        <v>-1.7726245549894912</v>
      </c>
      <c r="G6" s="180">
        <f>IF(E6=0,"NA",IFERROR((E6-D6)/D6,"NA"))</f>
        <v>-0.10147502744002913</v>
      </c>
      <c r="H6" s="174"/>
    </row>
    <row r="7" spans="1:8" s="164" customFormat="1" ht="13.5" thickBot="1" x14ac:dyDescent="0.25">
      <c r="B7" s="175" t="s">
        <v>232</v>
      </c>
      <c r="C7" s="176" t="s">
        <v>189</v>
      </c>
      <c r="D7" s="177">
        <f>INDEX('Inventory Results'!$B$4:$M$45,MATCH($C7,'Inventory Results'!$B$4:$B$45,0),MATCH($B$3,'Inventory Results'!$B$4:$M$4,0))</f>
        <v>7.4373625145819</v>
      </c>
      <c r="E7" s="178">
        <f>INDEX('SIT Results'!$B$4:$AH$68,MATCH($B7,'SIT Results'!$B$4:$B$68,0),MATCH($B$3,'SIT Results'!$B$4:$AH$4,0))-INDEX('SIT Sector Results'!$B$4:$AH$58,MATCH($C9,'SIT Sector Results'!$B$4:$B$58,0),MATCH($B$3,'SIT Results'!$B$4:$AH$4,0))+E8</f>
        <v>7.1610741103800031</v>
      </c>
      <c r="F7" s="179">
        <f t="shared" ref="F7:F41" si="0">E7-D7</f>
        <v>-0.27628840420189693</v>
      </c>
      <c r="G7" s="180">
        <f t="shared" ref="G7:G41" si="1">IF(E7=0,"NA",IFERROR((E7-D7)/D7,"NA"))</f>
        <v>-3.7148707443021393E-2</v>
      </c>
      <c r="H7" s="174" t="s">
        <v>233</v>
      </c>
    </row>
    <row r="8" spans="1:8" s="164" customFormat="1" ht="26.25" thickBot="1" x14ac:dyDescent="0.25">
      <c r="B8" s="175" t="s">
        <v>189</v>
      </c>
      <c r="C8" s="181"/>
      <c r="D8" s="184" t="s">
        <v>234</v>
      </c>
      <c r="E8" s="182">
        <f>INDEX('SIT Results'!$B$4:$AH$68,MATCH($B8,'SIT Results'!$B$4:$B$68,0),MATCH($B$3,'SIT Results'!$B$4:$AH$4,0))</f>
        <v>2.6558882498763203E-2</v>
      </c>
      <c r="F8" s="179"/>
      <c r="G8" s="180" t="str">
        <f t="shared" si="1"/>
        <v>NA</v>
      </c>
      <c r="H8" s="174" t="s">
        <v>235</v>
      </c>
    </row>
    <row r="9" spans="1:8" s="164" customFormat="1" ht="13.5" thickBot="1" x14ac:dyDescent="0.25">
      <c r="B9" s="175" t="s">
        <v>236</v>
      </c>
      <c r="C9" s="176" t="s">
        <v>188</v>
      </c>
      <c r="D9" s="177">
        <f>INDEX('Inventory Results'!$B$4:$M$45,MATCH($C9,'Inventory Results'!$B$4:$B$45,0),MATCH($B$3,'Inventory Results'!$B$4:$M$4,0))</f>
        <v>9.5932102045807248</v>
      </c>
      <c r="E9" s="178">
        <f>INDEX('SIT Results'!$B$4:$AH$68,MATCH($B9,'SIT Results'!$B$4:$B$68,0),MATCH($B$3,'SIT Results'!$B$4:$AH$4,0))+(INDEX('SIT Sector Results'!$B$4:$AH$58,MATCH($C9,'SIT Sector Results'!$B$4:$B$58,0),MATCH($B$3,'SIT Results'!$B$4:$AH$4,0)))</f>
        <v>8.3751799916379301</v>
      </c>
      <c r="F9" s="179">
        <f t="shared" si="0"/>
        <v>-1.2180302129427947</v>
      </c>
      <c r="G9" s="180">
        <f t="shared" si="1"/>
        <v>-0.12696794784723778</v>
      </c>
      <c r="H9" s="174" t="s">
        <v>237</v>
      </c>
    </row>
    <row r="10" spans="1:8" s="164" customFormat="1" ht="13.5" thickBot="1" x14ac:dyDescent="0.25">
      <c r="B10" s="175" t="s">
        <v>238</v>
      </c>
      <c r="C10" s="176" t="s">
        <v>190</v>
      </c>
      <c r="D10" s="177">
        <f>INDEX('Inventory Results'!$B$4:$M$45,MATCH($C10,'Inventory Results'!$B$4:$B$45,0),MATCH($B$3,'Inventory Results'!$B$4:$M$4,0))</f>
        <v>0.29644514</v>
      </c>
      <c r="E10" s="178">
        <f>'SIT Results'!AG72</f>
        <v>0.15970055611076983</v>
      </c>
      <c r="F10" s="179">
        <f t="shared" si="0"/>
        <v>-0.13674458388923016</v>
      </c>
      <c r="G10" s="180">
        <f t="shared" si="1"/>
        <v>-0.46128124714485169</v>
      </c>
      <c r="H10" s="174" t="s">
        <v>239</v>
      </c>
    </row>
    <row r="11" spans="1:8" s="164" customFormat="1" ht="26.25" thickBot="1" x14ac:dyDescent="0.25">
      <c r="B11" s="175" t="s">
        <v>240</v>
      </c>
      <c r="C11" s="176" t="s">
        <v>191</v>
      </c>
      <c r="D11" s="177">
        <f>INDEX('Inventory Results'!$B$4:$M$45,MATCH($C11,'Inventory Results'!$B$4:$B$45,0),MATCH($B$3,'Inventory Results'!$B$4:$M$4,0))</f>
        <v>0.10282526646764538</v>
      </c>
      <c r="E11" s="178">
        <f>INDEX('SIT Results'!$B$4:$AH$68,MATCH($B11,'SIT Results'!$B$4:$B$68,0),MATCH($B$3,'SIT Results'!$B$4:$AH$4,0))</f>
        <v>0</v>
      </c>
      <c r="F11" s="179">
        <f t="shared" si="0"/>
        <v>-0.10282526646764538</v>
      </c>
      <c r="G11" s="180" t="str">
        <f t="shared" si="1"/>
        <v>NA</v>
      </c>
      <c r="H11" s="183" t="s">
        <v>241</v>
      </c>
    </row>
    <row r="12" spans="1:8" s="164" customFormat="1" ht="13.5" thickBot="1" x14ac:dyDescent="0.25">
      <c r="B12" s="175"/>
      <c r="C12" s="176" t="s">
        <v>194</v>
      </c>
      <c r="D12" s="177">
        <f>INDEX('Inventory Results'!$B$4:$M$45,MATCH($C12,'Inventory Results'!$B$4:$B$45,0),MATCH($B$3,'Inventory Results'!$B$4:$M$4,0))</f>
        <v>3.8736087487927368E-2</v>
      </c>
      <c r="E12" s="184" t="s">
        <v>195</v>
      </c>
      <c r="F12" s="179"/>
      <c r="G12" s="180" t="str">
        <f t="shared" si="1"/>
        <v>NA</v>
      </c>
      <c r="H12" s="174" t="s">
        <v>242</v>
      </c>
    </row>
    <row r="13" spans="1:8" s="164" customFormat="1" ht="26.25" thickBot="1" x14ac:dyDescent="0.25">
      <c r="B13" s="169" t="s">
        <v>243</v>
      </c>
      <c r="C13" s="170" t="s">
        <v>196</v>
      </c>
      <c r="D13" s="171">
        <f>INDEX('Inventory Results'!$B$4:$M$45,MATCH($C13,'Inventory Results'!$B$4:$B$45,0),MATCH($B$3,'Inventory Results'!$B$4:$M$4,0))</f>
        <v>0.82254099319616092</v>
      </c>
      <c r="E13" s="172">
        <f>INDEX('SIT Results'!$B$4:$AH$68,MATCH($B13,'SIT Results'!$B$4:$B$68,0),MATCH($B$3,'SIT Results'!$B$4:$AH$4,0))</f>
        <v>1.0685771674138227</v>
      </c>
      <c r="F13" s="173">
        <f t="shared" si="0"/>
        <v>0.24603617421766177</v>
      </c>
      <c r="G13" s="180">
        <f t="shared" si="1"/>
        <v>0.29911721878034919</v>
      </c>
      <c r="H13" s="183" t="s">
        <v>244</v>
      </c>
    </row>
    <row r="14" spans="1:8" s="164" customFormat="1" ht="13.5" thickBot="1" x14ac:dyDescent="0.25">
      <c r="B14" s="175" t="s">
        <v>245</v>
      </c>
      <c r="C14" s="176" t="s">
        <v>200</v>
      </c>
      <c r="D14" s="177">
        <f>INDEX('Inventory Results'!$B$4:$M$45,MATCH($C14,'Inventory Results'!$B$4:$B$45,0),MATCH($B$3,'Inventory Results'!$B$4:$M$4,0))</f>
        <v>0</v>
      </c>
      <c r="E14" s="178">
        <f>INDEX('SIT Results'!$B$4:$AH$68,MATCH($B14,'SIT Results'!$B$4:$B$68,0),MATCH($B$3,'SIT Results'!$B$4:$AH$4,0))</f>
        <v>0</v>
      </c>
      <c r="F14" s="179">
        <f t="shared" si="0"/>
        <v>0</v>
      </c>
      <c r="G14" s="180" t="str">
        <f t="shared" si="1"/>
        <v>NA</v>
      </c>
      <c r="H14" s="183"/>
    </row>
    <row r="15" spans="1:8" s="164" customFormat="1" ht="26.25" thickBot="1" x14ac:dyDescent="0.25">
      <c r="B15" s="175" t="s">
        <v>246</v>
      </c>
      <c r="C15" s="176" t="s">
        <v>198</v>
      </c>
      <c r="D15" s="177">
        <f>INDEX('Inventory Results'!$B$4:$M$45,MATCH($C15,'Inventory Results'!$B$4:$B$45,0),MATCH($B$3,'Inventory Results'!$B$4:$M$4,0))</f>
        <v>1.3709741746950988E-2</v>
      </c>
      <c r="E15" s="178">
        <f>INDEX('SIT Results'!$B$4:$AH$68,MATCH($B15,'SIT Results'!$B$4:$B$68,0),MATCH($B$3,'SIT Results'!$B$4:$AH$4,0))</f>
        <v>1.4050061476094651E-2</v>
      </c>
      <c r="F15" s="179">
        <f t="shared" si="0"/>
        <v>3.403197291436625E-4</v>
      </c>
      <c r="G15" s="180">
        <f t="shared" si="1"/>
        <v>2.4823204946172583E-2</v>
      </c>
      <c r="H15" s="183" t="s">
        <v>247</v>
      </c>
    </row>
    <row r="16" spans="1:8" s="164" customFormat="1" ht="13.5" thickBot="1" x14ac:dyDescent="0.25">
      <c r="B16" s="175" t="s">
        <v>248</v>
      </c>
      <c r="C16" s="176" t="s">
        <v>197</v>
      </c>
      <c r="D16" s="177">
        <f>INDEX('Inventory Results'!$B$4:$M$45,MATCH($C16,'Inventory Results'!$B$4:$B$45,0),MATCH($B$3,'Inventory Results'!$B$4:$M$4,0))</f>
        <v>0.80883125144920998</v>
      </c>
      <c r="E16" s="178">
        <f>INDEX('SIT Results'!$B$4:$AH$68,MATCH($B16,'SIT Results'!$B$4:$B$68,0),MATCH($B$3,'SIT Results'!$B$4:$AH$4,0))</f>
        <v>0.7411008289419232</v>
      </c>
      <c r="F16" s="179">
        <f t="shared" si="0"/>
        <v>-6.773042250728678E-2</v>
      </c>
      <c r="G16" s="180">
        <f t="shared" si="1"/>
        <v>-8.3738631990210463E-2</v>
      </c>
      <c r="H16" s="183" t="s">
        <v>249</v>
      </c>
    </row>
    <row r="17" spans="2:8" s="164" customFormat="1" ht="26.25" thickBot="1" x14ac:dyDescent="0.25">
      <c r="B17" s="175" t="s">
        <v>204</v>
      </c>
      <c r="C17" s="316" t="s">
        <v>204</v>
      </c>
      <c r="D17" s="184" t="s">
        <v>192</v>
      </c>
      <c r="E17" s="178">
        <f>INDEX('SIT Results'!$B$4:$AH$68,MATCH($B17,'SIT Results'!$B$4:$B$68,0),MATCH($B$3,'SIT Results'!$B$4:$AH$4,0))</f>
        <v>0</v>
      </c>
      <c r="F17" s="179">
        <f>E17</f>
        <v>0</v>
      </c>
      <c r="G17" s="180" t="str">
        <f t="shared" si="1"/>
        <v>NA</v>
      </c>
      <c r="H17" s="183" t="s">
        <v>250</v>
      </c>
    </row>
    <row r="18" spans="2:8" s="164" customFormat="1" ht="13.5" thickBot="1" x14ac:dyDescent="0.25">
      <c r="B18" s="175" t="s">
        <v>251</v>
      </c>
      <c r="C18" s="316" t="s">
        <v>201</v>
      </c>
      <c r="D18" s="184" t="s">
        <v>192</v>
      </c>
      <c r="E18" s="178">
        <f>INDEX('SIT Results'!$B$4:$AH$68,MATCH($B18,'SIT Results'!$B$4:$B$68,0),MATCH($B$3,'SIT Results'!$B$4:$AH$4,0))</f>
        <v>8.3708942293564455E-3</v>
      </c>
      <c r="F18" s="179">
        <f>E18</f>
        <v>8.3708942293564455E-3</v>
      </c>
      <c r="G18" s="180" t="str">
        <f t="shared" si="1"/>
        <v>NA</v>
      </c>
      <c r="H18" s="183" t="s">
        <v>252</v>
      </c>
    </row>
    <row r="19" spans="2:8" s="164" customFormat="1" ht="13.5" thickBot="1" x14ac:dyDescent="0.25">
      <c r="B19" s="175" t="s">
        <v>202</v>
      </c>
      <c r="C19" s="316" t="s">
        <v>202</v>
      </c>
      <c r="D19" s="184" t="s">
        <v>192</v>
      </c>
      <c r="E19" s="178">
        <f>INDEX('SIT Results'!$B$4:$AH$68,MATCH($B19,'SIT Results'!$B$4:$B$68,0),MATCH($B$3,'SIT Results'!$B$4:$AH$4,0))</f>
        <v>2.1054906974973917E-4</v>
      </c>
      <c r="F19" s="179">
        <f>E19</f>
        <v>2.1054906974973917E-4</v>
      </c>
      <c r="G19" s="180" t="str">
        <f t="shared" si="1"/>
        <v>NA</v>
      </c>
      <c r="H19" s="183" t="s">
        <v>253</v>
      </c>
    </row>
    <row r="20" spans="2:8" s="164" customFormat="1" ht="39" thickBot="1" x14ac:dyDescent="0.25">
      <c r="B20" s="175" t="s">
        <v>254</v>
      </c>
      <c r="C20" s="316" t="s">
        <v>203</v>
      </c>
      <c r="D20" s="184" t="s">
        <v>192</v>
      </c>
      <c r="E20" s="178">
        <f>INDEX('SIT Results'!$B$4:$AH$68,MATCH($B20,'SIT Results'!$B$4:$B$68,0),MATCH($B$3,'SIT Results'!$B$4:$AH$4,0))</f>
        <v>0.30484483369669857</v>
      </c>
      <c r="F20" s="179">
        <f>E20</f>
        <v>0.30484483369669857</v>
      </c>
      <c r="G20" s="180" t="str">
        <f t="shared" si="1"/>
        <v>NA</v>
      </c>
      <c r="H20" s="183" t="s">
        <v>255</v>
      </c>
    </row>
    <row r="21" spans="2:8" s="164" customFormat="1" ht="13.5" thickBot="1" x14ac:dyDescent="0.25">
      <c r="B21" s="175"/>
      <c r="C21" s="170" t="s">
        <v>256</v>
      </c>
      <c r="D21" s="171">
        <f>D22+D32</f>
        <v>-1.1970734566404204</v>
      </c>
      <c r="E21" s="172">
        <f>E22+E32</f>
        <v>0.56544665440335218</v>
      </c>
      <c r="F21" s="173">
        <f t="shared" si="0"/>
        <v>1.7625201110437727</v>
      </c>
      <c r="G21" s="180">
        <f t="shared" si="1"/>
        <v>-1.4723575243162395</v>
      </c>
      <c r="H21" s="183"/>
    </row>
    <row r="22" spans="2:8" s="164" customFormat="1" ht="13.5" thickBot="1" x14ac:dyDescent="0.25">
      <c r="B22" s="175"/>
      <c r="C22" s="170" t="s">
        <v>257</v>
      </c>
      <c r="D22" s="171">
        <f>INDEX('Inventory Results'!$B$4:$M$45,MATCH($C22,'Inventory Results'!$B$4:$B$45,0),MATCH($B$3,'Inventory Results'!$B$4:$M$4,0))</f>
        <v>1.2188125660352511</v>
      </c>
      <c r="E22" s="172">
        <f>SUM(E23:E31)</f>
        <v>1.2518668255728389</v>
      </c>
      <c r="F22" s="173">
        <f t="shared" si="0"/>
        <v>3.3054259537587782E-2</v>
      </c>
      <c r="G22" s="180">
        <f t="shared" si="1"/>
        <v>2.7120051481838572E-2</v>
      </c>
      <c r="H22" s="174"/>
    </row>
    <row r="23" spans="2:8" s="164" customFormat="1" ht="13.5" thickBot="1" x14ac:dyDescent="0.25">
      <c r="B23" s="175" t="s">
        <v>208</v>
      </c>
      <c r="C23" s="176" t="s">
        <v>208</v>
      </c>
      <c r="D23" s="177">
        <f>INDEX('Inventory Results'!$B$4:$M$45,MATCH($C23,'Inventory Results'!$B$4:$B$45,0),MATCH($B$3,'Inventory Results'!$B$4:$M$4,0))</f>
        <v>0.27115162436356888</v>
      </c>
      <c r="E23" s="178">
        <f>INDEX('SIT Results'!$B$4:$AH$68,MATCH($B23,'SIT Results'!$B$4:$B$68,0),MATCH($B$3,'SIT Results'!$B$4:$AH$4,0))</f>
        <v>0.28267740308191375</v>
      </c>
      <c r="F23" s="179">
        <f t="shared" si="0"/>
        <v>1.152577871834487E-2</v>
      </c>
      <c r="G23" s="180">
        <f t="shared" si="1"/>
        <v>4.2506766261856253E-2</v>
      </c>
      <c r="H23" s="174"/>
    </row>
    <row r="24" spans="2:8" s="164" customFormat="1" ht="13.5" thickBot="1" x14ac:dyDescent="0.25">
      <c r="B24" s="175" t="s">
        <v>212</v>
      </c>
      <c r="C24" s="176" t="s">
        <v>212</v>
      </c>
      <c r="D24" s="177">
        <f>INDEX('Inventory Results'!$B$4:$M$45,MATCH($C24,'Inventory Results'!$B$4:$B$45,0),MATCH($B$3,'Inventory Results'!$B$4:$M$4,0))</f>
        <v>1.3579763713116182E-2</v>
      </c>
      <c r="E24" s="178">
        <f>INDEX('SIT Results'!$B$4:$AH$68,MATCH($B24,'SIT Results'!$B$4:$B$68,0),MATCH($B$3,'SIT Results'!$B$4:$AH$4,0))</f>
        <v>1.6001367678636941E-2</v>
      </c>
      <c r="F24" s="179">
        <f t="shared" si="0"/>
        <v>2.4216039655207584E-3</v>
      </c>
      <c r="G24" s="180">
        <f t="shared" si="1"/>
        <v>0.17832445517309128</v>
      </c>
      <c r="H24" s="174"/>
    </row>
    <row r="25" spans="2:8" s="164" customFormat="1" ht="13.5" thickBot="1" x14ac:dyDescent="0.25">
      <c r="B25" s="175" t="s">
        <v>209</v>
      </c>
      <c r="C25" s="176" t="s">
        <v>209</v>
      </c>
      <c r="D25" s="177">
        <f>INDEX('Inventory Results'!$B$4:$M$45,MATCH($C25,'Inventory Results'!$B$4:$B$45,0),MATCH($B$3,'Inventory Results'!$B$4:$M$4,0))</f>
        <v>0.1416240952983657</v>
      </c>
      <c r="E25" s="178">
        <f>INDEX('SIT Results'!$B$4:$AH$68,MATCH($B25,'SIT Results'!$B$4:$B$68,0),MATCH($B$3,'SIT Results'!$B$4:$AH$4,0))</f>
        <v>0.13269424126235091</v>
      </c>
      <c r="F25" s="179">
        <f t="shared" si="0"/>
        <v>-8.9298540360147893E-3</v>
      </c>
      <c r="G25" s="180">
        <f t="shared" si="1"/>
        <v>-6.3053211511797297E-2</v>
      </c>
      <c r="H25" s="174"/>
    </row>
    <row r="26" spans="2:8" s="164" customFormat="1" ht="13.5" thickBot="1" x14ac:dyDescent="0.25">
      <c r="B26" s="175" t="s">
        <v>258</v>
      </c>
      <c r="C26" s="176" t="s">
        <v>213</v>
      </c>
      <c r="D26" s="177">
        <f>INDEX('Inventory Results'!$B$4:$M$45,MATCH($C26,'Inventory Results'!$B$4:$B$45,0),MATCH($B$3,'Inventory Results'!$B$4:$M$4,0))</f>
        <v>0</v>
      </c>
      <c r="E26" s="178">
        <f>INDEX('SIT Results'!$B$4:$AH$68,MATCH($B26,'SIT Results'!$B$4:$B$68,0),MATCH($B$3,'SIT Results'!$B$4:$AH$4,0))</f>
        <v>0</v>
      </c>
      <c r="F26" s="179">
        <f t="shared" si="0"/>
        <v>0</v>
      </c>
      <c r="G26" s="180" t="str">
        <f t="shared" si="1"/>
        <v>NA</v>
      </c>
      <c r="H26" s="174" t="s">
        <v>259</v>
      </c>
    </row>
    <row r="27" spans="2:8" s="164" customFormat="1" ht="13.5" thickBot="1" x14ac:dyDescent="0.25">
      <c r="B27" s="175" t="s">
        <v>260</v>
      </c>
      <c r="C27" s="176" t="s">
        <v>217</v>
      </c>
      <c r="D27" s="177">
        <f>INDEX('Inventory Results'!$B$4:$M$45,MATCH($C27,'Inventory Results'!$B$4:$B$45,0),MATCH($B$3,'Inventory Results'!$B$4:$M$4,0))</f>
        <v>1.3503188509536022E-3</v>
      </c>
      <c r="E27" s="178">
        <f>INDEX('SIT Results'!$B$4:$AH$68,MATCH($B27,'SIT Results'!$B$4:$B$68,0),MATCH($B$3,'SIT Results'!$B$4:$AH$4,0))</f>
        <v>1.4154932191815977E-3</v>
      </c>
      <c r="F27" s="179">
        <f>E27-D27</f>
        <v>6.5174368227995496E-5</v>
      </c>
      <c r="G27" s="180">
        <f t="shared" si="1"/>
        <v>4.8265910071513124E-2</v>
      </c>
      <c r="H27" s="174"/>
    </row>
    <row r="28" spans="2:8" s="164" customFormat="1" ht="13.5" thickBot="1" x14ac:dyDescent="0.25">
      <c r="B28" s="175" t="s">
        <v>261</v>
      </c>
      <c r="C28" s="176" t="s">
        <v>207</v>
      </c>
      <c r="D28" s="177">
        <f>INDEX('Inventory Results'!$B$4:$M$45,MATCH($C28,'Inventory Results'!$B$4:$B$45,0),MATCH($B$3,'Inventory Results'!$B$4:$M$4,0))</f>
        <v>0.58365075441678382</v>
      </c>
      <c r="E28" s="178">
        <f>INDEX('SIT Results'!$B$4:$AH$68,MATCH($B28,'SIT Results'!$B$4:$B$68,0),MATCH($B$3,'SIT Results'!$B$4:$AH$4,0))</f>
        <v>0.81351667783664916</v>
      </c>
      <c r="F28" s="179">
        <f t="shared" si="0"/>
        <v>0.22986592341986534</v>
      </c>
      <c r="G28" s="180">
        <f t="shared" si="1"/>
        <v>0.39384155966620843</v>
      </c>
      <c r="H28" s="174"/>
    </row>
    <row r="29" spans="2:8" s="164" customFormat="1" ht="13.5" thickBot="1" x14ac:dyDescent="0.25">
      <c r="B29" s="175" t="s">
        <v>210</v>
      </c>
      <c r="C29" s="176" t="s">
        <v>210</v>
      </c>
      <c r="D29" s="177">
        <f>INDEX('Inventory Results'!$B$4:$M$45,MATCH($C29,'Inventory Results'!$B$4:$B$45,0),MATCH($B$3,'Inventory Results'!$B$4:$M$4,0))</f>
        <v>0.20745600939246289</v>
      </c>
      <c r="E29" s="184" t="s">
        <v>211</v>
      </c>
      <c r="F29" s="179"/>
      <c r="G29" s="180" t="str">
        <f t="shared" si="1"/>
        <v>NA</v>
      </c>
      <c r="H29" s="174" t="s">
        <v>262</v>
      </c>
    </row>
    <row r="30" spans="2:8" s="164" customFormat="1" ht="13.5" thickBot="1" x14ac:dyDescent="0.25">
      <c r="B30" s="175" t="s">
        <v>219</v>
      </c>
      <c r="C30" s="316" t="s">
        <v>219</v>
      </c>
      <c r="D30" s="184" t="s">
        <v>195</v>
      </c>
      <c r="E30" s="178">
        <f>INDEX('SIT Results'!$B$4:$AH$68,MATCH($B30,'SIT Results'!$B$4:$B$68,0),MATCH($B$3,'SIT Results'!$B$4:$AH$4,0))</f>
        <v>5.5616424941065997E-3</v>
      </c>
      <c r="F30" s="179">
        <f>E30</f>
        <v>5.5616424941065997E-3</v>
      </c>
      <c r="G30" s="180" t="str">
        <f t="shared" si="1"/>
        <v>NA</v>
      </c>
      <c r="H30" s="174" t="s">
        <v>263</v>
      </c>
    </row>
    <row r="31" spans="2:8" s="164" customFormat="1" ht="13.5" thickBot="1" x14ac:dyDescent="0.25">
      <c r="B31" s="175" t="s">
        <v>218</v>
      </c>
      <c r="C31" s="316" t="s">
        <v>218</v>
      </c>
      <c r="D31" s="184" t="s">
        <v>192</v>
      </c>
      <c r="E31" s="178">
        <f>INDEX('SIT Results'!$B$4:$AH$68,MATCH($B31,'SIT Results'!$B$4:$B$68,0),MATCH($B$3,'SIT Results'!$B$4:$AH$4,0))</f>
        <v>0</v>
      </c>
      <c r="F31" s="179">
        <f>E31</f>
        <v>0</v>
      </c>
      <c r="G31" s="180" t="str">
        <f t="shared" si="1"/>
        <v>NA</v>
      </c>
      <c r="H31" s="174"/>
    </row>
    <row r="32" spans="2:8" s="164" customFormat="1" ht="13.5" thickBot="1" x14ac:dyDescent="0.25">
      <c r="B32" s="175"/>
      <c r="C32" s="170" t="s">
        <v>264</v>
      </c>
      <c r="D32" s="171">
        <f>INDEX('Inventory Results'!$B$4:$M$45,MATCH($C32,'Inventory Results'!$B$4:$B$45,0),MATCH($B$3,'Inventory Results'!$B$4:$M$4,0))</f>
        <v>-2.4158860226756715</v>
      </c>
      <c r="E32" s="172">
        <f>SUM(E33:E35)</f>
        <v>-0.68642017116948673</v>
      </c>
      <c r="F32" s="173">
        <f t="shared" si="0"/>
        <v>1.7294658515061849</v>
      </c>
      <c r="G32" s="180">
        <f t="shared" si="1"/>
        <v>-0.71587228671936509</v>
      </c>
      <c r="H32" s="174"/>
    </row>
    <row r="33" spans="1:8" s="164" customFormat="1" ht="13.5" thickBot="1" x14ac:dyDescent="0.25">
      <c r="B33" s="175" t="s">
        <v>214</v>
      </c>
      <c r="C33" s="176" t="s">
        <v>214</v>
      </c>
      <c r="D33" s="177">
        <f>INDEX('Inventory Results'!$B$4:$M$45,MATCH($C33,'Inventory Results'!$B$4:$B$45,0),MATCH($B$3,'Inventory Results'!$B$4:$M$4,0))</f>
        <v>-4.6189128654131453E-2</v>
      </c>
      <c r="E33" s="178">
        <f>INDEX('SIT Results'!$B$4:$AH$68,MATCH($B33,'SIT Results'!$B$4:$B$68,0),MATCH($B$3,'SIT Results'!$B$4:$AH$4,0))</f>
        <v>-4.9129430890346951E-2</v>
      </c>
      <c r="F33" s="179">
        <f t="shared" si="0"/>
        <v>-2.9403022362154974E-3</v>
      </c>
      <c r="G33" s="180">
        <f t="shared" si="1"/>
        <v>6.3657884915577376E-2</v>
      </c>
      <c r="H33" s="174"/>
    </row>
    <row r="34" spans="1:8" s="164" customFormat="1" ht="13.5" thickBot="1" x14ac:dyDescent="0.25">
      <c r="A34" s="215"/>
      <c r="B34" s="175" t="s">
        <v>215</v>
      </c>
      <c r="C34" s="176" t="s">
        <v>215</v>
      </c>
      <c r="D34" s="177">
        <f>INDEX('Inventory Results'!$B$4:$M$45,MATCH($C34,'Inventory Results'!$B$4:$B$45,0),MATCH($B$3,'Inventory Results'!$B$4:$M$4,0))</f>
        <v>-0.58930792025645318</v>
      </c>
      <c r="E34" s="178">
        <f>INDEX('SIT Results'!$B$4:$AH$68,MATCH($B34,'SIT Results'!$B$4:$B$68,0),MATCH($B$3,'SIT Results'!$B$4:$AH$4,0))</f>
        <v>-0.63729074027913979</v>
      </c>
      <c r="F34" s="179">
        <f t="shared" si="0"/>
        <v>-4.7982820022686612E-2</v>
      </c>
      <c r="G34" s="180">
        <f t="shared" si="1"/>
        <v>8.142232332768512E-2</v>
      </c>
      <c r="H34" s="174"/>
    </row>
    <row r="35" spans="1:8" s="164" customFormat="1" ht="13.5" thickBot="1" x14ac:dyDescent="0.25">
      <c r="A35" s="215"/>
      <c r="B35" s="175" t="s">
        <v>265</v>
      </c>
      <c r="C35" s="176" t="s">
        <v>216</v>
      </c>
      <c r="D35" s="177">
        <f>INDEX('Inventory Results'!$B$4:$M$45,MATCH($C35,'Inventory Results'!$B$4:$B$45,0),MATCH($B$3,'Inventory Results'!$B$4:$M$4,0))</f>
        <v>-1.7803889737650866</v>
      </c>
      <c r="E35" s="178">
        <f>INDEX('SIT Results'!$B$4:$AH$68,MATCH($B35,'SIT Results'!$B$4:$B$68,0),MATCH($B$3,'SIT Results'!$B$4:$AH$4,0))</f>
        <v>0</v>
      </c>
      <c r="F35" s="179">
        <f t="shared" si="0"/>
        <v>1.7803889737650866</v>
      </c>
      <c r="G35" s="180" t="str">
        <f t="shared" si="1"/>
        <v>NA</v>
      </c>
      <c r="H35" s="174" t="s">
        <v>266</v>
      </c>
    </row>
    <row r="36" spans="1:8" s="164" customFormat="1" ht="13.5" thickBot="1" x14ac:dyDescent="0.25">
      <c r="B36" s="175" t="s">
        <v>220</v>
      </c>
      <c r="C36" s="170" t="s">
        <v>220</v>
      </c>
      <c r="D36" s="171">
        <f>INDEX('Inventory Results'!$B$4:$M$45,MATCH($C36,'Inventory Results'!$B$4:$B$45,0),MATCH($B$3,'Inventory Results'!$B$4:$M$4,0))</f>
        <v>0.40865782292546587</v>
      </c>
      <c r="E36" s="172">
        <f>INDEX('SIT Results'!$B$4:$AH$68,MATCH($B36,'SIT Results'!$B$4:$B$68,0),MATCH($B$3,'SIT Results'!$B$4:$AH$4,0))-E10</f>
        <v>1.3646966673126886</v>
      </c>
      <c r="F36" s="173">
        <f t="shared" si="0"/>
        <v>0.95603884438722275</v>
      </c>
      <c r="G36" s="180">
        <f t="shared" si="1"/>
        <v>2.3394605235823231</v>
      </c>
      <c r="H36" s="174"/>
    </row>
    <row r="37" spans="1:8" s="164" customFormat="1" ht="13.5" thickBot="1" x14ac:dyDescent="0.25">
      <c r="B37" s="175" t="s">
        <v>238</v>
      </c>
      <c r="C37" s="176" t="s">
        <v>221</v>
      </c>
      <c r="D37" s="177">
        <f>INDEX('Inventory Results'!$B$4:$M$45,MATCH($C37,'Inventory Results'!$B$4:$B$45,0),MATCH($B$3,'Inventory Results'!$B$4:$M$4,0))</f>
        <v>0.33237130134031639</v>
      </c>
      <c r="E37" s="178">
        <f>INDEX('SIT Results'!$B$4:$AH$68,MATCH($B37,'SIT Results'!$B$4:$B$68,0),MATCH($B$3,'SIT Results'!$B$4:$AH$4,0))-E10</f>
        <v>1.2250738025324357</v>
      </c>
      <c r="F37" s="179">
        <f t="shared" si="0"/>
        <v>0.89270250119211925</v>
      </c>
      <c r="G37" s="180">
        <f t="shared" si="1"/>
        <v>2.6858591508719862</v>
      </c>
      <c r="H37" s="174" t="s">
        <v>267</v>
      </c>
    </row>
    <row r="38" spans="1:8" s="164" customFormat="1" ht="13.5" thickBot="1" x14ac:dyDescent="0.25">
      <c r="B38" s="175"/>
      <c r="C38" s="176" t="s">
        <v>223</v>
      </c>
      <c r="D38" s="177">
        <f>INDEX('Inventory Results'!$B$4:$M$45,MATCH($C38,'Inventory Results'!$B$4:$B$45,0),MATCH($B$3,'Inventory Results'!$B$4:$M$4,0))</f>
        <v>1.9639240813472E-2</v>
      </c>
      <c r="E38" s="184" t="s">
        <v>211</v>
      </c>
      <c r="F38" s="179"/>
      <c r="G38" s="180" t="str">
        <f t="shared" si="1"/>
        <v>NA</v>
      </c>
      <c r="H38" s="174" t="s">
        <v>268</v>
      </c>
    </row>
    <row r="39" spans="1:8" s="164" customFormat="1" ht="13.5" thickBot="1" x14ac:dyDescent="0.25">
      <c r="B39" s="175" t="s">
        <v>269</v>
      </c>
      <c r="C39" s="176" t="s">
        <v>222</v>
      </c>
      <c r="D39" s="177">
        <f>INDEX('Inventory Results'!$B$4:$M$45,MATCH($C39,'Inventory Results'!$B$4:$B$45,0),MATCH($B$3,'Inventory Results'!$B$4:$M$4,0))</f>
        <v>5.6647280771677445E-2</v>
      </c>
      <c r="E39" s="178">
        <f>INDEX('SIT Results'!$B$4:$AH$68,MATCH($B39,'SIT Results'!$B$4:$B$68,0),MATCH($B$3,'SIT Results'!$B$4:$AH$4,0))</f>
        <v>0.13962286478025299</v>
      </c>
      <c r="F39" s="179">
        <f t="shared" si="0"/>
        <v>8.2975584008575548E-2</v>
      </c>
      <c r="G39" s="180">
        <f t="shared" si="1"/>
        <v>1.4647761177278213</v>
      </c>
      <c r="H39" s="174"/>
    </row>
    <row r="40" spans="1:8" s="164" customFormat="1" ht="13.5" thickBot="1" x14ac:dyDescent="0.25">
      <c r="B40" s="175"/>
      <c r="C40" s="185" t="s">
        <v>224</v>
      </c>
      <c r="D40" s="171">
        <f>INDEX('Inventory Results'!$B$4:$M$45,MATCH($C40,'Inventory Results'!$B$4:$B$45,0),MATCH($B$3,'Inventory Results'!$B$4:$M$4,0))</f>
        <v>19.91859059527507</v>
      </c>
      <c r="E40" s="172">
        <f>SUM(E6,E13,E22,E36)</f>
        <v>19.381095318428056</v>
      </c>
      <c r="F40" s="173">
        <f t="shared" si="0"/>
        <v>-0.53749527684701448</v>
      </c>
      <c r="G40" s="180">
        <f t="shared" si="1"/>
        <v>-2.6984603869237355E-2</v>
      </c>
      <c r="H40" s="174"/>
    </row>
    <row r="41" spans="1:8" s="164" customFormat="1" ht="13.5" thickBot="1" x14ac:dyDescent="0.25">
      <c r="B41" s="175"/>
      <c r="C41" s="185" t="s">
        <v>225</v>
      </c>
      <c r="D41" s="171">
        <f>INDEX('Inventory Results'!$B$4:$M$45,MATCH($C41,'Inventory Results'!$B$4:$B$45,0),MATCH($B$3,'Inventory Results'!$B$4:$M$4,0))</f>
        <v>17.502704572599399</v>
      </c>
      <c r="E41" s="172">
        <f>SUM(E6,E13,E22,E32,E36)</f>
        <v>18.694675147258568</v>
      </c>
      <c r="F41" s="173">
        <f t="shared" si="0"/>
        <v>1.1919705746591696</v>
      </c>
      <c r="G41" s="180">
        <f t="shared" si="1"/>
        <v>6.8102079293802825E-2</v>
      </c>
      <c r="H41" s="174"/>
    </row>
    <row r="42" spans="1:8" s="164" customFormat="1" ht="12.75" x14ac:dyDescent="0.2">
      <c r="B42" s="164" t="s">
        <v>270</v>
      </c>
    </row>
    <row r="43" spans="1:8" x14ac:dyDescent="0.2">
      <c r="A43" s="136"/>
      <c r="B43" s="136"/>
      <c r="C43" s="297" t="s">
        <v>271</v>
      </c>
      <c r="D43" s="299">
        <f>D41-(SUM(D36,D21,D13,D6))</f>
        <v>0</v>
      </c>
      <c r="E43" s="300">
        <f>E41-(SUM(E36,E21,E13,E6))</f>
        <v>0</v>
      </c>
      <c r="F43" s="300">
        <f>F41-(SUM(F36,F21,F13,F6))</f>
        <v>3.5527136788005009E-15</v>
      </c>
      <c r="G43" s="216"/>
      <c r="H43" s="136"/>
    </row>
    <row r="44" spans="1:8" x14ac:dyDescent="0.2">
      <c r="A44" s="136"/>
      <c r="B44" s="136"/>
      <c r="C44" s="164"/>
      <c r="D44" s="301"/>
      <c r="E44" s="300">
        <f>TRUNC((E41-'SIT Results'!AH67),4)</f>
        <v>0</v>
      </c>
      <c r="F44" s="301"/>
      <c r="G44" s="164"/>
      <c r="H44" s="136"/>
    </row>
    <row r="45" spans="1:8" x14ac:dyDescent="0.2">
      <c r="A45" s="136"/>
      <c r="B45" s="136"/>
      <c r="C45" s="164"/>
      <c r="D45" s="301"/>
      <c r="E45" s="301"/>
      <c r="F45" s="301"/>
      <c r="G45" s="164"/>
      <c r="H45" s="136"/>
    </row>
    <row r="46" spans="1:8" x14ac:dyDescent="0.2">
      <c r="A46" s="136"/>
      <c r="B46" s="136"/>
      <c r="C46" s="164"/>
      <c r="D46" s="164"/>
      <c r="E46" s="164"/>
      <c r="F46" s="164"/>
      <c r="G46" s="164"/>
      <c r="H46" s="136"/>
    </row>
  </sheetData>
  <autoFilter ref="A5:H44" xr:uid="{00000000-0001-0000-0200-000000000000}"/>
  <conditionalFormatting sqref="G6:G41">
    <cfRule type="cellIs" dxfId="17" priority="1" operator="equal">
      <formula>"NA"</formula>
    </cfRule>
    <cfRule type="cellIs" dxfId="16" priority="2" operator="lessThan">
      <formula>-0.05</formula>
    </cfRule>
    <cfRule type="cellIs" dxfId="15" priority="3" operator="greaterThan">
      <formula>0.05</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D858D-3808-4E09-A205-F036C787754A}">
  <sheetPr codeName="Sheet20">
    <tabColor theme="5" tint="0.59999389629810485"/>
  </sheetPr>
  <dimension ref="A1:AF109"/>
  <sheetViews>
    <sheetView topLeftCell="H2" workbookViewId="0">
      <selection activeCell="O3" sqref="O3:R35"/>
    </sheetView>
  </sheetViews>
  <sheetFormatPr defaultColWidth="8.625" defaultRowHeight="15" x14ac:dyDescent="0.25"/>
  <cols>
    <col min="1" max="1" width="4.25" style="322" customWidth="1"/>
    <col min="2" max="2" width="18.375" style="323" customWidth="1"/>
    <col min="3" max="3" width="31.375" style="323" customWidth="1"/>
    <col min="4" max="4" width="13.5" style="323" customWidth="1"/>
    <col min="5" max="5" width="14.75" style="323" customWidth="1"/>
    <col min="6" max="6" width="13.125" style="323" customWidth="1"/>
    <col min="7" max="10" width="11.125" style="323" customWidth="1"/>
    <col min="11" max="11" width="8.625" style="323" customWidth="1"/>
    <col min="12" max="12" width="5" style="323" customWidth="1"/>
    <col min="13" max="13" width="9.25" style="323" customWidth="1"/>
    <col min="14" max="14" width="30.625" style="323" customWidth="1"/>
    <col min="15" max="15" width="12.125" style="323" bestFit="1" customWidth="1"/>
    <col min="16" max="16" width="12.5" style="323" bestFit="1" customWidth="1"/>
    <col min="17" max="17" width="12.375" style="323" customWidth="1"/>
    <col min="18" max="18" width="14.125" style="323" customWidth="1"/>
    <col min="19" max="22" width="8.625" style="323"/>
    <col min="23" max="23" width="5" style="323" customWidth="1"/>
    <col min="24" max="24" width="8.625" style="323"/>
    <col min="25" max="25" width="26.375" style="323" customWidth="1"/>
    <col min="26" max="26" width="13.125" style="323" customWidth="1"/>
    <col min="27" max="27" width="12.375" style="323" customWidth="1"/>
    <col min="28" max="28" width="15.875" style="323" customWidth="1"/>
    <col min="29" max="29" width="11.875" style="323" customWidth="1"/>
    <col min="30" max="33" width="8.625" style="323"/>
    <col min="34" max="34" width="4.375" style="323" customWidth="1"/>
    <col min="35" max="35" width="8.625" style="323"/>
    <col min="36" max="36" width="30.125" style="323" customWidth="1"/>
    <col min="37" max="37" width="16.125" style="323" customWidth="1"/>
    <col min="38" max="38" width="13.375" style="323" customWidth="1"/>
    <col min="39" max="39" width="15.375" style="323" customWidth="1"/>
    <col min="40" max="40" width="13.125" style="323" customWidth="1"/>
    <col min="41" max="16384" width="8.625" style="323"/>
  </cols>
  <sheetData>
    <row r="1" spans="1:32" ht="15.75" thickBot="1" x14ac:dyDescent="0.3">
      <c r="A1" s="323"/>
      <c r="C1" s="1">
        <v>2025</v>
      </c>
      <c r="H1" s="323" t="s">
        <v>180</v>
      </c>
      <c r="N1" s="1">
        <v>2030</v>
      </c>
      <c r="S1" s="323" t="s">
        <v>180</v>
      </c>
      <c r="Y1" s="1">
        <v>2045</v>
      </c>
      <c r="AD1" s="323" t="s">
        <v>180</v>
      </c>
    </row>
    <row r="2" spans="1:32" ht="30" x14ac:dyDescent="0.25">
      <c r="A2" s="323"/>
      <c r="C2" s="311" t="s">
        <v>181</v>
      </c>
      <c r="D2" s="326" t="s">
        <v>272</v>
      </c>
      <c r="E2" s="326" t="s">
        <v>273</v>
      </c>
      <c r="F2" s="326" t="s">
        <v>184</v>
      </c>
      <c r="G2" s="326" t="s">
        <v>185</v>
      </c>
      <c r="H2" s="327" t="s">
        <v>181</v>
      </c>
      <c r="I2" s="324" t="s">
        <v>182</v>
      </c>
      <c r="J2" s="325" t="s">
        <v>186</v>
      </c>
      <c r="N2" s="311" t="s">
        <v>181</v>
      </c>
      <c r="O2" s="326" t="s">
        <v>272</v>
      </c>
      <c r="P2" s="326" t="s">
        <v>273</v>
      </c>
      <c r="Q2" s="326" t="s">
        <v>184</v>
      </c>
      <c r="R2" s="326" t="s">
        <v>185</v>
      </c>
      <c r="S2" s="327" t="s">
        <v>181</v>
      </c>
      <c r="T2" s="324" t="s">
        <v>182</v>
      </c>
      <c r="U2" s="325" t="s">
        <v>186</v>
      </c>
      <c r="Y2" s="311" t="s">
        <v>181</v>
      </c>
      <c r="Z2" s="326" t="s">
        <v>272</v>
      </c>
      <c r="AA2" s="326" t="s">
        <v>273</v>
      </c>
      <c r="AB2" s="326" t="s">
        <v>184</v>
      </c>
      <c r="AC2" s="326" t="s">
        <v>185</v>
      </c>
      <c r="AD2" s="327" t="s">
        <v>181</v>
      </c>
      <c r="AE2" s="324" t="s">
        <v>182</v>
      </c>
      <c r="AF2" s="325" t="s">
        <v>186</v>
      </c>
    </row>
    <row r="3" spans="1:32" x14ac:dyDescent="0.25">
      <c r="B3" s="332" t="s">
        <v>187</v>
      </c>
      <c r="C3" s="312" t="s">
        <v>187</v>
      </c>
      <c r="D3" s="350">
        <f>IF(ISTEXT(INDEX('Projections Summary'!$C$5:$G$42,MATCH($B3,'Projections Summary'!$C$5:$C$42,0),MATCH(D$2,'Projections Summary'!$C$5:$G$5,0))),INDEX('Projections Summary'!$C$5:$G$42,MATCH($B3,'Projections Summary'!$C$5:$C$42,0),MATCH(D$2,'Projections Summary'!$C$5:$G$5,0)),IF(ABS(INDEX('Projections Summary'!$C$5:$G$42,MATCH($B3,'Projections Summary'!$C$5:$C$42,0),MATCH(D$2,'Projections Summary'!$C$5:$G$5,0)))&lt;0.005,IF(ABS(INDEX('Projections Summary'!$C$5:$G$42,MATCH($B3,'Projections Summary'!$C$5:$C$42,0),MATCH(D$2,'Projections Summary'!$C$5:$G$5,0)))=0,"NO","+"),INDEX('Projections Summary'!$C$5:$G$42,MATCH($B3,'Projections Summary'!$C$5:$C$42,0),MATCH(D$2,'Projections Summary'!$C$5:$G$5,0))))</f>
        <v>16.027811502938793</v>
      </c>
      <c r="E3" s="350">
        <f>IF(ISTEXT(INDEX('Projections Summary'!$C$5:$G$42,MATCH($B3,'Projections Summary'!$C$5:$C$42,0),MATCH(E$2,'Projections Summary'!$C$5:$G$5,0))),INDEX('Projections Summary'!$C$5:$G$42,MATCH($B3,'Projections Summary'!$C$5:$C$42,0),MATCH(E$2,'Projections Summary'!$C$5:$G$5,0)),IF(ABS(INDEX('Projections Summary'!$C$5:$G$42,MATCH($B3,'Projections Summary'!$C$5:$C$42,0),MATCH(E$2,'Projections Summary'!$C$5:$G$5,0)))&lt;0.005,IF(ABS(INDEX('Projections Summary'!$C$5:$G$42,MATCH($B3,'Projections Summary'!$C$5:$C$42,0),MATCH(E$2,'Projections Summary'!$C$5:$G$5,0)))=0,"NO","+"),INDEX('Projections Summary'!$C$5:$G$42,MATCH($B3,'Projections Summary'!$C$5:$C$42,0),MATCH(E$2,'Projections Summary'!$C$5:$G$5,0))))</f>
        <v>14.779058054732069</v>
      </c>
      <c r="F3" s="350">
        <f>IF(OR(D3="IE",E3="IE"), "NA", IF(OR(D3="NE",E3="NE"),"NA",IF(ABS(INDEX('Projections Summary'!$C$5:$G$42,MATCH($B3,'Projections Summary'!$C$5:$C$42,0),MATCH(F$2,'Projections Summary'!$C$5:$G$5,0)))&lt;0.005,IF(ABS(INDEX('Projections Summary'!$C$5:$G$42,MATCH($B3,'Projections Summary'!$C$5:$C$42,0),MATCH(F$2,'Projections Summary'!$C$5:$G$5,0)))=0,0,"+"),INDEX('Projections Summary'!$C$5:$G$42,MATCH($B3,'Projections Summary'!$C$5:$C$42,0),MATCH(F$2,'Projections Summary'!$C$5:$G$5,0)))))</f>
        <v>-1.248753448206724</v>
      </c>
      <c r="G3" s="351">
        <f>INDEX('Projections Summary'!$C$5:$G$42,MATCH($B3,'Projections Summary'!$C$5:$C$42,0),MATCH(G$2,'Projections Summary'!$C$5:$G$5,0))</f>
        <v>-7.7911662985165359E-2</v>
      </c>
      <c r="H3" s="333" t="s">
        <v>187</v>
      </c>
      <c r="I3" s="329">
        <f>INDEX('Projections Summary'!C$7:G$42, MATCH(Projections_Formatted!H3,'Projections Summary'!C$7:C$42,0),2)</f>
        <v>16.027811502938793</v>
      </c>
      <c r="J3" s="330"/>
      <c r="K3" s="331"/>
      <c r="L3" s="322"/>
      <c r="M3" s="332" t="s">
        <v>187</v>
      </c>
      <c r="N3" s="312" t="s">
        <v>187</v>
      </c>
      <c r="O3" s="350">
        <f>IF(ISTEXT(INDEX('Projections Summary'!$J$5:$N$42,MATCH($M3,'Projections Summary'!$J$5:$J$42,0),MATCH(O$2,'Projections Summary'!$J$5:$N$5,0))),INDEX('Projections Summary'!$J$5:$N$42,MATCH($M3,'Projections Summary'!$J$5:$J$42,0),MATCH(O$2,'Projections Summary'!$J$5:$N$5,0)),IF(ABS(INDEX('Projections Summary'!$J$5:$N$42,MATCH($M3,'Projections Summary'!$J$5:$J$42,0),MATCH(O$2,'Projections Summary'!$J$5:$N$5,0)))&lt;0.005,IF(ABS(INDEX('Projections Summary'!$J$5:$N$42,MATCH($M3,'Projections Summary'!$J$5:$J$42,0),MATCH(O$2,'Projections Summary'!$J$5:$N$5,0)))=0,"NO","+"),INDEX('Projections Summary'!$J$5:$N$42,MATCH($M3,'Projections Summary'!$J$5:$J$42,0),MATCH(O$2,'Projections Summary'!$J$5:$N$5,0))))</f>
        <v>15.297530264605211</v>
      </c>
      <c r="P3" s="350">
        <f>IF(ISTEXT(INDEX('Projections Summary'!$J$5:$N$42,MATCH($M3,'Projections Summary'!$J$5:$J$42,0),MATCH(P$2,'Projections Summary'!$J$5:$N$5,0))),INDEX('Projections Summary'!$J$5:$N$42,MATCH($M3,'Projections Summary'!$J$5:$J$42,0),MATCH(P$2,'Projections Summary'!$J$5:$N$5,0)),IF(ABS(INDEX('Projections Summary'!$J$5:$N$42,MATCH($M3,'Projections Summary'!$J$5:$J$42,0),MATCH(P$2,'Projections Summary'!$J$5:$N$5,0)))&lt;0.005,IF(ABS(INDEX('Projections Summary'!$J$5:$N$42,MATCH($M3,'Projections Summary'!$J$5:$J$42,0),MATCH(P$2,'Projections Summary'!$J$5:$N$5,0)))=0,"NO","+"),INDEX('Projections Summary'!$J$5:$N$42,MATCH($M3,'Projections Summary'!$J$5:$J$42,0),MATCH(P$2,'Projections Summary'!$J$5:$N$5,0))))</f>
        <v>14.460557043292553</v>
      </c>
      <c r="Q3" s="350">
        <f>IF(OR(O3="IE",P3="IE"), "NA", IF(OR(O3="NE",P3="NE"),"NA",IF(ABS(INDEX('Projections Summary'!$J$5:$N$42,MATCH($M3,'Projections Summary'!$J$5:$J$42,0),MATCH(Q$2,'Projections Summary'!$J$5:$N$5,0)))&lt;0.005,IF(ABS(INDEX('Projections Summary'!$J$5:$N$42,MATCH($M3,'Projections Summary'!$J$5:$J$42,0),MATCH(Q$2,'Projections Summary'!$J$5:$N$5,0)))=0,0,"+"),INDEX('Projections Summary'!$J$5:$N$42,MATCH($M3,'Projections Summary'!$J$5:$J$42,0),MATCH(Q$2,'Projections Summary'!$J$5:$N$5,0)))))</f>
        <v>-0.8369732213126575</v>
      </c>
      <c r="R3" s="351">
        <f>INDEX('Projections Summary'!$J$5:$N$42,MATCH($M3,'Projections Summary'!$J$5:$J$42,0),MATCH(R$2,'Projections Summary'!$J$5:$N$5,0))</f>
        <v>-5.4712963912168969E-2</v>
      </c>
      <c r="S3" s="333" t="s">
        <v>187</v>
      </c>
      <c r="T3" s="329">
        <f>INDEX('Projections Summary'!J$7:N$42, MATCH(Projections_Formatted!S3,'Projections Summary'!J$7:J$42,0),2)</f>
        <v>15.297530264605211</v>
      </c>
      <c r="U3" s="330"/>
      <c r="V3" s="331"/>
      <c r="W3" s="322"/>
      <c r="X3" s="332" t="s">
        <v>187</v>
      </c>
      <c r="Y3" s="312" t="s">
        <v>187</v>
      </c>
      <c r="Z3" s="350">
        <f>IF(ISTEXT(INDEX('Projections Summary'!$Q$5:$U$42,MATCH($X3,'Projections Summary'!$Q$5:$Q$42,0),MATCH(Z$2,'Projections Summary'!$Q$5:$U$5,0))),INDEX('Projections Summary'!$Q$5:$U$42,MATCH($X3,'Projections Summary'!$Q$5:$Q$42,0),MATCH(Z$2,'Projections Summary'!$Q$5:$U$5,0)),IF(ABS(INDEX('Projections Summary'!$Q$5:$U$42,MATCH($X3,'Projections Summary'!$Q$5:$Q$42,0),MATCH(Z$2,'Projections Summary'!$Q$5:$U$5,0)))&lt;0.005,IF(ABS(INDEX('Projections Summary'!$Q$5:$U$42,MATCH($X3,'Projections Summary'!$Q$5:$Q$42,0),MATCH(Z$2,'Projections Summary'!$Q$5:$U$5,0)))=0,"NO","+"),INDEX('Projections Summary'!$Q$5:$U$42,MATCH($X3,'Projections Summary'!$Q$5:$Q$42,0),MATCH(Z$2,'Projections Summary'!$Q$5:$U$5,0))))</f>
        <v>12.158164331620341</v>
      </c>
      <c r="AA3" s="350">
        <f>IF(ISTEXT(INDEX('Projections Summary'!$Q$5:$U$42,MATCH($X3,'Projections Summary'!$Q$5:$Q$42,0),MATCH(AA$2,'Projections Summary'!$Q$5:$U$5,0))),INDEX('Projections Summary'!$Q$5:$U$42,MATCH($X3,'Projections Summary'!$Q$5:$Q$42,0),MATCH(AA$2,'Projections Summary'!$Q$5:$U$5,0)),IF(ABS(INDEX('Projections Summary'!$Q$5:$U$42,MATCH($X3,'Projections Summary'!$Q$5:$Q$42,0),MATCH(AA$2,'Projections Summary'!$Q$5:$U$5,0)))&lt;0.005,IF(ABS(INDEX('Projections Summary'!$Q$5:$U$42,MATCH(X3,'Projections Summary'!$Q$5:$Q$42,0),MATCH(AA$2,'Projections Summary'!$Q$5:$U$5,0)))=0,"NO","+"),INDEX('Projections Summary'!$Q$5:$U$42,MATCH($X3,'Projections Summary'!$Q$5:$Q$42,0),MATCH(AA$2,'Projections Summary'!$Q$5:$U$5,0))))</f>
        <v>13.759510109272597</v>
      </c>
      <c r="AB3" s="350">
        <f>IF(OR(Z3="IE",AA3="IE"), "NA", IF(OR(Z3="NE",AA3="NE"),"NA",IF(ABS(INDEX('Projections Summary'!$Q$5:$U$42,MATCH($X3,'Projections Summary'!$Q$5:$Q$42,0),MATCH(AB$2,'Projections Summary'!$Q$5:$U$5,0)))&lt;0.005,IF(ABS(INDEX('Projections Summary'!$Q$5:$U$42,MATCH($X3,'Projections Summary'!$Q$5:$Q$42,0),MATCH(AB$2,'Projections Summary'!$Q$5:$U$5,0)))=0,0,"+"),INDEX('Projections Summary'!$Q$5:$U$42,MATCH($X3,'Projections Summary'!$Q$5:$Q$42,0),MATCH(AB$2,'Projections Summary'!$Q$5:$U$5,0)))))</f>
        <v>1.6013457776522557</v>
      </c>
      <c r="AC3" s="351">
        <f>INDEX('Projections Summary'!$Q$5:$U$42,MATCH($X3,'Projections Summary'!$Q$5:$Q$42,0),MATCH(AC$2,'Projections Summary'!$Q$5:$U$5,0))</f>
        <v>0.1317095026826999</v>
      </c>
      <c r="AD3" s="333" t="s">
        <v>187</v>
      </c>
      <c r="AE3" s="329">
        <f>INDEX('Projections Summary'!Q$7:U$42, MATCH(Projections_Formatted!AD3,'Projections Summary'!Q$7:Q$42,0),2)</f>
        <v>12.158164331620341</v>
      </c>
      <c r="AF3" s="330"/>
    </row>
    <row r="4" spans="1:32" x14ac:dyDescent="0.25">
      <c r="A4" s="322">
        <v>1</v>
      </c>
      <c r="B4" s="394" t="str">
        <f>INDEX(H$4:H$8,MATCH(A4,J$4:J$8))</f>
        <v>Transportation</v>
      </c>
      <c r="C4" s="395" t="str">
        <f t="shared" ref="C4:C35" si="0">B4</f>
        <v>Transportation</v>
      </c>
      <c r="D4" s="328">
        <f>IF(ISTEXT(INDEX('Projections Summary'!$C$5:$G$42,MATCH($B4,'Projections Summary'!$C$5:$C$42,0),MATCH(D$2,'Projections Summary'!$C$5:$G$5,0))),INDEX('Projections Summary'!$C$5:$G$42,MATCH($B4,'Projections Summary'!$C$5:$C$42,0),MATCH(D$2,'Projections Summary'!$C$5:$G$5,0)),IF(ABS(INDEX('Projections Summary'!$C$5:$G$42,MATCH($B4,'Projections Summary'!$C$5:$C$42,0),MATCH(D$2,'Projections Summary'!$C$5:$G$5,0)))&lt;0.005,IF(ABS(INDEX('Projections Summary'!$C$5:$G$42,MATCH($B4,'Projections Summary'!$C$5:$C$42,0),MATCH(D$2,'Projections Summary'!$C$5:$G$5,0)))=0,"NO","+"),INDEX('Projections Summary'!$C$5:$G$42,MATCH($B4,'Projections Summary'!$C$5:$C$42,0),MATCH(D$2,'Projections Summary'!$C$5:$G$5,0))))</f>
        <v>10.071254071132582</v>
      </c>
      <c r="E4" s="328">
        <f>IF(ISTEXT(INDEX('Projections Summary'!$C$5:$G$42,MATCH($B4,'Projections Summary'!$C$5:$C$42,0),MATCH(E$2,'Projections Summary'!$C$5:$G$5,0))),INDEX('Projections Summary'!$C$5:$G$42,MATCH($B4,'Projections Summary'!$C$5:$C$42,0),MATCH(E$2,'Projections Summary'!$C$5:$G$5,0)),IF(ABS(INDEX('Projections Summary'!$C$5:$G$42,MATCH($B4,'Projections Summary'!$C$5:$C$42,0),MATCH(E$2,'Projections Summary'!$C$5:$G$5,0)))&lt;0.005,IF(ABS(INDEX('Projections Summary'!$C$5:$G$42,MATCH($B4,'Projections Summary'!$C$5:$C$42,0),MATCH(E$2,'Projections Summary'!$C$5:$G$5,0)))=0,"NO","+"),INDEX('Projections Summary'!$C$5:$G$42,MATCH($B4,'Projections Summary'!$C$5:$C$42,0),MATCH(E$2,'Projections Summary'!$C$5:$G$5,0))))</f>
        <v>10.246344711899777</v>
      </c>
      <c r="F4" s="328">
        <f>IF(OR(D4="IE",E4="IE"), "NA", IF(OR(D4="NE",E4="NE"),"NA",IF(ABS(INDEX('Projections Summary'!$C$5:$G$42,MATCH($B4,'Projections Summary'!$C$5:$C$42,0),MATCH(F$2,'Projections Summary'!$C$5:$G$5,0)))&lt;0.005,IF(ABS(INDEX('Projections Summary'!$C$5:$G$42,MATCH($B4,'Projections Summary'!$C$5:$C$42,0),MATCH(F$2,'Projections Summary'!$C$5:$G$5,0)))=0,0,"+"),INDEX('Projections Summary'!$C$5:$G$42,MATCH($B4,'Projections Summary'!$C$5:$C$42,0),MATCH(F$2,'Projections Summary'!$C$5:$G$5,0)))))</f>
        <v>0.17509064076719483</v>
      </c>
      <c r="G4" s="396">
        <f>INDEX('Projections Summary'!$C$5:$G$42,MATCH($B4,'Projections Summary'!$C$5:$C$42,0),MATCH(G$2,'Projections Summary'!$C$5:$G$5,0))</f>
        <v>1.738518753777251E-2</v>
      </c>
      <c r="H4" s="335" t="s">
        <v>188</v>
      </c>
      <c r="I4" s="329">
        <f>INDEX('Projections Summary'!C$7:G$42, MATCH(Projections_Formatted!H4,'Projections Summary'!C$7:C$42,0),2)</f>
        <v>10.071254071132582</v>
      </c>
      <c r="J4" s="330">
        <f>RANK(I4,I$4:I$8,0)</f>
        <v>1</v>
      </c>
      <c r="K4" s="331"/>
      <c r="L4" s="322">
        <v>1</v>
      </c>
      <c r="M4" s="394" t="str">
        <f>INDEX(S$4:S$8,MATCH(L4,U$4:U$8))</f>
        <v>Transportation</v>
      </c>
      <c r="N4" s="395" t="str">
        <f t="shared" ref="N4:N35" si="1">M4</f>
        <v>Transportation</v>
      </c>
      <c r="O4" s="328">
        <f>IF(ISTEXT(INDEX('Projections Summary'!$J$5:$N$42,MATCH($M4,'Projections Summary'!$J$5:$J$42,0),MATCH(O$2,'Projections Summary'!$J$5:$N$5,0))),INDEX('Projections Summary'!$J$5:$N$42,MATCH($M4,'Projections Summary'!$J$5:$J$42,0),MATCH(O$2,'Projections Summary'!$J$5:$N$5,0)),IF(ABS(INDEX('Projections Summary'!$J$5:$N$42,MATCH($M4,'Projections Summary'!$J$5:$J$42,0),MATCH(O$2,'Projections Summary'!$J$5:$N$5,0)))&lt;0.005,IF(ABS(INDEX('Projections Summary'!$J$5:$N$42,MATCH($M4,'Projections Summary'!$J$5:$J$42,0),MATCH(O$2,'Projections Summary'!$J$5:$N$5,0)))=0,"NO","+"),INDEX('Projections Summary'!$J$5:$N$42,MATCH($M4,'Projections Summary'!$J$5:$J$42,0),MATCH(O$2,'Projections Summary'!$J$5:$N$5,0))))</f>
        <v>9.9101657645058392</v>
      </c>
      <c r="P4" s="328">
        <f>IF(ISTEXT(INDEX('Projections Summary'!$J$5:$N$42,MATCH($M4,'Projections Summary'!$J$5:$J$42,0),MATCH(P$2,'Projections Summary'!$J$5:$N$5,0))),INDEX('Projections Summary'!$J$5:$N$42,MATCH($M4,'Projections Summary'!$J$5:$J$42,0),MATCH(P$2,'Projections Summary'!$J$5:$N$5,0)),IF(ABS(INDEX('Projections Summary'!$J$5:$N$42,MATCH($M4,'Projections Summary'!$J$5:$J$42,0),MATCH(P$2,'Projections Summary'!$J$5:$N$5,0)))&lt;0.005,IF(ABS(INDEX('Projections Summary'!$J$5:$N$42,MATCH($M4,'Projections Summary'!$J$5:$J$42,0),MATCH(P$2,'Projections Summary'!$J$5:$N$5,0)))=0,"NO","+"),INDEX('Projections Summary'!$J$5:$N$42,MATCH($M4,'Projections Summary'!$J$5:$J$42,0),MATCH(P$2,'Projections Summary'!$J$5:$N$5,0))))</f>
        <v>10.039574657394683</v>
      </c>
      <c r="Q4" s="328">
        <f>IF(OR(O4="IE",P4="IE"), "NA", IF(OR(O4="NE",P4="NE"),"NA",IF(ABS(INDEX('Projections Summary'!$J$5:$N$42,MATCH($M4,'Projections Summary'!$J$5:$J$42,0),MATCH(Q$2,'Projections Summary'!$J$5:$N$5,0)))&lt;0.005,IF(ABS(INDEX('Projections Summary'!$J$5:$N$42,MATCH($M4,'Projections Summary'!$J$5:$J$42,0),MATCH(Q$2,'Projections Summary'!$J$5:$N$5,0)))=0,0,"+"),INDEX('Projections Summary'!$J$5:$N$42,MATCH($M4,'Projections Summary'!$J$5:$J$42,0),MATCH(Q$2,'Projections Summary'!$J$5:$N$5,0)))))</f>
        <v>0.1294088928888435</v>
      </c>
      <c r="R4" s="397">
        <f>INDEX('Projections Summary'!$J$5:$N$42,MATCH($M4,'Projections Summary'!$J$5:$J$42,0),MATCH(R$2,'Projections Summary'!$J$5:$N$5,0))</f>
        <v>1.3058196599731281E-2</v>
      </c>
      <c r="S4" s="335" t="s">
        <v>188</v>
      </c>
      <c r="T4" s="329">
        <f>INDEX('Projections Summary'!J$7:N$42, MATCH(Projections_Formatted!S4,'Projections Summary'!J$7:J$42,0),2)</f>
        <v>9.9101657645058392</v>
      </c>
      <c r="U4" s="330">
        <f>RANK(T4,T$4:T$8,0)</f>
        <v>1</v>
      </c>
      <c r="V4" s="331"/>
      <c r="W4" s="322">
        <v>1</v>
      </c>
      <c r="X4" s="394" t="str">
        <f>INDEX(AD$4:AD$8,MATCH(W4,AF$4:AF$8))</f>
        <v>Transportation</v>
      </c>
      <c r="Y4" s="395" t="str">
        <f t="shared" ref="Y4:Y35" si="2">X4</f>
        <v>Transportation</v>
      </c>
      <c r="Z4" s="328">
        <f>IF(ISTEXT(INDEX('Projections Summary'!$Q$5:$U$42,MATCH($X4,'Projections Summary'!$Q$5:$Q$42,0),MATCH(Z$2,'Projections Summary'!$Q$5:$U$5,0))),INDEX('Projections Summary'!$Q$5:$U$42,MATCH($X4,'Projections Summary'!$Q$5:$Q$42,0),MATCH(Z$2,'Projections Summary'!$Q$5:$U$5,0)),IF(ABS(INDEX('Projections Summary'!$Q$5:$U$42,MATCH($X4,'Projections Summary'!$Q$5:$Q$42,0),MATCH(Z$2,'Projections Summary'!$Q$5:$U$5,0)))&lt;0.005,IF(ABS(INDEX('Projections Summary'!$Q$5:$U$42,MATCH($X4,'Projections Summary'!$Q$5:$Q$42,0),MATCH(Z$2,'Projections Summary'!$Q$5:$U$5,0)))=0,"NO","+"),INDEX('Projections Summary'!$Q$5:$U$42,MATCH($X4,'Projections Summary'!$Q$5:$Q$42,0),MATCH(Z$2,'Projections Summary'!$Q$5:$U$5,0))))</f>
        <v>8.7718748742401829</v>
      </c>
      <c r="AA4" s="328">
        <f>IF(ISTEXT(INDEX('Projections Summary'!$Q$5:$U$42,MATCH($X4,'Projections Summary'!$Q$5:$Q$42,0),MATCH(AA$2,'Projections Summary'!$Q$5:$U$5,0))),INDEX('Projections Summary'!$Q$5:$U$42,MATCH($X4,'Projections Summary'!$Q$5:$Q$42,0),MATCH(AA$2,'Projections Summary'!$Q$5:$U$5,0)),IF(ABS(INDEX('Projections Summary'!$Q$5:$U$42,MATCH($X4,'Projections Summary'!$Q$5:$Q$42,0),MATCH(AA$2,'Projections Summary'!$Q$5:$U$5,0)))&lt;0.005,IF(ABS(INDEX('Projections Summary'!$Q$5:$U$42,MATCH(X4,'Projections Summary'!$Q$5:$Q$42,0),MATCH(AA$2,'Projections Summary'!$Q$5:$U$5,0)))=0,"NO","+"),INDEX('Projections Summary'!$Q$5:$U$42,MATCH($X4,'Projections Summary'!$Q$5:$Q$42,0),MATCH(AA$2,'Projections Summary'!$Q$5:$U$5,0))))</f>
        <v>10.35980828329199</v>
      </c>
      <c r="AB4" s="328">
        <f>IF(OR(Z4="IE",AA4="IE"), "NA", IF(OR(Z4="NE",AA4="NE"),"NA",IF(ABS(INDEX('Projections Summary'!$Q$5:$U$42,MATCH($X4,'Projections Summary'!$Q$5:$Q$42,0),MATCH(AB$2,'Projections Summary'!$Q$5:$U$5,0)))&lt;0.005,IF(ABS(INDEX('Projections Summary'!$Q$5:$U$42,MATCH($X4,'Projections Summary'!$Q$5:$Q$42,0),MATCH(AB$2,'Projections Summary'!$Q$5:$U$5,0)))=0,0,"+"),INDEX('Projections Summary'!$Q$5:$U$42,MATCH($X4,'Projections Summary'!$Q$5:$Q$42,0),MATCH(AB$2,'Projections Summary'!$Q$5:$U$5,0)))))</f>
        <v>1.5879334090518071</v>
      </c>
      <c r="AC4" s="397">
        <f>INDEX('Projections Summary'!$Q$5:$U$42,MATCH($X4,'Projections Summary'!$Q$5:$Q$42,0),MATCH(AC$2,'Projections Summary'!$Q$5:$U$5,0))</f>
        <v>0.18102554263684176</v>
      </c>
      <c r="AD4" s="335" t="s">
        <v>188</v>
      </c>
      <c r="AE4" s="329">
        <f>INDEX('Projections Summary'!Q$7:U$42, MATCH(Projections_Formatted!AD4,'Projections Summary'!Q$7:Q$42,0),2)</f>
        <v>8.7718748742401829</v>
      </c>
      <c r="AF4" s="330">
        <f>RANK(AE4,AE$4:AE$8,0)</f>
        <v>1</v>
      </c>
    </row>
    <row r="5" spans="1:32" x14ac:dyDescent="0.25">
      <c r="A5" s="322">
        <v>2</v>
      </c>
      <c r="B5" s="394" t="str">
        <f>INDEX(H$4:H$8,MATCH(A5,J$4:J$8))</f>
        <v>Stationary Combustion</v>
      </c>
      <c r="C5" s="395" t="str">
        <f t="shared" si="0"/>
        <v>Stationary Combustion</v>
      </c>
      <c r="D5" s="328">
        <f>IF(ISTEXT(INDEX('Projections Summary'!$C$5:$G$42,MATCH($B5,'Projections Summary'!$C$5:$C$42,0),MATCH(D$2,'Projections Summary'!$C$5:$G$5,0))),INDEX('Projections Summary'!$C$5:$G$42,MATCH($B5,'Projections Summary'!$C$5:$C$42,0),MATCH(D$2,'Projections Summary'!$C$5:$G$5,0)),IF(ABS(INDEX('Projections Summary'!$C$5:$G$42,MATCH($B5,'Projections Summary'!$C$5:$C$42,0),MATCH(D$2,'Projections Summary'!$C$5:$G$5,0)))&lt;0.005,IF(ABS(INDEX('Projections Summary'!$C$5:$G$42,MATCH($B5,'Projections Summary'!$C$5:$C$42,0),MATCH(D$2,'Projections Summary'!$C$5:$G$5,0)))=0,"NO","+"),INDEX('Projections Summary'!$C$5:$G$42,MATCH($B5,'Projections Summary'!$C$5:$C$42,0),MATCH(D$2,'Projections Summary'!$C$5:$G$5,0))))</f>
        <v>5.5234175172351314</v>
      </c>
      <c r="E5" s="328">
        <f>IF(ISTEXT(INDEX('Projections Summary'!$C$5:$G$42,MATCH($B5,'Projections Summary'!$C$5:$C$42,0),MATCH(E$2,'Projections Summary'!$C$5:$G$5,0))),INDEX('Projections Summary'!$C$5:$G$42,MATCH($B5,'Projections Summary'!$C$5:$C$42,0),MATCH(E$2,'Projections Summary'!$C$5:$G$5,0)),IF(ABS(INDEX('Projections Summary'!$C$5:$G$42,MATCH($B5,'Projections Summary'!$C$5:$C$42,0),MATCH(E$2,'Projections Summary'!$C$5:$G$5,0)))&lt;0.005,IF(ABS(INDEX('Projections Summary'!$C$5:$G$42,MATCH($B5,'Projections Summary'!$C$5:$C$42,0),MATCH(E$2,'Projections Summary'!$C$5:$G$5,0)))=0,"NO","+"),INDEX('Projections Summary'!$C$5:$G$42,MATCH($B5,'Projections Summary'!$C$5:$C$42,0),MATCH(E$2,'Projections Summary'!$C$5:$G$5,0))))</f>
        <v>3.8632395793807941</v>
      </c>
      <c r="F5" s="328">
        <f>IF(OR(D5="IE",E5="IE"), "NA", IF(OR(D5="NE",E5="NE"),"NA",IF(ABS(INDEX('Projections Summary'!$C$5:$G$42,MATCH($B5,'Projections Summary'!$C$5:$C$42,0),MATCH(F$2,'Projections Summary'!$C$5:$G$5,0)))&lt;0.005,IF(ABS(INDEX('Projections Summary'!$C$5:$G$42,MATCH($B5,'Projections Summary'!$C$5:$C$42,0),MATCH(F$2,'Projections Summary'!$C$5:$G$5,0)))=0,0,"+"),INDEX('Projections Summary'!$C$5:$G$42,MATCH($B5,'Projections Summary'!$C$5:$C$42,0),MATCH(F$2,'Projections Summary'!$C$5:$G$5,0)))))</f>
        <v>-1.6601779378543373</v>
      </c>
      <c r="G5" s="396">
        <f>INDEX('Projections Summary'!$C$5:$G$42,MATCH($B5,'Projections Summary'!$C$5:$C$42,0),MATCH(G$2,'Projections Summary'!$C$5:$G$5,0))</f>
        <v>-0.30057078478568028</v>
      </c>
      <c r="H5" s="335" t="s">
        <v>189</v>
      </c>
      <c r="I5" s="329">
        <f>INDEX('Projections Summary'!C$7:G$42, MATCH(Projections_Formatted!H5,'Projections Summary'!C$7:C$42,0),2)</f>
        <v>5.5234175172351314</v>
      </c>
      <c r="J5" s="330">
        <f>RANK(I5,I$4:I$8,0)</f>
        <v>2</v>
      </c>
      <c r="K5" s="331"/>
      <c r="L5" s="322">
        <v>2</v>
      </c>
      <c r="M5" s="394" t="str">
        <f>INDEX(S$4:S$8,MATCH(L5,U$4:U$8))</f>
        <v>Stationary Combustion</v>
      </c>
      <c r="N5" s="395" t="str">
        <f t="shared" si="1"/>
        <v>Stationary Combustion</v>
      </c>
      <c r="O5" s="328">
        <f>IF(ISTEXT(INDEX('Projections Summary'!$J$5:$N$42,MATCH($M5,'Projections Summary'!$J$5:$J$42,0),MATCH(O$2,'Projections Summary'!$J$5:$N$5,0))),INDEX('Projections Summary'!$J$5:$N$42,MATCH($M5,'Projections Summary'!$J$5:$J$42,0),MATCH(O$2,'Projections Summary'!$J$5:$N$5,0)),IF(ABS(INDEX('Projections Summary'!$J$5:$N$42,MATCH($M5,'Projections Summary'!$J$5:$J$42,0),MATCH(O$2,'Projections Summary'!$J$5:$N$5,0)))&lt;0.005,IF(ABS(INDEX('Projections Summary'!$J$5:$N$42,MATCH($M5,'Projections Summary'!$J$5:$J$42,0),MATCH(O$2,'Projections Summary'!$J$5:$N$5,0)))=0,"NO","+"),INDEX('Projections Summary'!$J$5:$N$42,MATCH($M5,'Projections Summary'!$J$5:$J$42,0),MATCH(O$2,'Projections Summary'!$J$5:$N$5,0))))</f>
        <v>4.9475889138528757</v>
      </c>
      <c r="P5" s="328">
        <f>IF(ISTEXT(INDEX('Projections Summary'!$J$5:$N$42,MATCH($M5,'Projections Summary'!$J$5:$J$42,0),MATCH(P$2,'Projections Summary'!$J$5:$N$5,0))),INDEX('Projections Summary'!$J$5:$N$42,MATCH($M5,'Projections Summary'!$J$5:$J$42,0),MATCH(P$2,'Projections Summary'!$J$5:$N$5,0)),IF(ABS(INDEX('Projections Summary'!$J$5:$N$42,MATCH($M5,'Projections Summary'!$J$5:$J$42,0),MATCH(P$2,'Projections Summary'!$J$5:$N$5,0)))&lt;0.005,IF(ABS(INDEX('Projections Summary'!$J$5:$N$42,MATCH($M5,'Projections Summary'!$J$5:$J$42,0),MATCH(P$2,'Projections Summary'!$J$5:$N$5,0)))=0,"NO","+"),INDEX('Projections Summary'!$J$5:$N$42,MATCH($M5,'Projections Summary'!$J$5:$J$42,0),MATCH(P$2,'Projections Summary'!$J$5:$N$5,0))))</f>
        <v>3.68201741465972</v>
      </c>
      <c r="Q5" s="328">
        <f>IF(OR(O5="IE",P5="IE"), "NA", IF(OR(O5="NE",P5="NE"),"NA",IF(ABS(INDEX('Projections Summary'!$J$5:$N$42,MATCH($M5,'Projections Summary'!$J$5:$J$42,0),MATCH(Q$2,'Projections Summary'!$J$5:$N$5,0)))&lt;0.005,IF(ABS(INDEX('Projections Summary'!$J$5:$N$42,MATCH($M5,'Projections Summary'!$J$5:$J$42,0),MATCH(Q$2,'Projections Summary'!$J$5:$N$5,0)))=0,0,"+"),INDEX('Projections Summary'!$J$5:$N$42,MATCH($M5,'Projections Summary'!$J$5:$J$42,0),MATCH(Q$2,'Projections Summary'!$J$5:$N$5,0)))))</f>
        <v>-1.2655714991931557</v>
      </c>
      <c r="R5" s="397">
        <f>INDEX('Projections Summary'!$J$5:$N$42,MATCH($M5,'Projections Summary'!$J$5:$J$42,0),MATCH(R$2,'Projections Summary'!$J$5:$N$5,0))</f>
        <v>-0.25579560493590142</v>
      </c>
      <c r="S5" s="335" t="s">
        <v>189</v>
      </c>
      <c r="T5" s="329">
        <f>INDEX('Projections Summary'!J$7:N$42, MATCH(Projections_Formatted!S5,'Projections Summary'!J$7:J$42,0),2)</f>
        <v>4.9475889138528757</v>
      </c>
      <c r="U5" s="330">
        <f>RANK(T5,T$4:T$8,0)</f>
        <v>2</v>
      </c>
      <c r="V5" s="331"/>
      <c r="W5" s="322">
        <v>2</v>
      </c>
      <c r="X5" s="394" t="str">
        <f>INDEX(AD$4:AD$8,MATCH(W5,AF$4:AF$8))</f>
        <v>Stationary Combustion</v>
      </c>
      <c r="Y5" s="395" t="str">
        <f t="shared" si="2"/>
        <v>Stationary Combustion</v>
      </c>
      <c r="Z5" s="328">
        <f>IF(ISTEXT(INDEX('Projections Summary'!$Q$5:$U$42,MATCH($X5,'Projections Summary'!$Q$5:$Q$42,0),MATCH(Z$2,'Projections Summary'!$Q$5:$U$5,0))),INDEX('Projections Summary'!$Q$5:$U$42,MATCH($X5,'Projections Summary'!$Q$5:$Q$42,0),MATCH(Z$2,'Projections Summary'!$Q$5:$U$5,0)),IF(ABS(INDEX('Projections Summary'!$Q$5:$U$42,MATCH($X5,'Projections Summary'!$Q$5:$Q$42,0),MATCH(Z$2,'Projections Summary'!$Q$5:$U$5,0)))&lt;0.005,IF(ABS(INDEX('Projections Summary'!$Q$5:$U$42,MATCH($X5,'Projections Summary'!$Q$5:$Q$42,0),MATCH(Z$2,'Projections Summary'!$Q$5:$U$5,0)))=0,"NO","+"),INDEX('Projections Summary'!$Q$5:$U$42,MATCH($X5,'Projections Summary'!$Q$5:$Q$42,0),MATCH(Z$2,'Projections Summary'!$Q$5:$U$5,0))))</f>
        <v>3.0044568786128338</v>
      </c>
      <c r="AA5" s="328">
        <f>IF(ISTEXT(INDEX('Projections Summary'!$Q$5:$U$42,MATCH($X5,'Projections Summary'!$Q$5:$Q$42,0),MATCH(AA$2,'Projections Summary'!$Q$5:$U$5,0))),INDEX('Projections Summary'!$Q$5:$U$42,MATCH($X5,'Projections Summary'!$Q$5:$Q$42,0),MATCH(AA$2,'Projections Summary'!$Q$5:$U$5,0)),IF(ABS(INDEX('Projections Summary'!$Q$5:$U$42,MATCH($X5,'Projections Summary'!$Q$5:$Q$42,0),MATCH(AA$2,'Projections Summary'!$Q$5:$U$5,0)))&lt;0.005,IF(ABS(INDEX('Projections Summary'!$Q$5:$U$42,MATCH(X5,'Projections Summary'!$Q$5:$Q$42,0),MATCH(AA$2,'Projections Summary'!$Q$5:$U$5,0)))=0,"NO","+"),INDEX('Projections Summary'!$Q$5:$U$42,MATCH($X5,'Projections Summary'!$Q$5:$Q$42,0),MATCH(AA$2,'Projections Summary'!$Q$5:$U$5,0))))</f>
        <v>2.4523033895565671</v>
      </c>
      <c r="AB5" s="328">
        <f>IF(OR(Z5="IE",AA5="IE"), "NA", IF(OR(Z5="NE",AA5="NE"),"NA",IF(ABS(INDEX('Projections Summary'!$Q$5:$U$42,MATCH($X5,'Projections Summary'!$Q$5:$Q$42,0),MATCH(AB$2,'Projections Summary'!$Q$5:$U$5,0)))&lt;0.005,IF(ABS(INDEX('Projections Summary'!$Q$5:$U$42,MATCH($X5,'Projections Summary'!$Q$5:$Q$42,0),MATCH(AB$2,'Projections Summary'!$Q$5:$U$5,0)))=0,0,"+"),INDEX('Projections Summary'!$Q$5:$U$42,MATCH($X5,'Projections Summary'!$Q$5:$Q$42,0),MATCH(AB$2,'Projections Summary'!$Q$5:$U$5,0)))))</f>
        <v>-0.55215348905626671</v>
      </c>
      <c r="AC5" s="397">
        <f>INDEX('Projections Summary'!$Q$5:$U$42,MATCH($X5,'Projections Summary'!$Q$5:$Q$42,0),MATCH(AC$2,'Projections Summary'!$Q$5:$U$5,0))</f>
        <v>-0.18377813740205767</v>
      </c>
      <c r="AD5" s="335" t="s">
        <v>189</v>
      </c>
      <c r="AE5" s="329">
        <f>INDEX('Projections Summary'!Q$7:U$42, MATCH(Projections_Formatted!AD5,'Projections Summary'!Q$7:Q$42,0),2)</f>
        <v>3.0044568786128338</v>
      </c>
      <c r="AF5" s="330">
        <f>RANK(AE5,AE$4:AE$8,0)</f>
        <v>2</v>
      </c>
    </row>
    <row r="6" spans="1:32" x14ac:dyDescent="0.25">
      <c r="A6" s="322">
        <v>3</v>
      </c>
      <c r="B6" s="394" t="str">
        <f>INDEX(H$4:H$8,MATCH(A6,J$4:J$8))</f>
        <v>Incineration of Waste</v>
      </c>
      <c r="C6" s="395" t="str">
        <f t="shared" si="0"/>
        <v>Incineration of Waste</v>
      </c>
      <c r="D6" s="328">
        <f>IF(ISTEXT(INDEX('Projections Summary'!$C$5:$G$42,MATCH($B6,'Projections Summary'!$C$5:$C$42,0),MATCH(D$2,'Projections Summary'!$C$5:$G$5,0))),INDEX('Projections Summary'!$C$5:$G$42,MATCH($B6,'Projections Summary'!$C$5:$C$42,0),MATCH(D$2,'Projections Summary'!$C$5:$G$5,0)),IF(ABS(INDEX('Projections Summary'!$C$5:$G$42,MATCH($B6,'Projections Summary'!$C$5:$C$42,0),MATCH(D$2,'Projections Summary'!$C$5:$G$5,0)))&lt;0.005,IF(ABS(INDEX('Projections Summary'!$C$5:$G$42,MATCH($B6,'Projections Summary'!$C$5:$C$42,0),MATCH(D$2,'Projections Summary'!$C$5:$G$5,0)))=0,"NO","+"),INDEX('Projections Summary'!$C$5:$G$42,MATCH($B6,'Projections Summary'!$C$5:$C$42,0),MATCH(D$2,'Projections Summary'!$C$5:$G$5,0))))</f>
        <v>0.29248698739620349</v>
      </c>
      <c r="E6" s="328">
        <f>IF(ISTEXT(INDEX('Projections Summary'!$C$5:$G$42,MATCH($B6,'Projections Summary'!$C$5:$C$42,0),MATCH(E$2,'Projections Summary'!$C$5:$G$5,0))),INDEX('Projections Summary'!$C$5:$G$42,MATCH($B6,'Projections Summary'!$C$5:$C$42,0),MATCH(E$2,'Projections Summary'!$C$5:$G$5,0)),IF(ABS(INDEX('Projections Summary'!$C$5:$G$42,MATCH($B6,'Projections Summary'!$C$5:$C$42,0),MATCH(E$2,'Projections Summary'!$C$5:$G$5,0)))&lt;0.005,IF(ABS(INDEX('Projections Summary'!$C$5:$G$42,MATCH($B6,'Projections Summary'!$C$5:$C$42,0),MATCH(E$2,'Projections Summary'!$C$5:$G$5,0)))=0,"NO","+"),INDEX('Projections Summary'!$C$5:$G$42,MATCH($B6,'Projections Summary'!$C$5:$C$42,0),MATCH(E$2,'Projections Summary'!$C$5:$G$5,0))))</f>
        <v>0.65940743759640708</v>
      </c>
      <c r="F6" s="328">
        <f>IF(OR(D6="IE",E6="IE"), "NA", IF(OR(D6="NE",E6="NE"),"NA",IF(ABS(INDEX('Projections Summary'!$C$5:$G$42,MATCH($B6,'Projections Summary'!$C$5:$C$42,0),MATCH(F$2,'Projections Summary'!$C$5:$G$5,0)))&lt;0.005,IF(ABS(INDEX('Projections Summary'!$C$5:$G$42,MATCH($B6,'Projections Summary'!$C$5:$C$42,0),MATCH(F$2,'Projections Summary'!$C$5:$G$5,0)))=0,0,"+"),INDEX('Projections Summary'!$C$5:$G$42,MATCH($B6,'Projections Summary'!$C$5:$C$42,0),MATCH(F$2,'Projections Summary'!$C$5:$G$5,0)))))</f>
        <v>0.36692045020020359</v>
      </c>
      <c r="G6" s="396">
        <f>INDEX('Projections Summary'!$C$5:$G$42,MATCH($B6,'Projections Summary'!$C$5:$C$42,0),MATCH(G$2,'Projections Summary'!$C$5:$G$5,0))</f>
        <v>1.2544846985044582</v>
      </c>
      <c r="H6" s="335" t="s">
        <v>190</v>
      </c>
      <c r="I6" s="329">
        <f>INDEX('Projections Summary'!C$7:G$42, MATCH(Projections_Formatted!H6,'Projections Summary'!C$7:C$42,0),2)</f>
        <v>0.29248698739620349</v>
      </c>
      <c r="J6" s="330">
        <f>RANK(I6,I$4:I$8,0)</f>
        <v>3</v>
      </c>
      <c r="K6" s="331"/>
      <c r="L6" s="322">
        <v>3</v>
      </c>
      <c r="M6" s="394" t="str">
        <f>INDEX(S$4:S$8,MATCH(L6,U$4:U$8))</f>
        <v>Incineration of Waste</v>
      </c>
      <c r="N6" s="395" t="str">
        <f t="shared" si="1"/>
        <v>Incineration of Waste</v>
      </c>
      <c r="O6" s="328">
        <f>IF(ISTEXT(INDEX('Projections Summary'!$J$5:$N$42,MATCH($M6,'Projections Summary'!$J$5:$J$42,0),MATCH(O$2,'Projections Summary'!$J$5:$N$5,0))),INDEX('Projections Summary'!$J$5:$N$42,MATCH($M6,'Projections Summary'!$J$5:$J$42,0),MATCH(O$2,'Projections Summary'!$J$5:$N$5,0)),IF(ABS(INDEX('Projections Summary'!$J$5:$N$42,MATCH($M6,'Projections Summary'!$J$5:$J$42,0),MATCH(O$2,'Projections Summary'!$J$5:$N$5,0)))&lt;0.005,IF(ABS(INDEX('Projections Summary'!$J$5:$N$42,MATCH($M6,'Projections Summary'!$J$5:$J$42,0),MATCH(O$2,'Projections Summary'!$J$5:$N$5,0)))=0,"NO","+"),INDEX('Projections Summary'!$J$5:$N$42,MATCH($M6,'Projections Summary'!$J$5:$J$42,0),MATCH(O$2,'Projections Summary'!$J$5:$N$5,0))))</f>
        <v>0.29172080755266044</v>
      </c>
      <c r="P6" s="328">
        <f>IF(ISTEXT(INDEX('Projections Summary'!$J$5:$N$42,MATCH($M6,'Projections Summary'!$J$5:$J$42,0),MATCH(P$2,'Projections Summary'!$J$5:$N$5,0))),INDEX('Projections Summary'!$J$5:$N$42,MATCH($M6,'Projections Summary'!$J$5:$J$42,0),MATCH(P$2,'Projections Summary'!$J$5:$N$5,0)),IF(ABS(INDEX('Projections Summary'!$J$5:$N$42,MATCH($M6,'Projections Summary'!$J$5:$J$42,0),MATCH(P$2,'Projections Summary'!$J$5:$N$5,0)))&lt;0.005,IF(ABS(INDEX('Projections Summary'!$J$5:$N$42,MATCH($M6,'Projections Summary'!$J$5:$J$42,0),MATCH(P$2,'Projections Summary'!$J$5:$N$5,0)))=0,"NO","+"),INDEX('Projections Summary'!$J$5:$N$42,MATCH($M6,'Projections Summary'!$J$5:$J$42,0),MATCH(P$2,'Projections Summary'!$J$5:$N$5,0))))</f>
        <v>0.728885259325037</v>
      </c>
      <c r="Q6" s="328">
        <f>IF(OR(O6="IE",P6="IE"), "NA", IF(OR(O6="NE",P6="NE"),"NA",IF(ABS(INDEX('Projections Summary'!$J$5:$N$42,MATCH($M6,'Projections Summary'!$J$5:$J$42,0),MATCH(Q$2,'Projections Summary'!$J$5:$N$5,0)))&lt;0.005,IF(ABS(INDEX('Projections Summary'!$J$5:$N$42,MATCH($M6,'Projections Summary'!$J$5:$J$42,0),MATCH(Q$2,'Projections Summary'!$J$5:$N$5,0)))=0,0,"+"),INDEX('Projections Summary'!$J$5:$N$42,MATCH($M6,'Projections Summary'!$J$5:$J$42,0),MATCH(Q$2,'Projections Summary'!$J$5:$N$5,0)))))</f>
        <v>0.43716445177237656</v>
      </c>
      <c r="R6" s="397">
        <f>INDEX('Projections Summary'!$J$5:$N$42,MATCH($M6,'Projections Summary'!$J$5:$J$42,0),MATCH(R$2,'Projections Summary'!$J$5:$N$5,0))</f>
        <v>1.4985713752813505</v>
      </c>
      <c r="S6" s="335" t="s">
        <v>190</v>
      </c>
      <c r="T6" s="329">
        <f>INDEX('Projections Summary'!J$7:N$42, MATCH(Projections_Formatted!S6,'Projections Summary'!J$7:J$42,0),2)</f>
        <v>0.29172080755266044</v>
      </c>
      <c r="U6" s="330">
        <f>RANK(T6,T$4:T$8,0)</f>
        <v>3</v>
      </c>
      <c r="V6" s="331"/>
      <c r="W6" s="322">
        <v>3</v>
      </c>
      <c r="X6" s="394" t="str">
        <f>INDEX(AD$4:AD$8,MATCH(W6,AF$4:AF$8))</f>
        <v>Incineration of Waste</v>
      </c>
      <c r="Y6" s="395" t="str">
        <f t="shared" si="2"/>
        <v>Incineration of Waste</v>
      </c>
      <c r="Z6" s="328">
        <f>IF(ISTEXT(INDEX('Projections Summary'!$Q$5:$U$42,MATCH($X6,'Projections Summary'!$Q$5:$Q$42,0),MATCH(Z$2,'Projections Summary'!$Q$5:$U$5,0))),INDEX('Projections Summary'!$Q$5:$U$42,MATCH($X6,'Projections Summary'!$Q$5:$Q$42,0),MATCH(Z$2,'Projections Summary'!$Q$5:$U$5,0)),IF(ABS(INDEX('Projections Summary'!$Q$5:$U$42,MATCH($X6,'Projections Summary'!$Q$5:$Q$42,0),MATCH(Z$2,'Projections Summary'!$Q$5:$U$5,0)))&lt;0.005,IF(ABS(INDEX('Projections Summary'!$Q$5:$U$42,MATCH($X6,'Projections Summary'!$Q$5:$Q$42,0),MATCH(Z$2,'Projections Summary'!$Q$5:$U$5,0)))=0,"NO","+"),INDEX('Projections Summary'!$Q$5:$U$42,MATCH($X6,'Projections Summary'!$Q$5:$Q$42,0),MATCH(Z$2,'Projections Summary'!$Q$5:$U$5,0))))</f>
        <v>0.2172605466476929</v>
      </c>
      <c r="AA6" s="328">
        <f>IF(ISTEXT(INDEX('Projections Summary'!$Q$5:$U$42,MATCH($X6,'Projections Summary'!$Q$5:$Q$42,0),MATCH(AA$2,'Projections Summary'!$Q$5:$U$5,0))),INDEX('Projections Summary'!$Q$5:$U$42,MATCH($X6,'Projections Summary'!$Q$5:$Q$42,0),MATCH(AA$2,'Projections Summary'!$Q$5:$U$5,0)),IF(ABS(INDEX('Projections Summary'!$Q$5:$U$42,MATCH($X6,'Projections Summary'!$Q$5:$Q$42,0),MATCH(AA$2,'Projections Summary'!$Q$5:$U$5,0)))&lt;0.005,IF(ABS(INDEX('Projections Summary'!$Q$5:$U$42,MATCH(X6,'Projections Summary'!$Q$5:$Q$42,0),MATCH(AA$2,'Projections Summary'!$Q$5:$U$5,0)))=0,"NO","+"),INDEX('Projections Summary'!$Q$5:$U$42,MATCH($X6,'Projections Summary'!$Q$5:$Q$42,0),MATCH(AA$2,'Projections Summary'!$Q$5:$U$5,0))))</f>
        <v>0.9373187245109269</v>
      </c>
      <c r="AB6" s="328">
        <f>IF(OR(Z6="IE",AA6="IE"), "NA", IF(OR(Z6="NE",AA6="NE"),"NA",IF(ABS(INDEX('Projections Summary'!$Q$5:$U$42,MATCH($X6,'Projections Summary'!$Q$5:$Q$42,0),MATCH(AB$2,'Projections Summary'!$Q$5:$U$5,0)))&lt;0.005,IF(ABS(INDEX('Projections Summary'!$Q$5:$U$42,MATCH($X6,'Projections Summary'!$Q$5:$Q$42,0),MATCH(AB$2,'Projections Summary'!$Q$5:$U$5,0)))=0,0,"+"),INDEX('Projections Summary'!$Q$5:$U$42,MATCH($X6,'Projections Summary'!$Q$5:$Q$42,0),MATCH(AB$2,'Projections Summary'!$Q$5:$U$5,0)))))</f>
        <v>0.72005817786323401</v>
      </c>
      <c r="AC6" s="397">
        <f>INDEX('Projections Summary'!$Q$5:$U$42,MATCH($X6,'Projections Summary'!$Q$5:$Q$42,0),MATCH(AC$2,'Projections Summary'!$Q$5:$U$5,0))</f>
        <v>3.314261097901368</v>
      </c>
      <c r="AD6" s="335" t="s">
        <v>190</v>
      </c>
      <c r="AE6" s="329">
        <f>INDEX('Projections Summary'!Q$7:U$42, MATCH(Projections_Formatted!AD6,'Projections Summary'!Q$7:Q$42,0),2)</f>
        <v>0.2172605466476929</v>
      </c>
      <c r="AF6" s="330">
        <f>RANK(AE6,AE$4:AE$8,0)</f>
        <v>3</v>
      </c>
    </row>
    <row r="7" spans="1:32" x14ac:dyDescent="0.25">
      <c r="A7" s="322">
        <v>4</v>
      </c>
      <c r="B7" s="394" t="str">
        <f>INDEX(H$4:H$8,MATCH(A7,J$4:J$8))</f>
        <v>Oil and Natural Gas Systems</v>
      </c>
      <c r="C7" s="395" t="str">
        <f t="shared" si="0"/>
        <v>Oil and Natural Gas Systems</v>
      </c>
      <c r="D7" s="328">
        <f>IF(ISTEXT(INDEX('Projections Summary'!$C$5:$G$42,MATCH($B7,'Projections Summary'!$C$5:$C$42,0),MATCH(D$2,'Projections Summary'!$C$5:$G$5,0))),INDEX('Projections Summary'!$C$5:$G$42,MATCH($B7,'Projections Summary'!$C$5:$C$42,0),MATCH(D$2,'Projections Summary'!$C$5:$G$5,0)),IF(ABS(INDEX('Projections Summary'!$C$5:$G$42,MATCH($B7,'Projections Summary'!$C$5:$C$42,0),MATCH(D$2,'Projections Summary'!$C$5:$G$5,0)))&lt;0.005,IF(ABS(INDEX('Projections Summary'!$C$5:$G$42,MATCH($B7,'Projections Summary'!$C$5:$C$42,0),MATCH(D$2,'Projections Summary'!$C$5:$G$5,0)))=0,"NO","+"),INDEX('Projections Summary'!$C$5:$G$42,MATCH($B7,'Projections Summary'!$C$5:$C$42,0),MATCH(D$2,'Projections Summary'!$C$5:$G$5,0))))</f>
        <v>0.10645538287487936</v>
      </c>
      <c r="E7" s="328">
        <f>IF(ISTEXT(INDEX('Projections Summary'!$C$5:$G$42,MATCH($B7,'Projections Summary'!$C$5:$C$42,0),MATCH(E$2,'Projections Summary'!$C$5:$G$5,0))),INDEX('Projections Summary'!$C$5:$G$42,MATCH($B7,'Projections Summary'!$C$5:$C$42,0),MATCH(E$2,'Projections Summary'!$C$5:$G$5,0)),IF(ABS(INDEX('Projections Summary'!$C$5:$G$42,MATCH($B7,'Projections Summary'!$C$5:$C$42,0),MATCH(E$2,'Projections Summary'!$C$5:$G$5,0)))&lt;0.005,IF(ABS(INDEX('Projections Summary'!$C$5:$G$42,MATCH($B7,'Projections Summary'!$C$5:$C$42,0),MATCH(E$2,'Projections Summary'!$C$5:$G$5,0)))=0,"NO","+"),INDEX('Projections Summary'!$C$5:$G$42,MATCH($B7,'Projections Summary'!$C$5:$C$42,0),MATCH(E$2,'Projections Summary'!$C$5:$G$5,0))))</f>
        <v>1.0066325855091051E-2</v>
      </c>
      <c r="F7" s="328">
        <f>IF(OR(D7="IE",E7="IE"), "NA", IF(OR(D7="NE",E7="NE"),"NA",IF(ABS(INDEX('Projections Summary'!$C$5:$G$42,MATCH($B7,'Projections Summary'!$C$5:$C$42,0),MATCH(F$2,'Projections Summary'!$C$5:$G$5,0)))&lt;0.005,IF(ABS(INDEX('Projections Summary'!$C$5:$G$42,MATCH($B7,'Projections Summary'!$C$5:$C$42,0),MATCH(F$2,'Projections Summary'!$C$5:$G$5,0)))=0,0,"+"),INDEX('Projections Summary'!$C$5:$G$42,MATCH($B7,'Projections Summary'!$C$5:$C$42,0),MATCH(F$2,'Projections Summary'!$C$5:$G$5,0)))))</f>
        <v>-9.638905701978831E-2</v>
      </c>
      <c r="G7" s="396">
        <f>INDEX('Projections Summary'!$C$5:$G$42,MATCH($B7,'Projections Summary'!$C$5:$C$42,0),MATCH(G$2,'Projections Summary'!$C$5:$G$5,0))</f>
        <v>-0.90544089379752313</v>
      </c>
      <c r="H7" s="335" t="s">
        <v>191</v>
      </c>
      <c r="I7" s="329">
        <f>INDEX('Projections Summary'!C$7:G$42, MATCH(Projections_Formatted!H7,'Projections Summary'!C$7:C$42,0),2)</f>
        <v>0.10645538287487936</v>
      </c>
      <c r="J7" s="330">
        <f>RANK(I7,I$4:I$8,0)</f>
        <v>4</v>
      </c>
      <c r="K7" s="331"/>
      <c r="L7" s="322">
        <v>4</v>
      </c>
      <c r="M7" s="394" t="str">
        <f>INDEX(S$4:S$8,MATCH(L7,U$4:U$8))</f>
        <v>Oil and Natural Gas Systems</v>
      </c>
      <c r="N7" s="395" t="str">
        <f t="shared" si="1"/>
        <v>Oil and Natural Gas Systems</v>
      </c>
      <c r="O7" s="328">
        <f>IF(ISTEXT(INDEX('Projections Summary'!$J$5:$N$42,MATCH($M7,'Projections Summary'!$J$5:$J$42,0),MATCH(O$2,'Projections Summary'!$J$5:$N$5,0))),INDEX('Projections Summary'!$J$5:$N$42,MATCH($M7,'Projections Summary'!$J$5:$J$42,0),MATCH(O$2,'Projections Summary'!$J$5:$N$5,0)),IF(ABS(INDEX('Projections Summary'!$J$5:$N$42,MATCH($M7,'Projections Summary'!$J$5:$J$42,0),MATCH(O$2,'Projections Summary'!$J$5:$N$5,0)))&lt;0.005,IF(ABS(INDEX('Projections Summary'!$J$5:$N$42,MATCH($M7,'Projections Summary'!$J$5:$J$42,0),MATCH(O$2,'Projections Summary'!$J$5:$N$5,0)))=0,"NO","+"),INDEX('Projections Summary'!$J$5:$N$42,MATCH($M7,'Projections Summary'!$J$5:$J$42,0),MATCH(O$2,'Projections Summary'!$J$5:$N$5,0))))</f>
        <v>0.11051508390320142</v>
      </c>
      <c r="P7" s="328">
        <f>IF(ISTEXT(INDEX('Projections Summary'!$J$5:$N$42,MATCH($M7,'Projections Summary'!$J$5:$J$42,0),MATCH(P$2,'Projections Summary'!$J$5:$N$5,0))),INDEX('Projections Summary'!$J$5:$N$42,MATCH($M7,'Projections Summary'!$J$5:$J$42,0),MATCH(P$2,'Projections Summary'!$J$5:$N$5,0)),IF(ABS(INDEX('Projections Summary'!$J$5:$N$42,MATCH($M7,'Projections Summary'!$J$5:$J$42,0),MATCH(P$2,'Projections Summary'!$J$5:$N$5,0)))&lt;0.005,IF(ABS(INDEX('Projections Summary'!$J$5:$N$42,MATCH($M7,'Projections Summary'!$J$5:$J$42,0),MATCH(P$2,'Projections Summary'!$J$5:$N$5,0)))=0,"NO","+"),INDEX('Projections Summary'!$J$5:$N$42,MATCH($M7,'Projections Summary'!$J$5:$J$42,0),MATCH(P$2,'Projections Summary'!$J$5:$N$5,0))))</f>
        <v>1.0079711913113314E-2</v>
      </c>
      <c r="Q7" s="328">
        <f>IF(OR(O7="IE",P7="IE"), "NA", IF(OR(O7="NE",P7="NE"),"NA",IF(ABS(INDEX('Projections Summary'!$J$5:$N$42,MATCH($M7,'Projections Summary'!$J$5:$J$42,0),MATCH(Q$2,'Projections Summary'!$J$5:$N$5,0)))&lt;0.005,IF(ABS(INDEX('Projections Summary'!$J$5:$N$42,MATCH($M7,'Projections Summary'!$J$5:$J$42,0),MATCH(Q$2,'Projections Summary'!$J$5:$N$5,0)))=0,0,"+"),INDEX('Projections Summary'!$J$5:$N$42,MATCH($M7,'Projections Summary'!$J$5:$J$42,0),MATCH(Q$2,'Projections Summary'!$J$5:$N$5,0)))))</f>
        <v>-0.1004353719900881</v>
      </c>
      <c r="R7" s="397">
        <f>INDEX('Projections Summary'!$J$5:$N$42,MATCH($M7,'Projections Summary'!$J$5:$J$42,0),MATCH(R$2,'Projections Summary'!$J$5:$N$5,0))</f>
        <v>-0.90879333791266004</v>
      </c>
      <c r="S7" s="335" t="s">
        <v>191</v>
      </c>
      <c r="T7" s="329">
        <f>INDEX('Projections Summary'!J$7:N$42, MATCH(Projections_Formatted!S7,'Projections Summary'!J$7:J$42,0),2)</f>
        <v>0.11051508390320142</v>
      </c>
      <c r="U7" s="330">
        <f>RANK(T7,T$4:T$8,0)</f>
        <v>4</v>
      </c>
      <c r="V7" s="331"/>
      <c r="W7" s="322">
        <v>4</v>
      </c>
      <c r="X7" s="394" t="str">
        <f>INDEX(AD$4:AD$8,MATCH(W7,AF$4:AF$8))</f>
        <v>Oil and Natural Gas Systems</v>
      </c>
      <c r="Y7" s="395" t="str">
        <f t="shared" si="2"/>
        <v>Oil and Natural Gas Systems</v>
      </c>
      <c r="Z7" s="328">
        <f>IF(ISTEXT(INDEX('Projections Summary'!$Q$5:$U$42,MATCH($X7,'Projections Summary'!$Q$5:$Q$42,0),MATCH(Z$2,'Projections Summary'!$Q$5:$U$5,0))),INDEX('Projections Summary'!$Q$5:$U$42,MATCH($X7,'Projections Summary'!$Q$5:$Q$42,0),MATCH(Z$2,'Projections Summary'!$Q$5:$U$5,0)),IF(ABS(INDEX('Projections Summary'!$Q$5:$U$42,MATCH($X7,'Projections Summary'!$Q$5:$Q$42,0),MATCH(Z$2,'Projections Summary'!$Q$5:$U$5,0)))&lt;0.005,IF(ABS(INDEX('Projections Summary'!$Q$5:$U$42,MATCH($X7,'Projections Summary'!$Q$5:$Q$42,0),MATCH(Z$2,'Projections Summary'!$Q$5:$U$5,0)))=0,"NO","+"),INDEX('Projections Summary'!$Q$5:$U$42,MATCH($X7,'Projections Summary'!$Q$5:$Q$42,0),MATCH(Z$2,'Projections Summary'!$Q$5:$U$5,0))))</f>
        <v>0.11613074296135262</v>
      </c>
      <c r="AA7" s="328">
        <f>IF(ISTEXT(INDEX('Projections Summary'!$Q$5:$U$42,MATCH($X7,'Projections Summary'!$Q$5:$Q$42,0),MATCH(AA$2,'Projections Summary'!$Q$5:$U$5,0))),INDEX('Projections Summary'!$Q$5:$U$42,MATCH($X7,'Projections Summary'!$Q$5:$Q$42,0),MATCH(AA$2,'Projections Summary'!$Q$5:$U$5,0)),IF(ABS(INDEX('Projections Summary'!$Q$5:$U$42,MATCH($X7,'Projections Summary'!$Q$5:$Q$42,0),MATCH(AA$2,'Projections Summary'!$Q$5:$U$5,0)))&lt;0.005,IF(ABS(INDEX('Projections Summary'!$Q$5:$U$42,MATCH(X7,'Projections Summary'!$Q$5:$Q$42,0),MATCH(AA$2,'Projections Summary'!$Q$5:$U$5,0)))=0,"NO","+"),INDEX('Projections Summary'!$Q$5:$U$42,MATCH($X7,'Projections Summary'!$Q$5:$Q$42,0),MATCH(AA$2,'Projections Summary'!$Q$5:$U$5,0))))</f>
        <v>1.0079711913113316E-2</v>
      </c>
      <c r="AB7" s="328">
        <f>IF(OR(Z7="IE",AA7="IE"), "NA", IF(OR(Z7="NE",AA7="NE"),"NA",IF(ABS(INDEX('Projections Summary'!$Q$5:$U$42,MATCH($X7,'Projections Summary'!$Q$5:$Q$42,0),MATCH(AB$2,'Projections Summary'!$Q$5:$U$5,0)))&lt;0.005,IF(ABS(INDEX('Projections Summary'!$Q$5:$U$42,MATCH($X7,'Projections Summary'!$Q$5:$Q$42,0),MATCH(AB$2,'Projections Summary'!$Q$5:$U$5,0)))=0,0,"+"),INDEX('Projections Summary'!$Q$5:$U$42,MATCH($X7,'Projections Summary'!$Q$5:$Q$42,0),MATCH(AB$2,'Projections Summary'!$Q$5:$U$5,0)))))</f>
        <v>-0.10605103104823931</v>
      </c>
      <c r="AC7" s="397">
        <f>INDEX('Projections Summary'!$Q$5:$U$42,MATCH($X7,'Projections Summary'!$Q$5:$Q$42,0),MATCH(AC$2,'Projections Summary'!$Q$5:$U$5,0))</f>
        <v>-0.91320375934848053</v>
      </c>
      <c r="AD7" s="335" t="s">
        <v>191</v>
      </c>
      <c r="AE7" s="329">
        <f>INDEX('Projections Summary'!Q$7:U$42, MATCH(Projections_Formatted!AD7,'Projections Summary'!Q$7:Q$42,0),2)</f>
        <v>0.11613074296135262</v>
      </c>
      <c r="AF7" s="330">
        <f>RANK(AE7,AE$4:AE$8,0)</f>
        <v>4</v>
      </c>
    </row>
    <row r="8" spans="1:32" x14ac:dyDescent="0.25">
      <c r="A8" s="322">
        <v>5</v>
      </c>
      <c r="B8" s="394" t="str">
        <f>INDEX(H$4:H$8,MATCH(A8,J$4:J$8))</f>
        <v>Non-Energy Uses</v>
      </c>
      <c r="C8" s="395" t="str">
        <f t="shared" si="0"/>
        <v>Non-Energy Uses</v>
      </c>
      <c r="D8" s="328">
        <f>IF(ISTEXT(INDEX('Projections Summary'!$C$5:$G$42,MATCH($B8,'Projections Summary'!$C$5:$C$42,0),MATCH(D$2,'Projections Summary'!$C$5:$G$5,0))),INDEX('Projections Summary'!$C$5:$G$42,MATCH($B8,'Projections Summary'!$C$5:$C$42,0),MATCH(D$2,'Projections Summary'!$C$5:$G$5,0)),IF(ABS(INDEX('Projections Summary'!$C$5:$G$42,MATCH($B8,'Projections Summary'!$C$5:$C$42,0),MATCH(D$2,'Projections Summary'!$C$5:$G$5,0)))&lt;0.005,IF(ABS(INDEX('Projections Summary'!$C$5:$G$42,MATCH($B8,'Projections Summary'!$C$5:$C$42,0),MATCH(D$2,'Projections Summary'!$C$5:$G$5,0)))=0,"NO","+"),INDEX('Projections Summary'!$C$5:$G$42,MATCH($B8,'Projections Summary'!$C$5:$C$42,0),MATCH(D$2,'Projections Summary'!$C$5:$G$5,0))))</f>
        <v>3.4197544299996649E-2</v>
      </c>
      <c r="E8" s="328" t="str">
        <f>IF(ISTEXT(INDEX('Projections Summary'!$C$5:$G$42,MATCH($B8,'Projections Summary'!$C$5:$C$42,0),MATCH(E$2,'Projections Summary'!$C$5:$G$5,0))),INDEX('Projections Summary'!$C$5:$G$42,MATCH($B8,'Projections Summary'!$C$5:$C$42,0),MATCH(E$2,'Projections Summary'!$C$5:$G$5,0)),IF(ABS(INDEX('Projections Summary'!$C$5:$G$42,MATCH($B8,'Projections Summary'!$C$5:$C$42,0),MATCH(E$2,'Projections Summary'!$C$5:$G$5,0)))&lt;0.005,IF(ABS(INDEX('Projections Summary'!$C$5:$G$42,MATCH($B8,'Projections Summary'!$C$5:$C$42,0),MATCH(E$2,'Projections Summary'!$C$5:$G$5,0)))=0,"NO","+"),INDEX('Projections Summary'!$C$5:$G$42,MATCH($B8,'Projections Summary'!$C$5:$C$42,0),MATCH(E$2,'Projections Summary'!$C$5:$G$5,0))))</f>
        <v>IE</v>
      </c>
      <c r="F8" s="328" t="str">
        <f>IF(OR(D8="IE",E8="IE"), "NA", IF(OR(D8="NE",E8="NE"),"NA",IF(ABS(INDEX('Projections Summary'!$C$5:$G$42,MATCH($B8,'Projections Summary'!$C$5:$C$42,0),MATCH(F$2,'Projections Summary'!$C$5:$G$5,0)))&lt;0.005,IF(ABS(INDEX('Projections Summary'!$C$5:$G$42,MATCH($B8,'Projections Summary'!$C$5:$C$42,0),MATCH(F$2,'Projections Summary'!$C$5:$G$5,0)))=0,0,"+"),INDEX('Projections Summary'!$C$5:$G$42,MATCH($B8,'Projections Summary'!$C$5:$C$42,0),MATCH(F$2,'Projections Summary'!$C$5:$G$5,0)))))</f>
        <v>NA</v>
      </c>
      <c r="G8" s="396" t="str">
        <f>INDEX('Projections Summary'!$C$5:$G$42,MATCH($B8,'Projections Summary'!$C$5:$C$42,0),MATCH(G$2,'Projections Summary'!$C$5:$G$5,0))</f>
        <v>NA</v>
      </c>
      <c r="H8" s="335" t="s">
        <v>194</v>
      </c>
      <c r="I8" s="329">
        <f>INDEX('Projections Summary'!C$7:G$42, MATCH(Projections_Formatted!H8,'Projections Summary'!C$7:C$42,0),2)</f>
        <v>3.4197544299996649E-2</v>
      </c>
      <c r="J8" s="330">
        <f>RANK(I8,I$4:I$8,0)</f>
        <v>5</v>
      </c>
      <c r="K8" s="331"/>
      <c r="L8" s="322">
        <v>5</v>
      </c>
      <c r="M8" s="394" t="str">
        <f>INDEX(S$4:S$8,MATCH(L8,U$4:U$8))</f>
        <v>Non-Energy Uses</v>
      </c>
      <c r="N8" s="395" t="str">
        <f t="shared" si="1"/>
        <v>Non-Energy Uses</v>
      </c>
      <c r="O8" s="328">
        <f>IF(ISTEXT(INDEX('Projections Summary'!$J$5:$N$42,MATCH($M8,'Projections Summary'!$J$5:$J$42,0),MATCH(O$2,'Projections Summary'!$J$5:$N$5,0))),INDEX('Projections Summary'!$J$5:$N$42,MATCH($M8,'Projections Summary'!$J$5:$J$42,0),MATCH(O$2,'Projections Summary'!$J$5:$N$5,0)),IF(ABS(INDEX('Projections Summary'!$J$5:$N$42,MATCH($M8,'Projections Summary'!$J$5:$J$42,0),MATCH(O$2,'Projections Summary'!$J$5:$N$5,0)))&lt;0.005,IF(ABS(INDEX('Projections Summary'!$J$5:$N$42,MATCH($M8,'Projections Summary'!$J$5:$J$42,0),MATCH(O$2,'Projections Summary'!$J$5:$N$5,0)))=0,"NO","+"),INDEX('Projections Summary'!$J$5:$N$42,MATCH($M8,'Projections Summary'!$J$5:$J$42,0),MATCH(O$2,'Projections Summary'!$J$5:$N$5,0))))</f>
        <v>3.7539694790633335E-2</v>
      </c>
      <c r="P8" s="328" t="str">
        <f>IF(ISTEXT(INDEX('Projections Summary'!$J$5:$N$42,MATCH($M8,'Projections Summary'!$J$5:$J$42,0),MATCH(P$2,'Projections Summary'!$J$5:$N$5,0))),INDEX('Projections Summary'!$J$5:$N$42,MATCH($M8,'Projections Summary'!$J$5:$J$42,0),MATCH(P$2,'Projections Summary'!$J$5:$N$5,0)),IF(ABS(INDEX('Projections Summary'!$J$5:$N$42,MATCH($M8,'Projections Summary'!$J$5:$J$42,0),MATCH(P$2,'Projections Summary'!$J$5:$N$5,0)))&lt;0.005,IF(ABS(INDEX('Projections Summary'!$J$5:$N$42,MATCH($M8,'Projections Summary'!$J$5:$J$42,0),MATCH(P$2,'Projections Summary'!$J$5:$N$5,0)))=0,"NO","+"),INDEX('Projections Summary'!$J$5:$N$42,MATCH($M8,'Projections Summary'!$J$5:$J$42,0),MATCH(P$2,'Projections Summary'!$J$5:$N$5,0))))</f>
        <v>IE</v>
      </c>
      <c r="Q8" s="328" t="str">
        <f>IF(OR(O8="IE",P8="IE"), "NA", IF(OR(O8="NE",P8="NE"),"NA",IF(ABS(INDEX('Projections Summary'!$J$5:$N$42,MATCH($M8,'Projections Summary'!$J$5:$J$42,0),MATCH(Q$2,'Projections Summary'!$J$5:$N$5,0)))&lt;0.005,IF(ABS(INDEX('Projections Summary'!$J$5:$N$42,MATCH($M8,'Projections Summary'!$J$5:$J$42,0),MATCH(Q$2,'Projections Summary'!$J$5:$N$5,0)))=0,0,"+"),INDEX('Projections Summary'!$J$5:$N$42,MATCH($M8,'Projections Summary'!$J$5:$J$42,0),MATCH(Q$2,'Projections Summary'!$J$5:$N$5,0)))))</f>
        <v>NA</v>
      </c>
      <c r="R8" s="397" t="str">
        <f>INDEX('Projections Summary'!$J$5:$N$42,MATCH($M8,'Projections Summary'!$J$5:$J$42,0),MATCH(R$2,'Projections Summary'!$J$5:$N$5,0))</f>
        <v>NA</v>
      </c>
      <c r="S8" s="335" t="s">
        <v>194</v>
      </c>
      <c r="T8" s="329">
        <f>INDEX('Projections Summary'!J$7:N$42, MATCH(Projections_Formatted!S8,'Projections Summary'!J$7:J$42,0),2)</f>
        <v>3.7539694790633335E-2</v>
      </c>
      <c r="U8" s="330">
        <f>RANK(T8,T$4:T$8,0)</f>
        <v>5</v>
      </c>
      <c r="V8" s="331"/>
      <c r="W8" s="322">
        <v>5</v>
      </c>
      <c r="X8" s="394" t="str">
        <f>INDEX(AD$4:AD$8,MATCH(W8,AF$4:AF$8))</f>
        <v>Non-Energy Uses</v>
      </c>
      <c r="Y8" s="395" t="str">
        <f t="shared" si="2"/>
        <v>Non-Energy Uses</v>
      </c>
      <c r="Z8" s="328">
        <f>IF(ISTEXT(INDEX('Projections Summary'!$Q$5:$U$42,MATCH($X8,'Projections Summary'!$Q$5:$Q$42,0),MATCH(Z$2,'Projections Summary'!$Q$5:$U$5,0))),INDEX('Projections Summary'!$Q$5:$U$42,MATCH($X8,'Projections Summary'!$Q$5:$Q$42,0),MATCH(Z$2,'Projections Summary'!$Q$5:$U$5,0)),IF(ABS(INDEX('Projections Summary'!$Q$5:$U$42,MATCH($X8,'Projections Summary'!$Q$5:$Q$42,0),MATCH(Z$2,'Projections Summary'!$Q$5:$U$5,0)))&lt;0.005,IF(ABS(INDEX('Projections Summary'!$Q$5:$U$42,MATCH($X8,'Projections Summary'!$Q$5:$Q$42,0),MATCH(Z$2,'Projections Summary'!$Q$5:$U$5,0)))=0,"NO","+"),INDEX('Projections Summary'!$Q$5:$U$42,MATCH($X8,'Projections Summary'!$Q$5:$Q$42,0),MATCH(Z$2,'Projections Summary'!$Q$5:$U$5,0))))</f>
        <v>4.8441289158279707E-2</v>
      </c>
      <c r="AA8" s="328" t="str">
        <f>IF(ISTEXT(INDEX('Projections Summary'!$Q$5:$U$42,MATCH($X8,'Projections Summary'!$Q$5:$Q$42,0),MATCH(AA$2,'Projections Summary'!$Q$5:$U$5,0))),INDEX('Projections Summary'!$Q$5:$U$42,MATCH($X8,'Projections Summary'!$Q$5:$Q$42,0),MATCH(AA$2,'Projections Summary'!$Q$5:$U$5,0)),IF(ABS(INDEX('Projections Summary'!$Q$5:$U$42,MATCH($X8,'Projections Summary'!$Q$5:$Q$42,0),MATCH(AA$2,'Projections Summary'!$Q$5:$U$5,0)))&lt;0.005,IF(ABS(INDEX('Projections Summary'!$Q$5:$U$42,MATCH(X8,'Projections Summary'!$Q$5:$Q$42,0),MATCH(AA$2,'Projections Summary'!$Q$5:$U$5,0)))=0,"NO","+"),INDEX('Projections Summary'!$Q$5:$U$42,MATCH($X8,'Projections Summary'!$Q$5:$Q$42,0),MATCH(AA$2,'Projections Summary'!$Q$5:$U$5,0))))</f>
        <v>IE</v>
      </c>
      <c r="AB8" s="328" t="str">
        <f>IF(OR(Z8="IE",AA8="IE"), "NA", IF(OR(Z8="NE",AA8="NE"),"NA",IF(ABS(INDEX('Projections Summary'!$Q$5:$U$42,MATCH($X8,'Projections Summary'!$Q$5:$Q$42,0),MATCH(AB$2,'Projections Summary'!$Q$5:$U$5,0)))&lt;0.005,IF(ABS(INDEX('Projections Summary'!$Q$5:$U$42,MATCH($X8,'Projections Summary'!$Q$5:$Q$42,0),MATCH(AB$2,'Projections Summary'!$Q$5:$U$5,0)))=0,0,"+"),INDEX('Projections Summary'!$Q$5:$U$42,MATCH($X8,'Projections Summary'!$Q$5:$Q$42,0),MATCH(AB$2,'Projections Summary'!$Q$5:$U$5,0)))))</f>
        <v>NA</v>
      </c>
      <c r="AC8" s="397" t="str">
        <f>INDEX('Projections Summary'!$Q$5:$U$42,MATCH($X8,'Projections Summary'!$Q$5:$Q$42,0),MATCH(AC$2,'Projections Summary'!$Q$5:$U$5,0))</f>
        <v>NA</v>
      </c>
      <c r="AD8" s="335" t="s">
        <v>194</v>
      </c>
      <c r="AE8" s="329">
        <f>INDEX('Projections Summary'!Q$7:U$42, MATCH(Projections_Formatted!AD8,'Projections Summary'!Q$7:Q$42,0),2)</f>
        <v>4.8441289158279707E-2</v>
      </c>
      <c r="AF8" s="330">
        <f>RANK(AE8,AE$4:AE$8,0)</f>
        <v>5</v>
      </c>
    </row>
    <row r="9" spans="1:32" x14ac:dyDescent="0.25">
      <c r="B9" s="394" t="s">
        <v>196</v>
      </c>
      <c r="C9" s="398" t="str">
        <f t="shared" si="0"/>
        <v>IPPU</v>
      </c>
      <c r="D9" s="350">
        <f>IF(ISTEXT(INDEX('Projections Summary'!$C$5:$G$42,MATCH($B9,'Projections Summary'!$C$5:$C$42,0),MATCH(D$2,'Projections Summary'!$C$5:$G$5,0))),INDEX('Projections Summary'!$C$5:$G$42,MATCH($B9,'Projections Summary'!$C$5:$C$42,0),MATCH(D$2,'Projections Summary'!$C$5:$G$5,0)),IF(ABS(INDEX('Projections Summary'!$C$5:$G$42,MATCH($B9,'Projections Summary'!$C$5:$C$42,0),MATCH(D$2,'Projections Summary'!$C$5:$G$5,0)))&lt;0.005,IF(ABS(INDEX('Projections Summary'!$C$5:$G$42,MATCH($B9,'Projections Summary'!$C$5:$C$42,0),MATCH(D$2,'Projections Summary'!$C$5:$G$5,0)))=0,"NO","+"),INDEX('Projections Summary'!$C$5:$G$42,MATCH($B9,'Projections Summary'!$C$5:$C$42,0),MATCH(D$2,'Projections Summary'!$C$5:$G$5,0))))</f>
        <v>0.76626538524406551</v>
      </c>
      <c r="E9" s="350">
        <f>IF(ISTEXT(INDEX('Projections Summary'!$C$5:$G$42,MATCH($B9,'Projections Summary'!$C$5:$C$42,0),MATCH(E$2,'Projections Summary'!$C$5:$G$5,0))),INDEX('Projections Summary'!$C$5:$G$42,MATCH($B9,'Projections Summary'!$C$5:$C$42,0),MATCH(E$2,'Projections Summary'!$C$5:$G$5,0)),IF(ABS(INDEX('Projections Summary'!$C$5:$G$42,MATCH($B9,'Projections Summary'!$C$5:$C$42,0),MATCH(E$2,'Projections Summary'!$C$5:$G$5,0)))&lt;0.005,IF(ABS(INDEX('Projections Summary'!$C$5:$G$42,MATCH($B9,'Projections Summary'!$C$5:$C$42,0),MATCH(E$2,'Projections Summary'!$C$5:$G$5,0)))=0,"NO","+"),INDEX('Projections Summary'!$C$5:$G$42,MATCH($B9,'Projections Summary'!$C$5:$C$42,0),MATCH(E$2,'Projections Summary'!$C$5:$G$5,0))))</f>
        <v>1.8220657074569293</v>
      </c>
      <c r="F9" s="350">
        <f>IF(OR(D9="IE",E9="IE"), "NA", IF(OR(D9="NE",E9="NE"),"NA",IF(ABS(INDEX('Projections Summary'!$C$5:$G$42,MATCH($B9,'Projections Summary'!$C$5:$C$42,0),MATCH(F$2,'Projections Summary'!$C$5:$G$5,0)))&lt;0.005,IF(ABS(INDEX('Projections Summary'!$C$5:$G$42,MATCH($B9,'Projections Summary'!$C$5:$C$42,0),MATCH(F$2,'Projections Summary'!$C$5:$G$5,0)))=0,0,"+"),INDEX('Projections Summary'!$C$5:$G$42,MATCH($B9,'Projections Summary'!$C$5:$C$42,0),MATCH(F$2,'Projections Summary'!$C$5:$G$5,0)))))</f>
        <v>1.0558003222128638</v>
      </c>
      <c r="G9" s="351">
        <f>INDEX('Projections Summary'!$C$5:$G$42,MATCH($B9,'Projections Summary'!$C$5:$C$42,0),MATCH(G$2,'Projections Summary'!$C$5:$G$5,0))</f>
        <v>1.377852037354627</v>
      </c>
      <c r="H9" s="333" t="s">
        <v>196</v>
      </c>
      <c r="I9" s="329">
        <f>INDEX('Projections Summary'!C$7:G$42, MATCH(Projections_Formatted!H9,'Projections Summary'!C$7:C$42,0),2)</f>
        <v>0.76626538524406551</v>
      </c>
      <c r="J9" s="336"/>
      <c r="K9" s="331"/>
      <c r="L9" s="322"/>
      <c r="M9" s="394" t="s">
        <v>196</v>
      </c>
      <c r="N9" s="398" t="str">
        <f t="shared" si="1"/>
        <v>IPPU</v>
      </c>
      <c r="O9" s="350">
        <f>IF(ISTEXT(INDEX('Projections Summary'!$J$5:$N$42,MATCH($M9,'Projections Summary'!$J$5:$J$42,0),MATCH(O$2,'Projections Summary'!$J$5:$N$5,0))),INDEX('Projections Summary'!$J$5:$N$42,MATCH($M9,'Projections Summary'!$J$5:$J$42,0),MATCH(O$2,'Projections Summary'!$J$5:$N$5,0)),IF(ABS(INDEX('Projections Summary'!$J$5:$N$42,MATCH($M9,'Projections Summary'!$J$5:$J$42,0),MATCH(O$2,'Projections Summary'!$J$5:$N$5,0)))&lt;0.005,IF(ABS(INDEX('Projections Summary'!$J$5:$N$42,MATCH($M9,'Projections Summary'!$J$5:$J$42,0),MATCH(O$2,'Projections Summary'!$J$5:$N$5,0)))=0,"NO","+"),INDEX('Projections Summary'!$J$5:$N$42,MATCH($M9,'Projections Summary'!$J$5:$J$42,0),MATCH(O$2,'Projections Summary'!$J$5:$N$5,0))))</f>
        <v>0.62092194180044502</v>
      </c>
      <c r="P9" s="350">
        <f>IF(ISTEXT(INDEX('Projections Summary'!$J$5:$N$42,MATCH($M9,'Projections Summary'!$J$5:$J$42,0),MATCH(P$2,'Projections Summary'!$J$5:$N$5,0))),INDEX('Projections Summary'!$J$5:$N$42,MATCH($M9,'Projections Summary'!$J$5:$J$42,0),MATCH(P$2,'Projections Summary'!$J$5:$N$5,0)),IF(ABS(INDEX('Projections Summary'!$J$5:$N$42,MATCH($M9,'Projections Summary'!$J$5:$J$42,0),MATCH(P$2,'Projections Summary'!$J$5:$N$5,0)))&lt;0.005,IF(ABS(INDEX('Projections Summary'!$J$5:$N$42,MATCH($M9,'Projections Summary'!$J$5:$J$42,0),MATCH(P$2,'Projections Summary'!$J$5:$N$5,0)))=0,"NO","+"),INDEX('Projections Summary'!$J$5:$N$42,MATCH($M9,'Projections Summary'!$J$5:$J$42,0),MATCH(P$2,'Projections Summary'!$J$5:$N$5,0))))</f>
        <v>2.0323485373819112</v>
      </c>
      <c r="Q9" s="350">
        <f>IF(OR(O9="IE",P9="IE"), "NA", IF(OR(O9="NE",P9="NE"),"NA",IF(ABS(INDEX('Projections Summary'!$J$5:$N$42,MATCH($M9,'Projections Summary'!$J$5:$J$42,0),MATCH(Q$2,'Projections Summary'!$J$5:$N$5,0)))&lt;0.005,IF(ABS(INDEX('Projections Summary'!$J$5:$N$42,MATCH($M9,'Projections Summary'!$J$5:$J$42,0),MATCH(Q$2,'Projections Summary'!$J$5:$N$5,0)))=0,0,"+"),INDEX('Projections Summary'!$J$5:$N$42,MATCH($M9,'Projections Summary'!$J$5:$J$42,0),MATCH(Q$2,'Projections Summary'!$J$5:$N$5,0)))))</f>
        <v>1.4114265955814662</v>
      </c>
      <c r="R9" s="352">
        <f>INDEX('Projections Summary'!$J$5:$N$42,MATCH($M9,'Projections Summary'!$J$5:$J$42,0),MATCH(R$2,'Projections Summary'!$J$5:$N$5,0))</f>
        <v>2.2731143813163515</v>
      </c>
      <c r="S9" s="333" t="s">
        <v>196</v>
      </c>
      <c r="T9" s="329">
        <f>INDEX('Projections Summary'!J$7:N$42, MATCH(Projections_Formatted!S9,'Projections Summary'!J$7:J$42,0),2)</f>
        <v>0.62092194180044502</v>
      </c>
      <c r="U9" s="336"/>
      <c r="V9" s="331"/>
      <c r="W9" s="322"/>
      <c r="X9" s="394" t="s">
        <v>196</v>
      </c>
      <c r="Y9" s="398" t="str">
        <f t="shared" si="2"/>
        <v>IPPU</v>
      </c>
      <c r="Z9" s="350">
        <f>IF(ISTEXT(INDEX('Projections Summary'!$Q$5:$U$42,MATCH($X9,'Projections Summary'!$Q$5:$Q$42,0),MATCH(Z$2,'Projections Summary'!$Q$5:$U$5,0))),INDEX('Projections Summary'!$Q$5:$U$42,MATCH($X9,'Projections Summary'!$Q$5:$Q$42,0),MATCH(Z$2,'Projections Summary'!$Q$5:$U$5,0)),IF(ABS(INDEX('Projections Summary'!$Q$5:$U$42,MATCH($X9,'Projections Summary'!$Q$5:$Q$42,0),MATCH(Z$2,'Projections Summary'!$Q$5:$U$5,0)))&lt;0.005,IF(ABS(INDEX('Projections Summary'!$Q$5:$U$42,MATCH($X9,'Projections Summary'!$Q$5:$Q$42,0),MATCH(Z$2,'Projections Summary'!$Q$5:$U$5,0)))=0,"NO","+"),INDEX('Projections Summary'!$Q$5:$U$42,MATCH($X9,'Projections Summary'!$Q$5:$Q$42,0),MATCH(Z$2,'Projections Summary'!$Q$5:$U$5,0))))</f>
        <v>0.24803135908872911</v>
      </c>
      <c r="AA9" s="350">
        <f>IF(ISTEXT(INDEX('Projections Summary'!$Q$5:$U$42,MATCH($X9,'Projections Summary'!$Q$5:$Q$42,0),MATCH(AA$2,'Projections Summary'!$Q$5:$U$5,0))),INDEX('Projections Summary'!$Q$5:$U$42,MATCH($X9,'Projections Summary'!$Q$5:$Q$42,0),MATCH(AA$2,'Projections Summary'!$Q$5:$U$5,0)),IF(ABS(INDEX('Projections Summary'!$Q$5:$U$42,MATCH($X9,'Projections Summary'!$Q$5:$Q$42,0),MATCH(AA$2,'Projections Summary'!$Q$5:$U$5,0)))&lt;0.005,IF(ABS(INDEX('Projections Summary'!$Q$5:$U$42,MATCH(X9,'Projections Summary'!$Q$5:$Q$42,0),MATCH(AA$2,'Projections Summary'!$Q$5:$U$5,0)))=0,"NO","+"),INDEX('Projections Summary'!$Q$5:$U$42,MATCH($X9,'Projections Summary'!$Q$5:$Q$42,0),MATCH(AA$2,'Projections Summary'!$Q$5:$U$5,0))))</f>
        <v>2.0977474558741984</v>
      </c>
      <c r="AB9" s="350">
        <f>IF(OR(Z9="IE",AA9="IE"), "NA", IF(OR(Z9="NE",AA9="NE"),"NA",IF(ABS(INDEX('Projections Summary'!$Q$5:$U$42,MATCH($X9,'Projections Summary'!$Q$5:$Q$42,0),MATCH(AB$2,'Projections Summary'!$Q$5:$U$5,0)))&lt;0.005,IF(ABS(INDEX('Projections Summary'!$Q$5:$U$42,MATCH($X9,'Projections Summary'!$Q$5:$Q$42,0),MATCH(AB$2,'Projections Summary'!$Q$5:$U$5,0)))=0,0,"+"),INDEX('Projections Summary'!$Q$5:$U$42,MATCH($X9,'Projections Summary'!$Q$5:$Q$42,0),MATCH(AB$2,'Projections Summary'!$Q$5:$U$5,0)))))</f>
        <v>1.8497160967854693</v>
      </c>
      <c r="AC9" s="352">
        <f>INDEX('Projections Summary'!$Q$5:$U$42,MATCH($X9,'Projections Summary'!$Q$5:$Q$42,0),MATCH(AC$2,'Projections Summary'!$Q$5:$U$5,0))</f>
        <v>7.457589651491463</v>
      </c>
      <c r="AD9" s="333" t="s">
        <v>196</v>
      </c>
      <c r="AE9" s="329">
        <f>INDEX('Projections Summary'!Q$7:U$42, MATCH(Projections_Formatted!AD9,'Projections Summary'!Q$7:Q$42,0),2)</f>
        <v>0.24803135908872911</v>
      </c>
      <c r="AF9" s="336"/>
    </row>
    <row r="10" spans="1:32" x14ac:dyDescent="0.25">
      <c r="A10" s="322">
        <v>1</v>
      </c>
      <c r="B10" s="394" t="str">
        <f>INDEX(H$10:H$16,MATCH(A10,J$10:J$16))</f>
        <v>Substitution of ODS</v>
      </c>
      <c r="C10" s="395" t="str">
        <f t="shared" si="0"/>
        <v>Substitution of ODS</v>
      </c>
      <c r="D10" s="328">
        <f>IF(ISTEXT(INDEX('Projections Summary'!$C$5:$G$42,MATCH($B10,'Projections Summary'!$C$5:$C$42,0),MATCH(D$2,'Projections Summary'!$C$5:$G$5,0))),INDEX('Projections Summary'!$C$5:$G$42,MATCH($B10,'Projections Summary'!$C$5:$C$42,0),MATCH(D$2,'Projections Summary'!$C$5:$G$5,0)),IF(ABS(INDEX('Projections Summary'!$C$5:$G$42,MATCH($B10,'Projections Summary'!$C$5:$C$42,0),MATCH(D$2,'Projections Summary'!$C$5:$G$5,0)))&lt;0.005,IF(ABS(INDEX('Projections Summary'!$C$5:$G$42,MATCH($B10,'Projections Summary'!$C$5:$C$42,0),MATCH(D$2,'Projections Summary'!$C$5:$G$5,0)))=0,"NO","+"),INDEX('Projections Summary'!$C$5:$G$42,MATCH($B10,'Projections Summary'!$C$5:$C$42,0),MATCH(D$2,'Projections Summary'!$C$5:$G$5,0))))</f>
        <v>0.7564023409468057</v>
      </c>
      <c r="E10" s="328">
        <f>IF(ISTEXT(INDEX('Projections Summary'!$C$5:$G$42,MATCH($B10,'Projections Summary'!$C$5:$C$42,0),MATCH(E$2,'Projections Summary'!$C$5:$G$5,0))),INDEX('Projections Summary'!$C$5:$G$42,MATCH($B10,'Projections Summary'!$C$5:$C$42,0),MATCH(E$2,'Projections Summary'!$C$5:$G$5,0)),IF(ABS(INDEX('Projections Summary'!$C$5:$G$42,MATCH($B10,'Projections Summary'!$C$5:$C$42,0),MATCH(E$2,'Projections Summary'!$C$5:$G$5,0)))&lt;0.005,IF(ABS(INDEX('Projections Summary'!$C$5:$G$42,MATCH($B10,'Projections Summary'!$C$5:$C$42,0),MATCH(E$2,'Projections Summary'!$C$5:$G$5,0)))=0,"NO","+"),INDEX('Projections Summary'!$C$5:$G$42,MATCH($B10,'Projections Summary'!$C$5:$C$42,0),MATCH(E$2,'Projections Summary'!$C$5:$G$5,0))))</f>
        <v>1.4022512346733389</v>
      </c>
      <c r="F10" s="328">
        <f>IF(OR(D10="IE",E10="IE"), "NA", IF(OR(D10="NE",E10="NE"),"NA",IF(ABS(INDEX('Projections Summary'!$C$5:$G$42,MATCH($B10,'Projections Summary'!$C$5:$C$42,0),MATCH(F$2,'Projections Summary'!$C$5:$G$5,0)))&lt;0.005,IF(ABS(INDEX('Projections Summary'!$C$5:$G$42,MATCH($B10,'Projections Summary'!$C$5:$C$42,0),MATCH(F$2,'Projections Summary'!$C$5:$G$5,0)))=0,0,"+"),INDEX('Projections Summary'!$C$5:$G$42,MATCH($B10,'Projections Summary'!$C$5:$C$42,0),MATCH(F$2,'Projections Summary'!$C$5:$G$5,0)))))</f>
        <v>0.6458488937265332</v>
      </c>
      <c r="G10" s="396">
        <f>INDEX('Projections Summary'!$C$5:$G$42,MATCH($B10,'Projections Summary'!$C$5:$C$42,0),MATCH(G$2,'Projections Summary'!$C$5:$G$5,0))</f>
        <v>0.853843065739471</v>
      </c>
      <c r="H10" s="335" t="s">
        <v>197</v>
      </c>
      <c r="I10" s="329">
        <f>INDEX('Projections Summary'!C$7:G$42, MATCH(Projections_Formatted!H10,'Projections Summary'!C$7:C$42,0),2)</f>
        <v>0.7564023409468057</v>
      </c>
      <c r="J10" s="330">
        <f>RANK(I10,I$10:I$15,0)</f>
        <v>1</v>
      </c>
      <c r="K10" s="331"/>
      <c r="L10" s="322">
        <v>1</v>
      </c>
      <c r="M10" s="394" t="str">
        <f>INDEX(S$10:S$16,MATCH(L10,U$10:U$16))</f>
        <v>Substitution of ODS</v>
      </c>
      <c r="N10" s="395" t="str">
        <f t="shared" si="1"/>
        <v>Substitution of ODS</v>
      </c>
      <c r="O10" s="328">
        <f>IF(ISTEXT(INDEX('Projections Summary'!$J$5:$N$42,MATCH($M10,'Projections Summary'!$J$5:$J$42,0),MATCH(O$2,'Projections Summary'!$J$5:$N$5,0))),INDEX('Projections Summary'!$J$5:$N$42,MATCH($M10,'Projections Summary'!$J$5:$J$42,0),MATCH(O$2,'Projections Summary'!$J$5:$N$5,0)),IF(ABS(INDEX('Projections Summary'!$J$5:$N$42,MATCH($M10,'Projections Summary'!$J$5:$J$42,0),MATCH(O$2,'Projections Summary'!$J$5:$N$5,0)))&lt;0.005,IF(ABS(INDEX('Projections Summary'!$J$5:$N$42,MATCH($M10,'Projections Summary'!$J$5:$J$42,0),MATCH(O$2,'Projections Summary'!$J$5:$N$5,0)))=0,"NO","+"),INDEX('Projections Summary'!$J$5:$N$42,MATCH($M10,'Projections Summary'!$J$5:$J$42,0),MATCH(O$2,'Projections Summary'!$J$5:$N$5,0))))</f>
        <v>0.61066664348224986</v>
      </c>
      <c r="P10" s="328">
        <f>IF(ISTEXT(INDEX('Projections Summary'!$J$5:$N$42,MATCH($M10,'Projections Summary'!$J$5:$J$42,0),MATCH(P$2,'Projections Summary'!$J$5:$N$5,0))),INDEX('Projections Summary'!$J$5:$N$42,MATCH($M10,'Projections Summary'!$J$5:$J$42,0),MATCH(P$2,'Projections Summary'!$J$5:$N$5,0)),IF(ABS(INDEX('Projections Summary'!$J$5:$N$42,MATCH($M10,'Projections Summary'!$J$5:$J$42,0),MATCH(P$2,'Projections Summary'!$J$5:$N$5,0)))&lt;0.005,IF(ABS(INDEX('Projections Summary'!$J$5:$N$42,MATCH($M10,'Projections Summary'!$J$5:$J$42,0),MATCH(P$2,'Projections Summary'!$J$5:$N$5,0)))=0,"NO","+"),INDEX('Projections Summary'!$J$5:$N$42,MATCH($M10,'Projections Summary'!$J$5:$J$42,0),MATCH(P$2,'Projections Summary'!$J$5:$N$5,0))))</f>
        <v>1.5910501491079665</v>
      </c>
      <c r="Q10" s="328">
        <f>IF(OR(O10="IE",P10="IE"), "NA", IF(OR(O10="NE",P10="NE"),"NA",IF(ABS(INDEX('Projections Summary'!$J$5:$N$42,MATCH($M10,'Projections Summary'!$J$5:$J$42,0),MATCH(Q$2,'Projections Summary'!$J$5:$N$5,0)))&lt;0.005,IF(ABS(INDEX('Projections Summary'!$J$5:$N$42,MATCH($M10,'Projections Summary'!$J$5:$J$42,0),MATCH(Q$2,'Projections Summary'!$J$5:$N$5,0)))=0,0,"+"),INDEX('Projections Summary'!$J$5:$N$42,MATCH($M10,'Projections Summary'!$J$5:$J$42,0),MATCH(Q$2,'Projections Summary'!$J$5:$N$5,0)))))</f>
        <v>0.98038350562571663</v>
      </c>
      <c r="R10" s="397">
        <f>INDEX('Projections Summary'!$J$5:$N$42,MATCH($M10,'Projections Summary'!$J$5:$J$42,0),MATCH(R$2,'Projections Summary'!$J$5:$N$5,0))</f>
        <v>1.6054315657970162</v>
      </c>
      <c r="S10" s="335" t="s">
        <v>197</v>
      </c>
      <c r="T10" s="329">
        <f>INDEX('Projections Summary'!J$7:N$42, MATCH(Projections_Formatted!S10,'Projections Summary'!J$7:J$42,0),2)</f>
        <v>0.61066664348224986</v>
      </c>
      <c r="U10" s="330">
        <f>RANK(T10,T$10:T$15,0)</f>
        <v>1</v>
      </c>
      <c r="V10" s="331"/>
      <c r="W10" s="322">
        <v>1</v>
      </c>
      <c r="X10" s="394" t="str">
        <f>INDEX(AD$10:AD$16,MATCH(W10,AF$10:AF$16))</f>
        <v>Substitution of ODS</v>
      </c>
      <c r="Y10" s="395" t="str">
        <f t="shared" si="2"/>
        <v>Substitution of ODS</v>
      </c>
      <c r="Z10" s="328">
        <f>IF(ISTEXT(INDEX('Projections Summary'!$Q$5:$U$42,MATCH($X10,'Projections Summary'!$Q$5:$Q$42,0),MATCH(Z$2,'Projections Summary'!$Q$5:$U$5,0))),INDEX('Projections Summary'!$Q$5:$U$42,MATCH($X10,'Projections Summary'!$Q$5:$Q$42,0),MATCH(Z$2,'Projections Summary'!$Q$5:$U$5,0)),IF(ABS(INDEX('Projections Summary'!$Q$5:$U$42,MATCH($X10,'Projections Summary'!$Q$5:$Q$42,0),MATCH(Z$2,'Projections Summary'!$Q$5:$U$5,0)))&lt;0.005,IF(ABS(INDEX('Projections Summary'!$Q$5:$U$42,MATCH($X10,'Projections Summary'!$Q$5:$Q$42,0),MATCH(Z$2,'Projections Summary'!$Q$5:$U$5,0)))=0,"NO","+"),INDEX('Projections Summary'!$Q$5:$U$42,MATCH($X10,'Projections Summary'!$Q$5:$Q$42,0),MATCH(Z$2,'Projections Summary'!$Q$5:$U$5,0))))</f>
        <v>0.23604558914940454</v>
      </c>
      <c r="AA10" s="328">
        <f>IF(ISTEXT(INDEX('Projections Summary'!$Q$5:$U$42,MATCH($X10,'Projections Summary'!$Q$5:$Q$42,0),MATCH(AA$2,'Projections Summary'!$Q$5:$U$5,0))),INDEX('Projections Summary'!$Q$5:$U$42,MATCH($X10,'Projections Summary'!$Q$5:$Q$42,0),MATCH(AA$2,'Projections Summary'!$Q$5:$U$5,0)),IF(ABS(INDEX('Projections Summary'!$Q$5:$U$42,MATCH($X10,'Projections Summary'!$Q$5:$Q$42,0),MATCH(AA$2,'Projections Summary'!$Q$5:$U$5,0)))&lt;0.005,IF(ABS(INDEX('Projections Summary'!$Q$5:$U$42,MATCH(X10,'Projections Summary'!$Q$5:$Q$42,0),MATCH(AA$2,'Projections Summary'!$Q$5:$U$5,0)))=0,"NO","+"),INDEX('Projections Summary'!$Q$5:$U$42,MATCH($X10,'Projections Summary'!$Q$5:$Q$42,0),MATCH(AA$2,'Projections Summary'!$Q$5:$U$5,0))))</f>
        <v>1.5910501491079665</v>
      </c>
      <c r="AB10" s="328">
        <f>IF(OR(Z10="IE",AA10="IE"), "NA", IF(OR(Z10="NE",AA10="NE"),"NA",IF(ABS(INDEX('Projections Summary'!$Q$5:$U$42,MATCH($X10,'Projections Summary'!$Q$5:$Q$42,0),MATCH(AB$2,'Projections Summary'!$Q$5:$U$5,0)))&lt;0.005,IF(ABS(INDEX('Projections Summary'!$Q$5:$U$42,MATCH($X10,'Projections Summary'!$Q$5:$Q$42,0),MATCH(AB$2,'Projections Summary'!$Q$5:$U$5,0)))=0,0,"+"),INDEX('Projections Summary'!$Q$5:$U$42,MATCH($X10,'Projections Summary'!$Q$5:$Q$42,0),MATCH(AB$2,'Projections Summary'!$Q$5:$U$5,0)))))</f>
        <v>1.3550045599585618</v>
      </c>
      <c r="AC10" s="397">
        <f>INDEX('Projections Summary'!$Q$5:$U$42,MATCH($X10,'Projections Summary'!$Q$5:$Q$42,0),MATCH(AC$2,'Projections Summary'!$Q$5:$U$5,0))</f>
        <v>5.7404358405566924</v>
      </c>
      <c r="AD10" s="335" t="s">
        <v>197</v>
      </c>
      <c r="AE10" s="329">
        <f>INDEX('Projections Summary'!Q$7:U$42, MATCH(Projections_Formatted!AD10,'Projections Summary'!Q$7:Q$42,0),2)</f>
        <v>0.23604558914940454</v>
      </c>
      <c r="AF10" s="330">
        <f>RANK(AE10,AE$10:AE$15,0)</f>
        <v>1</v>
      </c>
    </row>
    <row r="11" spans="1:32" ht="30" x14ac:dyDescent="0.25">
      <c r="A11" s="322">
        <v>2</v>
      </c>
      <c r="B11" s="394" t="str">
        <f t="shared" ref="B11:B15" si="3">INDEX(H$10:H$16,MATCH(A11,J$10:J$16))</f>
        <v>Electrical Transmission and Distribution</v>
      </c>
      <c r="C11" s="395" t="str">
        <f t="shared" si="0"/>
        <v>Electrical Transmission and Distribution</v>
      </c>
      <c r="D11" s="328">
        <f>IF(ISTEXT(INDEX('Projections Summary'!$C$5:$G$42,MATCH($B11,'Projections Summary'!$C$5:$C$42,0),MATCH(D$2,'Projections Summary'!$C$5:$G$5,0))),INDEX('Projections Summary'!$C$5:$G$42,MATCH($B11,'Projections Summary'!$C$5:$C$42,0),MATCH(D$2,'Projections Summary'!$C$5:$G$5,0)),IF(ABS(INDEX('Projections Summary'!$C$5:$G$42,MATCH($B11,'Projections Summary'!$C$5:$C$42,0),MATCH(D$2,'Projections Summary'!$C$5:$G$5,0)))&lt;0.005,IF(ABS(INDEX('Projections Summary'!$C$5:$G$42,MATCH($B11,'Projections Summary'!$C$5:$C$42,0),MATCH(D$2,'Projections Summary'!$C$5:$G$5,0)))=0,"NO","+"),INDEX('Projections Summary'!$C$5:$G$42,MATCH($B11,'Projections Summary'!$C$5:$C$42,0),MATCH(D$2,'Projections Summary'!$C$5:$G$5,0))))</f>
        <v>9.8630442972598535E-3</v>
      </c>
      <c r="E11" s="328">
        <f>IF(ISTEXT(INDEX('Projections Summary'!$C$5:$G$42,MATCH($B11,'Projections Summary'!$C$5:$C$42,0),MATCH(E$2,'Projections Summary'!$C$5:$G$5,0))),INDEX('Projections Summary'!$C$5:$G$42,MATCH($B11,'Projections Summary'!$C$5:$C$42,0),MATCH(E$2,'Projections Summary'!$C$5:$G$5,0)),IF(ABS(INDEX('Projections Summary'!$C$5:$G$42,MATCH($B11,'Projections Summary'!$C$5:$C$42,0),MATCH(E$2,'Projections Summary'!$C$5:$G$5,0)))&lt;0.005,IF(ABS(INDEX('Projections Summary'!$C$5:$G$42,MATCH($B11,'Projections Summary'!$C$5:$C$42,0),MATCH(E$2,'Projections Summary'!$C$5:$G$5,0)))=0,"NO","+"),INDEX('Projections Summary'!$C$5:$G$42,MATCH($B11,'Projections Summary'!$C$5:$C$42,0),MATCH(E$2,'Projections Summary'!$C$5:$G$5,0))))</f>
        <v>6.9059215389934182E-3</v>
      </c>
      <c r="F11" s="328" t="str">
        <f>IF(OR(D11="IE",E11="IE"), "NA", IF(OR(D11="NE",E11="NE"),"NA",IF(ABS(INDEX('Projections Summary'!$C$5:$G$42,MATCH($B11,'Projections Summary'!$C$5:$C$42,0),MATCH(F$2,'Projections Summary'!$C$5:$G$5,0)))&lt;0.005,IF(ABS(INDEX('Projections Summary'!$C$5:$G$42,MATCH($B11,'Projections Summary'!$C$5:$C$42,0),MATCH(F$2,'Projections Summary'!$C$5:$G$5,0)))=0,0,"+"),INDEX('Projections Summary'!$C$5:$G$42,MATCH($B11,'Projections Summary'!$C$5:$C$42,0),MATCH(F$2,'Projections Summary'!$C$5:$G$5,0)))))</f>
        <v>+</v>
      </c>
      <c r="G11" s="396">
        <f>INDEX('Projections Summary'!$C$5:$G$42,MATCH($B11,'Projections Summary'!$C$5:$C$42,0),MATCH(G$2,'Projections Summary'!$C$5:$G$5,0))</f>
        <v>-0.29981846062356038</v>
      </c>
      <c r="H11" s="335" t="s">
        <v>198</v>
      </c>
      <c r="I11" s="329">
        <f>INDEX('Projections Summary'!C$7:G$42, MATCH(Projections_Formatted!H11,'Projections Summary'!C$7:C$42,0),2)</f>
        <v>9.8630442972598535E-3</v>
      </c>
      <c r="J11" s="330">
        <f>RANK(I11,I$10:I$15,0)</f>
        <v>2</v>
      </c>
      <c r="K11" s="331"/>
      <c r="L11" s="322">
        <v>2</v>
      </c>
      <c r="M11" s="394" t="str">
        <f t="shared" ref="M11:M15" si="4">INDEX(S$10:S$16,MATCH(L11,U$10:U$16))</f>
        <v>Electrical Transmission and Distribution</v>
      </c>
      <c r="N11" s="395" t="str">
        <f t="shared" si="1"/>
        <v>Electrical Transmission and Distribution</v>
      </c>
      <c r="O11" s="328">
        <f>IF(ISTEXT(INDEX('Projections Summary'!$J$5:$N$42,MATCH($M11,'Projections Summary'!$J$5:$J$42,0),MATCH(O$2,'Projections Summary'!$J$5:$N$5,0))),INDEX('Projections Summary'!$J$5:$N$42,MATCH($M11,'Projections Summary'!$J$5:$J$42,0),MATCH(O$2,'Projections Summary'!$J$5:$N$5,0)),IF(ABS(INDEX('Projections Summary'!$J$5:$N$42,MATCH($M11,'Projections Summary'!$J$5:$J$42,0),MATCH(O$2,'Projections Summary'!$J$5:$N$5,0)))&lt;0.005,IF(ABS(INDEX('Projections Summary'!$J$5:$N$42,MATCH($M11,'Projections Summary'!$J$5:$J$42,0),MATCH(O$2,'Projections Summary'!$J$5:$N$5,0)))=0,"NO","+"),INDEX('Projections Summary'!$J$5:$N$42,MATCH($M11,'Projections Summary'!$J$5:$J$42,0),MATCH(O$2,'Projections Summary'!$J$5:$N$5,0))))</f>
        <v>1.0255298318195107E-2</v>
      </c>
      <c r="P11" s="328">
        <f>IF(ISTEXT(INDEX('Projections Summary'!$J$5:$N$42,MATCH($M11,'Projections Summary'!$J$5:$J$42,0),MATCH(P$2,'Projections Summary'!$J$5:$N$5,0))),INDEX('Projections Summary'!$J$5:$N$42,MATCH($M11,'Projections Summary'!$J$5:$J$42,0),MATCH(P$2,'Projections Summary'!$J$5:$N$5,0)),IF(ABS(INDEX('Projections Summary'!$J$5:$N$42,MATCH($M11,'Projections Summary'!$J$5:$J$42,0),MATCH(P$2,'Projections Summary'!$J$5:$N$5,0)))&lt;0.005,IF(ABS(INDEX('Projections Summary'!$J$5:$N$42,MATCH($M11,'Projections Summary'!$J$5:$J$42,0),MATCH(P$2,'Projections Summary'!$J$5:$N$5,0)))=0,"NO","+"),INDEX('Projections Summary'!$J$5:$N$42,MATCH($M11,'Projections Summary'!$J$5:$J$42,0),MATCH(P$2,'Projections Summary'!$J$5:$N$5,0))))</f>
        <v>6.590197531917176E-3</v>
      </c>
      <c r="Q11" s="328" t="str">
        <f>IF(OR(O11="IE",P11="IE"), "NA", IF(OR(O11="NE",P11="NE"),"NA",IF(ABS(INDEX('Projections Summary'!$J$5:$N$42,MATCH($M11,'Projections Summary'!$J$5:$J$42,0),MATCH(Q$2,'Projections Summary'!$J$5:$N$5,0)))&lt;0.005,IF(ABS(INDEX('Projections Summary'!$J$5:$N$42,MATCH($M11,'Projections Summary'!$J$5:$J$42,0),MATCH(Q$2,'Projections Summary'!$J$5:$N$5,0)))=0,0,"+"),INDEX('Projections Summary'!$J$5:$N$42,MATCH($M11,'Projections Summary'!$J$5:$J$42,0),MATCH(Q$2,'Projections Summary'!$J$5:$N$5,0)))))</f>
        <v>+</v>
      </c>
      <c r="R11" s="397">
        <f>INDEX('Projections Summary'!$J$5:$N$42,MATCH($M11,'Projections Summary'!$J$5:$J$42,0),MATCH(R$2,'Projections Summary'!$J$5:$N$5,0))</f>
        <v>-0.35738607230715591</v>
      </c>
      <c r="S11" s="335" t="s">
        <v>198</v>
      </c>
      <c r="T11" s="329">
        <f>INDEX('Projections Summary'!J$7:N$42, MATCH(Projections_Formatted!S11,'Projections Summary'!J$7:J$42,0),2)</f>
        <v>1.0255298318195107E-2</v>
      </c>
      <c r="U11" s="330">
        <f>RANK(T11,T$10:T$15,0)</f>
        <v>2</v>
      </c>
      <c r="V11" s="331"/>
      <c r="W11" s="322">
        <v>2</v>
      </c>
      <c r="X11" s="394" t="str">
        <f t="shared" ref="X11:X15" si="5">INDEX(AD$10:AD$16,MATCH(W11,AF$10:AF$16))</f>
        <v>Electrical Transmission and Distribution</v>
      </c>
      <c r="Y11" s="395" t="str">
        <f t="shared" si="2"/>
        <v>Electrical Transmission and Distribution</v>
      </c>
      <c r="Z11" s="328">
        <f>IF(ISTEXT(INDEX('Projections Summary'!$Q$5:$U$42,MATCH($X11,'Projections Summary'!$Q$5:$Q$42,0),MATCH(Z$2,'Projections Summary'!$Q$5:$U$5,0))),INDEX('Projections Summary'!$Q$5:$U$42,MATCH($X11,'Projections Summary'!$Q$5:$Q$42,0),MATCH(Z$2,'Projections Summary'!$Q$5:$U$5,0)),IF(ABS(INDEX('Projections Summary'!$Q$5:$U$42,MATCH($X11,'Projections Summary'!$Q$5:$Q$42,0),MATCH(Z$2,'Projections Summary'!$Q$5:$U$5,0)))&lt;0.005,IF(ABS(INDEX('Projections Summary'!$Q$5:$U$42,MATCH($X11,'Projections Summary'!$Q$5:$Q$42,0),MATCH(Z$2,'Projections Summary'!$Q$5:$U$5,0)))=0,"NO","+"),INDEX('Projections Summary'!$Q$5:$U$42,MATCH($X11,'Projections Summary'!$Q$5:$Q$42,0),MATCH(Z$2,'Projections Summary'!$Q$5:$U$5,0))))</f>
        <v>1.1985769939324559E-2</v>
      </c>
      <c r="AA11" s="328">
        <f>IF(ISTEXT(INDEX('Projections Summary'!$Q$5:$U$42,MATCH($X11,'Projections Summary'!$Q$5:$Q$42,0),MATCH(AA$2,'Projections Summary'!$Q$5:$U$5,0))),INDEX('Projections Summary'!$Q$5:$U$42,MATCH($X11,'Projections Summary'!$Q$5:$Q$42,0),MATCH(AA$2,'Projections Summary'!$Q$5:$U$5,0)),IF(ABS(INDEX('Projections Summary'!$Q$5:$U$42,MATCH($X11,'Projections Summary'!$Q$5:$Q$42,0),MATCH(AA$2,'Projections Summary'!$Q$5:$U$5,0)))&lt;0.005,IF(ABS(INDEX('Projections Summary'!$Q$5:$U$42,MATCH(X11,'Projections Summary'!$Q$5:$Q$42,0),MATCH(AA$2,'Projections Summary'!$Q$5:$U$5,0)))=0,"NO","+"),INDEX('Projections Summary'!$Q$5:$U$42,MATCH($X11,'Projections Summary'!$Q$5:$Q$42,0),MATCH(AA$2,'Projections Summary'!$Q$5:$U$5,0))))</f>
        <v>6.590197531917176E-3</v>
      </c>
      <c r="AB11" s="328">
        <f>IF(OR(Z11="IE",AA11="IE"), "NA", IF(OR(Z11="NE",AA11="NE"),"NA",IF(ABS(INDEX('Projections Summary'!$Q$5:$U$42,MATCH($X11,'Projections Summary'!$Q$5:$Q$42,0),MATCH(AB$2,'Projections Summary'!$Q$5:$U$5,0)))&lt;0.005,IF(ABS(INDEX('Projections Summary'!$Q$5:$U$42,MATCH($X11,'Projections Summary'!$Q$5:$Q$42,0),MATCH(AB$2,'Projections Summary'!$Q$5:$U$5,0)))=0,0,"+"),INDEX('Projections Summary'!$Q$5:$U$42,MATCH($X11,'Projections Summary'!$Q$5:$Q$42,0),MATCH(AB$2,'Projections Summary'!$Q$5:$U$5,0)))))</f>
        <v>-5.3955724074073834E-3</v>
      </c>
      <c r="AC11" s="397">
        <f>INDEX('Projections Summary'!$Q$5:$U$42,MATCH($X11,'Projections Summary'!$Q$5:$Q$42,0),MATCH(AC$2,'Projections Summary'!$Q$5:$U$5,0))</f>
        <v>-0.4501648567193709</v>
      </c>
      <c r="AD11" s="335" t="s">
        <v>198</v>
      </c>
      <c r="AE11" s="329">
        <f>INDEX('Projections Summary'!Q$7:U$42, MATCH(Projections_Formatted!AD11,'Projections Summary'!Q$7:Q$42,0),2)</f>
        <v>1.1985769939324559E-2</v>
      </c>
      <c r="AF11" s="330">
        <f>RANK(AE11,AE$10:AE$15,0)</f>
        <v>2</v>
      </c>
    </row>
    <row r="12" spans="1:32" x14ac:dyDescent="0.25">
      <c r="A12" s="322">
        <v>3</v>
      </c>
      <c r="B12" s="394" t="str">
        <f t="shared" si="3"/>
        <v>Cement Production</v>
      </c>
      <c r="C12" s="395" t="str">
        <f t="shared" si="0"/>
        <v>Cement Production</v>
      </c>
      <c r="D12" s="328" t="str">
        <f>IF(ISTEXT(INDEX('Projections Summary'!$C$5:$G$42,MATCH($B12,'Projections Summary'!$C$5:$C$42,0),MATCH(D$2,'Projections Summary'!$C$5:$G$5,0))),INDEX('Projections Summary'!$C$5:$G$42,MATCH($B12,'Projections Summary'!$C$5:$C$42,0),MATCH(D$2,'Projections Summary'!$C$5:$G$5,0)),IF(ABS(INDEX('Projections Summary'!$C$5:$G$42,MATCH($B12,'Projections Summary'!$C$5:$C$42,0),MATCH(D$2,'Projections Summary'!$C$5:$G$5,0)))&lt;0.005,IF(ABS(INDEX('Projections Summary'!$C$5:$G$42,MATCH($B12,'Projections Summary'!$C$5:$C$42,0),MATCH(D$2,'Projections Summary'!$C$5:$G$5,0)))=0,"NO","+"),INDEX('Projections Summary'!$C$5:$G$42,MATCH($B12,'Projections Summary'!$C$5:$C$42,0),MATCH(D$2,'Projections Summary'!$C$5:$G$5,0))))</f>
        <v>NO</v>
      </c>
      <c r="E12" s="328" t="str">
        <f>IF(ISTEXT(INDEX('Projections Summary'!$C$5:$G$42,MATCH($B12,'Projections Summary'!$C$5:$C$42,0),MATCH(E$2,'Projections Summary'!$C$5:$G$5,0))),INDEX('Projections Summary'!$C$5:$G$42,MATCH($B12,'Projections Summary'!$C$5:$C$42,0),MATCH(E$2,'Projections Summary'!$C$5:$G$5,0)),IF(ABS(INDEX('Projections Summary'!$C$5:$G$42,MATCH($B12,'Projections Summary'!$C$5:$C$42,0),MATCH(E$2,'Projections Summary'!$C$5:$G$5,0)))&lt;0.005,IF(ABS(INDEX('Projections Summary'!$C$5:$G$42,MATCH($B12,'Projections Summary'!$C$5:$C$42,0),MATCH(E$2,'Projections Summary'!$C$5:$G$5,0)))=0,"NO","+"),INDEX('Projections Summary'!$C$5:$G$42,MATCH($B12,'Projections Summary'!$C$5:$C$42,0),MATCH(E$2,'Projections Summary'!$C$5:$G$5,0))))</f>
        <v>NO</v>
      </c>
      <c r="F12" s="328">
        <f>IF(OR(D12="IE",E12="IE"), "NA", IF(OR(D12="NE",E12="NE"),"NA",IF(ABS(INDEX('Projections Summary'!$C$5:$G$42,MATCH($B12,'Projections Summary'!$C$5:$C$42,0),MATCH(F$2,'Projections Summary'!$C$5:$G$5,0)))&lt;0.005,IF(ABS(INDEX('Projections Summary'!$C$5:$G$42,MATCH($B12,'Projections Summary'!$C$5:$C$42,0),MATCH(F$2,'Projections Summary'!$C$5:$G$5,0)))=0,0,"+"),INDEX('Projections Summary'!$C$5:$G$42,MATCH($B12,'Projections Summary'!$C$5:$C$42,0),MATCH(F$2,'Projections Summary'!$C$5:$G$5,0)))))</f>
        <v>0</v>
      </c>
      <c r="G12" s="396" t="str">
        <f>INDEX('Projections Summary'!$C$5:$G$42,MATCH($B12,'Projections Summary'!$C$5:$C$42,0),MATCH(G$2,'Projections Summary'!$C$5:$G$5,0))</f>
        <v>NA</v>
      </c>
      <c r="H12" s="335" t="s">
        <v>200</v>
      </c>
      <c r="I12" s="329">
        <f>INDEX('Projections Summary'!C$7:G$42, MATCH(Projections_Formatted!H12,'Projections Summary'!C$7:C$42,0),2)</f>
        <v>0</v>
      </c>
      <c r="J12" s="330">
        <f>RANK(I12,I$10:I$15,0)</f>
        <v>3</v>
      </c>
      <c r="K12" s="331"/>
      <c r="L12" s="322">
        <v>3</v>
      </c>
      <c r="M12" s="394" t="str">
        <f t="shared" si="4"/>
        <v>Cement Production</v>
      </c>
      <c r="N12" s="395" t="str">
        <f t="shared" si="1"/>
        <v>Cement Production</v>
      </c>
      <c r="O12" s="328" t="str">
        <f>IF(ISTEXT(INDEX('Projections Summary'!$J$5:$N$42,MATCH($M12,'Projections Summary'!$J$5:$J$42,0),MATCH(O$2,'Projections Summary'!$J$5:$N$5,0))),INDEX('Projections Summary'!$J$5:$N$42,MATCH($M12,'Projections Summary'!$J$5:$J$42,0),MATCH(O$2,'Projections Summary'!$J$5:$N$5,0)),IF(ABS(INDEX('Projections Summary'!$J$5:$N$42,MATCH($M12,'Projections Summary'!$J$5:$J$42,0),MATCH(O$2,'Projections Summary'!$J$5:$N$5,0)))&lt;0.005,IF(ABS(INDEX('Projections Summary'!$J$5:$N$42,MATCH($M12,'Projections Summary'!$J$5:$J$42,0),MATCH(O$2,'Projections Summary'!$J$5:$N$5,0)))=0,"NO","+"),INDEX('Projections Summary'!$J$5:$N$42,MATCH($M12,'Projections Summary'!$J$5:$J$42,0),MATCH(O$2,'Projections Summary'!$J$5:$N$5,0))))</f>
        <v>NO</v>
      </c>
      <c r="P12" s="328" t="str">
        <f>IF(ISTEXT(INDEX('Projections Summary'!$J$5:$N$42,MATCH($M12,'Projections Summary'!$J$5:$J$42,0),MATCH(P$2,'Projections Summary'!$J$5:$N$5,0))),INDEX('Projections Summary'!$J$5:$N$42,MATCH($M12,'Projections Summary'!$J$5:$J$42,0),MATCH(P$2,'Projections Summary'!$J$5:$N$5,0)),IF(ABS(INDEX('Projections Summary'!$J$5:$N$42,MATCH($M12,'Projections Summary'!$J$5:$J$42,0),MATCH(P$2,'Projections Summary'!$J$5:$N$5,0)))&lt;0.005,IF(ABS(INDEX('Projections Summary'!$J$5:$N$42,MATCH($M12,'Projections Summary'!$J$5:$J$42,0),MATCH(P$2,'Projections Summary'!$J$5:$N$5,0)))=0,"NO","+"),INDEX('Projections Summary'!$J$5:$N$42,MATCH($M12,'Projections Summary'!$J$5:$J$42,0),MATCH(P$2,'Projections Summary'!$J$5:$N$5,0))))</f>
        <v>NO</v>
      </c>
      <c r="Q12" s="328">
        <f>IF(OR(O12="IE",P12="IE"), "NA", IF(OR(O12="NE",P12="NE"),"NA",IF(ABS(INDEX('Projections Summary'!$J$5:$N$42,MATCH($M12,'Projections Summary'!$J$5:$J$42,0),MATCH(Q$2,'Projections Summary'!$J$5:$N$5,0)))&lt;0.005,IF(ABS(INDEX('Projections Summary'!$J$5:$N$42,MATCH($M12,'Projections Summary'!$J$5:$J$42,0),MATCH(Q$2,'Projections Summary'!$J$5:$N$5,0)))=0,0,"+"),INDEX('Projections Summary'!$J$5:$N$42,MATCH($M12,'Projections Summary'!$J$5:$J$42,0),MATCH(Q$2,'Projections Summary'!$J$5:$N$5,0)))))</f>
        <v>0</v>
      </c>
      <c r="R12" s="397" t="str">
        <f>INDEX('Projections Summary'!$J$5:$N$42,MATCH($M12,'Projections Summary'!$J$5:$J$42,0),MATCH(R$2,'Projections Summary'!$J$5:$N$5,0))</f>
        <v>NA</v>
      </c>
      <c r="S12" s="335" t="s">
        <v>200</v>
      </c>
      <c r="T12" s="329">
        <f>INDEX('Projections Summary'!J$7:N$42, MATCH(Projections_Formatted!S12,'Projections Summary'!J$7:J$42,0),2)</f>
        <v>0</v>
      </c>
      <c r="U12" s="330">
        <f>RANK(T12,T$10:T$15,0)</f>
        <v>3</v>
      </c>
      <c r="V12" s="331"/>
      <c r="W12" s="322">
        <v>3</v>
      </c>
      <c r="X12" s="394" t="str">
        <f t="shared" si="5"/>
        <v>Cement Production</v>
      </c>
      <c r="Y12" s="395" t="str">
        <f t="shared" si="2"/>
        <v>Cement Production</v>
      </c>
      <c r="Z12" s="328" t="str">
        <f>IF(ISTEXT(INDEX('Projections Summary'!$Q$5:$U$42,MATCH($X12,'Projections Summary'!$Q$5:$Q$42,0),MATCH(Z$2,'Projections Summary'!$Q$5:$U$5,0))),INDEX('Projections Summary'!$Q$5:$U$42,MATCH($X12,'Projections Summary'!$Q$5:$Q$42,0),MATCH(Z$2,'Projections Summary'!$Q$5:$U$5,0)),IF(ABS(INDEX('Projections Summary'!$Q$5:$U$42,MATCH($X12,'Projections Summary'!$Q$5:$Q$42,0),MATCH(Z$2,'Projections Summary'!$Q$5:$U$5,0)))&lt;0.005,IF(ABS(INDEX('Projections Summary'!$Q$5:$U$42,MATCH($X12,'Projections Summary'!$Q$5:$Q$42,0),MATCH(Z$2,'Projections Summary'!$Q$5:$U$5,0)))=0,"NO","+"),INDEX('Projections Summary'!$Q$5:$U$42,MATCH($X12,'Projections Summary'!$Q$5:$Q$42,0),MATCH(Z$2,'Projections Summary'!$Q$5:$U$5,0))))</f>
        <v>NO</v>
      </c>
      <c r="AA12" s="328" t="str">
        <f>IF(ISTEXT(INDEX('Projections Summary'!$Q$5:$U$42,MATCH($X12,'Projections Summary'!$Q$5:$Q$42,0),MATCH(AA$2,'Projections Summary'!$Q$5:$U$5,0))),INDEX('Projections Summary'!$Q$5:$U$42,MATCH($X12,'Projections Summary'!$Q$5:$Q$42,0),MATCH(AA$2,'Projections Summary'!$Q$5:$U$5,0)),IF(ABS(INDEX('Projections Summary'!$Q$5:$U$42,MATCH($X12,'Projections Summary'!$Q$5:$Q$42,0),MATCH(AA$2,'Projections Summary'!$Q$5:$U$5,0)))&lt;0.005,IF(ABS(INDEX('Projections Summary'!$Q$5:$U$42,MATCH(X12,'Projections Summary'!$Q$5:$Q$42,0),MATCH(AA$2,'Projections Summary'!$Q$5:$U$5,0)))=0,"NO","+"),INDEX('Projections Summary'!$Q$5:$U$42,MATCH($X12,'Projections Summary'!$Q$5:$Q$42,0),MATCH(AA$2,'Projections Summary'!$Q$5:$U$5,0))))</f>
        <v>NO</v>
      </c>
      <c r="AB12" s="328">
        <f>IF(OR(Z12="IE",AA12="IE"), "NA", IF(OR(Z12="NE",AA12="NE"),"NA",IF(ABS(INDEX('Projections Summary'!$Q$5:$U$42,MATCH($X12,'Projections Summary'!$Q$5:$Q$42,0),MATCH(AB$2,'Projections Summary'!$Q$5:$U$5,0)))&lt;0.005,IF(ABS(INDEX('Projections Summary'!$Q$5:$U$42,MATCH($X12,'Projections Summary'!$Q$5:$Q$42,0),MATCH(AB$2,'Projections Summary'!$Q$5:$U$5,0)))=0,0,"+"),INDEX('Projections Summary'!$Q$5:$U$42,MATCH($X12,'Projections Summary'!$Q$5:$Q$42,0),MATCH(AB$2,'Projections Summary'!$Q$5:$U$5,0)))))</f>
        <v>0</v>
      </c>
      <c r="AC12" s="397" t="str">
        <f>INDEX('Projections Summary'!$Q$5:$U$42,MATCH($X12,'Projections Summary'!$Q$5:$Q$42,0),MATCH(AC$2,'Projections Summary'!$Q$5:$U$5,0))</f>
        <v>NA</v>
      </c>
      <c r="AD12" s="335" t="s">
        <v>200</v>
      </c>
      <c r="AE12" s="329">
        <f>INDEX('Projections Summary'!Q$7:U$42, MATCH(Projections_Formatted!AD12,'Projections Summary'!Q$7:Q$42,0),2)</f>
        <v>0</v>
      </c>
      <c r="AF12" s="330">
        <f>RANK(AE12,AE$10:AE$15,0)</f>
        <v>3</v>
      </c>
    </row>
    <row r="13" spans="1:32" ht="30" x14ac:dyDescent="0.25">
      <c r="A13" s="322">
        <v>4</v>
      </c>
      <c r="B13" s="394" t="str">
        <f t="shared" si="3"/>
        <v>Soda Ash Manufacture and Consumption</v>
      </c>
      <c r="C13" s="395" t="str">
        <f t="shared" si="0"/>
        <v>Soda Ash Manufacture and Consumption</v>
      </c>
      <c r="D13" s="328" t="str">
        <f>IF(ISTEXT(INDEX('Projections Summary'!$C$5:$G$42,MATCH($B13,'Projections Summary'!$C$5:$C$42,0),MATCH(D$2,'Projections Summary'!$C$5:$G$5,0))),INDEX('Projections Summary'!$C$5:$G$42,MATCH($B13,'Projections Summary'!$C$5:$C$42,0),MATCH(D$2,'Projections Summary'!$C$5:$G$5,0)),IF(ABS(INDEX('Projections Summary'!$C$5:$G$42,MATCH($B13,'Projections Summary'!$C$5:$C$42,0),MATCH(D$2,'Projections Summary'!$C$5:$G$5,0)))&lt;0.005,IF(ABS(INDEX('Projections Summary'!$C$5:$G$42,MATCH($B13,'Projections Summary'!$C$5:$C$42,0),MATCH(D$2,'Projections Summary'!$C$5:$G$5,0)))=0,"NO","+"),INDEX('Projections Summary'!$C$5:$G$42,MATCH($B13,'Projections Summary'!$C$5:$C$42,0),MATCH(D$2,'Projections Summary'!$C$5:$G$5,0))))</f>
        <v>NO</v>
      </c>
      <c r="E13" s="328">
        <f>IF(ISTEXT(INDEX('Projections Summary'!$C$5:$G$42,MATCH($B13,'Projections Summary'!$C$5:$C$42,0),MATCH(E$2,'Projections Summary'!$C$5:$G$5,0))),INDEX('Projections Summary'!$C$5:$G$42,MATCH($B13,'Projections Summary'!$C$5:$C$42,0),MATCH(E$2,'Projections Summary'!$C$5:$G$5,0)),IF(ABS(INDEX('Projections Summary'!$C$5:$G$42,MATCH($B13,'Projections Summary'!$C$5:$C$42,0),MATCH(E$2,'Projections Summary'!$C$5:$G$5,0)))&lt;0.005,IF(ABS(INDEX('Projections Summary'!$C$5:$G$42,MATCH($B13,'Projections Summary'!$C$5:$C$42,0),MATCH(E$2,'Projections Summary'!$C$5:$G$5,0)))=0,"NO","+"),INDEX('Projections Summary'!$C$5:$G$42,MATCH($B13,'Projections Summary'!$C$5:$C$42,0),MATCH(E$2,'Projections Summary'!$C$5:$G$5,0))))</f>
        <v>7.9269817957815254E-3</v>
      </c>
      <c r="F13" s="328">
        <f>IF(OR(D13="IE",E13="IE"), "NA", IF(OR(D13="NE",E13="NE"),"NA",IF(ABS(INDEX('Projections Summary'!$C$5:$G$42,MATCH($B13,'Projections Summary'!$C$5:$C$42,0),MATCH(F$2,'Projections Summary'!$C$5:$G$5,0)))&lt;0.005,IF(ABS(INDEX('Projections Summary'!$C$5:$G$42,MATCH($B13,'Projections Summary'!$C$5:$C$42,0),MATCH(F$2,'Projections Summary'!$C$5:$G$5,0)))=0,0,"+"),INDEX('Projections Summary'!$C$5:$G$42,MATCH($B13,'Projections Summary'!$C$5:$C$42,0),MATCH(F$2,'Projections Summary'!$C$5:$G$5,0)))))</f>
        <v>7.9269817957815254E-3</v>
      </c>
      <c r="G13" s="396" t="str">
        <f>INDEX('Projections Summary'!$C$5:$G$42,MATCH($B13,'Projections Summary'!$C$5:$C$42,0),MATCH(G$2,'Projections Summary'!$C$5:$G$5,0))</f>
        <v>NA</v>
      </c>
      <c r="H13" s="335" t="s">
        <v>201</v>
      </c>
      <c r="I13" s="329" t="str">
        <f>INDEX('Projections Summary'!C$7:G$42, MATCH(Projections_Formatted!H13,'Projections Summary'!C$7:C$42,0),2)</f>
        <v>NO</v>
      </c>
      <c r="J13" s="330">
        <v>4</v>
      </c>
      <c r="K13" s="331"/>
      <c r="L13" s="322">
        <v>4</v>
      </c>
      <c r="M13" s="394" t="str">
        <f t="shared" si="4"/>
        <v>Soda Ash Manufacture and Consumption</v>
      </c>
      <c r="N13" s="395" t="str">
        <f t="shared" si="1"/>
        <v>Soda Ash Manufacture and Consumption</v>
      </c>
      <c r="O13" s="328" t="str">
        <f>IF(ISTEXT(INDEX('Projections Summary'!$J$5:$N$42,MATCH($M13,'Projections Summary'!$J$5:$J$42,0),MATCH(O$2,'Projections Summary'!$J$5:$N$5,0))),INDEX('Projections Summary'!$J$5:$N$42,MATCH($M13,'Projections Summary'!$J$5:$J$42,0),MATCH(O$2,'Projections Summary'!$J$5:$N$5,0)),IF(ABS(INDEX('Projections Summary'!$J$5:$N$42,MATCH($M13,'Projections Summary'!$J$5:$J$42,0),MATCH(O$2,'Projections Summary'!$J$5:$N$5,0)))&lt;0.005,IF(ABS(INDEX('Projections Summary'!$J$5:$N$42,MATCH($M13,'Projections Summary'!$J$5:$J$42,0),MATCH(O$2,'Projections Summary'!$J$5:$N$5,0)))=0,"NO","+"),INDEX('Projections Summary'!$J$5:$N$42,MATCH($M13,'Projections Summary'!$J$5:$J$42,0),MATCH(O$2,'Projections Summary'!$J$5:$N$5,0))))</f>
        <v>NO</v>
      </c>
      <c r="P13" s="328">
        <f>IF(ISTEXT(INDEX('Projections Summary'!$J$5:$N$42,MATCH($M13,'Projections Summary'!$J$5:$J$42,0),MATCH(P$2,'Projections Summary'!$J$5:$N$5,0))),INDEX('Projections Summary'!$J$5:$N$42,MATCH($M13,'Projections Summary'!$J$5:$J$42,0),MATCH(P$2,'Projections Summary'!$J$5:$N$5,0)),IF(ABS(INDEX('Projections Summary'!$J$5:$N$42,MATCH($M13,'Projections Summary'!$J$5:$J$42,0),MATCH(P$2,'Projections Summary'!$J$5:$N$5,0)))&lt;0.005,IF(ABS(INDEX('Projections Summary'!$J$5:$N$42,MATCH($M13,'Projections Summary'!$J$5:$J$42,0),MATCH(P$2,'Projections Summary'!$J$5:$N$5,0)))=0,"NO","+"),INDEX('Projections Summary'!$J$5:$N$42,MATCH($M13,'Projections Summary'!$J$5:$J$42,0),MATCH(P$2,'Projections Summary'!$J$5:$N$5,0))))</f>
        <v>7.2627796772541482E-3</v>
      </c>
      <c r="Q13" s="328">
        <f>IF(OR(O13="IE",P13="IE"), "NA", IF(OR(O13="NE",P13="NE"),"NA",IF(ABS(INDEX('Projections Summary'!$J$5:$N$42,MATCH($M13,'Projections Summary'!$J$5:$J$42,0),MATCH(Q$2,'Projections Summary'!$J$5:$N$5,0)))&lt;0.005,IF(ABS(INDEX('Projections Summary'!$J$5:$N$42,MATCH($M13,'Projections Summary'!$J$5:$J$42,0),MATCH(Q$2,'Projections Summary'!$J$5:$N$5,0)))=0,0,"+"),INDEX('Projections Summary'!$J$5:$N$42,MATCH($M13,'Projections Summary'!$J$5:$J$42,0),MATCH(Q$2,'Projections Summary'!$J$5:$N$5,0)))))</f>
        <v>7.2627796772541482E-3</v>
      </c>
      <c r="R13" s="397" t="str">
        <f>INDEX('Projections Summary'!$J$5:$N$42,MATCH($M13,'Projections Summary'!$J$5:$J$42,0),MATCH(R$2,'Projections Summary'!$J$5:$N$5,0))</f>
        <v>NA</v>
      </c>
      <c r="S13" s="335" t="s">
        <v>201</v>
      </c>
      <c r="T13" s="329" t="str">
        <f>INDEX('Projections Summary'!J$7:N$42, MATCH(Projections_Formatted!S13,'Projections Summary'!J$7:J$42,0),2)</f>
        <v>NO</v>
      </c>
      <c r="U13" s="330">
        <v>4</v>
      </c>
      <c r="V13" s="331"/>
      <c r="W13" s="322">
        <v>4</v>
      </c>
      <c r="X13" s="394" t="str">
        <f t="shared" si="5"/>
        <v>Soda Ash Manufacture and Consumption</v>
      </c>
      <c r="Y13" s="395" t="str">
        <f t="shared" si="2"/>
        <v>Soda Ash Manufacture and Consumption</v>
      </c>
      <c r="Z13" s="328" t="str">
        <f>IF(ISTEXT(INDEX('Projections Summary'!$Q$5:$U$42,MATCH($X13,'Projections Summary'!$Q$5:$Q$42,0),MATCH(Z$2,'Projections Summary'!$Q$5:$U$5,0))),INDEX('Projections Summary'!$Q$5:$U$42,MATCH($X13,'Projections Summary'!$Q$5:$Q$42,0),MATCH(Z$2,'Projections Summary'!$Q$5:$U$5,0)),IF(ABS(INDEX('Projections Summary'!$Q$5:$U$42,MATCH($X13,'Projections Summary'!$Q$5:$Q$42,0),MATCH(Z$2,'Projections Summary'!$Q$5:$U$5,0)))&lt;0.005,IF(ABS(INDEX('Projections Summary'!$Q$5:$U$42,MATCH($X13,'Projections Summary'!$Q$5:$Q$42,0),MATCH(Z$2,'Projections Summary'!$Q$5:$U$5,0)))=0,"NO","+"),INDEX('Projections Summary'!$Q$5:$U$42,MATCH($X13,'Projections Summary'!$Q$5:$Q$42,0),MATCH(Z$2,'Projections Summary'!$Q$5:$U$5,0))))</f>
        <v>NO</v>
      </c>
      <c r="AA13" s="328">
        <f>IF(ISTEXT(INDEX('Projections Summary'!$Q$5:$U$42,MATCH($X13,'Projections Summary'!$Q$5:$Q$42,0),MATCH(AA$2,'Projections Summary'!$Q$5:$U$5,0))),INDEX('Projections Summary'!$Q$5:$U$42,MATCH($X13,'Projections Summary'!$Q$5:$Q$42,0),MATCH(AA$2,'Projections Summary'!$Q$5:$U$5,0)),IF(ABS(INDEX('Projections Summary'!$Q$5:$U$42,MATCH($X13,'Projections Summary'!$Q$5:$Q$42,0),MATCH(AA$2,'Projections Summary'!$Q$5:$U$5,0)))&lt;0.005,IF(ABS(INDEX('Projections Summary'!$Q$5:$U$42,MATCH(X13,'Projections Summary'!$Q$5:$Q$42,0),MATCH(AA$2,'Projections Summary'!$Q$5:$U$5,0)))=0,"NO","+"),INDEX('Projections Summary'!$Q$5:$U$42,MATCH($X13,'Projections Summary'!$Q$5:$Q$42,0),MATCH(AA$2,'Projections Summary'!$Q$5:$U$5,0))))</f>
        <v>5.2701733216720167E-3</v>
      </c>
      <c r="AB13" s="328">
        <f>IF(OR(Z13="IE",AA13="IE"), "NA", IF(OR(Z13="NE",AA13="NE"),"NA",IF(ABS(INDEX('Projections Summary'!$Q$5:$U$42,MATCH($X13,'Projections Summary'!$Q$5:$Q$42,0),MATCH(AB$2,'Projections Summary'!$Q$5:$U$5,0)))&lt;0.005,IF(ABS(INDEX('Projections Summary'!$Q$5:$U$42,MATCH($X13,'Projections Summary'!$Q$5:$Q$42,0),MATCH(AB$2,'Projections Summary'!$Q$5:$U$5,0)))=0,0,"+"),INDEX('Projections Summary'!$Q$5:$U$42,MATCH($X13,'Projections Summary'!$Q$5:$Q$42,0),MATCH(AB$2,'Projections Summary'!$Q$5:$U$5,0)))))</f>
        <v>5.2701733216720167E-3</v>
      </c>
      <c r="AC13" s="397" t="str">
        <f>INDEX('Projections Summary'!$Q$5:$U$42,MATCH($X13,'Projections Summary'!$Q$5:$Q$42,0),MATCH(AC$2,'Projections Summary'!$Q$5:$U$5,0))</f>
        <v>NA</v>
      </c>
      <c r="AD13" s="335" t="s">
        <v>201</v>
      </c>
      <c r="AE13" s="329" t="str">
        <f>INDEX('Projections Summary'!Q$7:U$42, MATCH(Projections_Formatted!AD13,'Projections Summary'!Q$7:Q$42,0),2)</f>
        <v>NO</v>
      </c>
      <c r="AF13" s="330">
        <v>4</v>
      </c>
    </row>
    <row r="14" spans="1:32" x14ac:dyDescent="0.25">
      <c r="A14" s="322">
        <v>5</v>
      </c>
      <c r="B14" s="394" t="str">
        <f t="shared" si="3"/>
        <v>Urea Consumption</v>
      </c>
      <c r="C14" s="395" t="str">
        <f t="shared" si="0"/>
        <v>Urea Consumption</v>
      </c>
      <c r="D14" s="328" t="str">
        <f>IF(ISTEXT(INDEX('Projections Summary'!$C$5:$G$42,MATCH($B14,'Projections Summary'!$C$5:$C$42,0),MATCH(D$2,'Projections Summary'!$C$5:$G$5,0))),INDEX('Projections Summary'!$C$5:$G$42,MATCH($B14,'Projections Summary'!$C$5:$C$42,0),MATCH(D$2,'Projections Summary'!$C$5:$G$5,0)),IF(ABS(INDEX('Projections Summary'!$C$5:$G$42,MATCH($B14,'Projections Summary'!$C$5:$C$42,0),MATCH(D$2,'Projections Summary'!$C$5:$G$5,0)))&lt;0.005,IF(ABS(INDEX('Projections Summary'!$C$5:$G$42,MATCH($B14,'Projections Summary'!$C$5:$C$42,0),MATCH(D$2,'Projections Summary'!$C$5:$G$5,0)))=0,"NO","+"),INDEX('Projections Summary'!$C$5:$G$42,MATCH($B14,'Projections Summary'!$C$5:$C$42,0),MATCH(D$2,'Projections Summary'!$C$5:$G$5,0))))</f>
        <v>NO</v>
      </c>
      <c r="E14" s="328" t="str">
        <f>IF(ISTEXT(INDEX('Projections Summary'!$C$5:$G$42,MATCH($B14,'Projections Summary'!$C$5:$C$42,0),MATCH(E$2,'Projections Summary'!$C$5:$G$5,0))),INDEX('Projections Summary'!$C$5:$G$42,MATCH($B14,'Projections Summary'!$C$5:$C$42,0),MATCH(E$2,'Projections Summary'!$C$5:$G$5,0)),IF(ABS(INDEX('Projections Summary'!$C$5:$G$42,MATCH($B14,'Projections Summary'!$C$5:$C$42,0),MATCH(E$2,'Projections Summary'!$C$5:$G$5,0)))&lt;0.005,IF(ABS(INDEX('Projections Summary'!$C$5:$G$42,MATCH($B14,'Projections Summary'!$C$5:$C$42,0),MATCH(E$2,'Projections Summary'!$C$5:$G$5,0)))=0,"NO","+"),INDEX('Projections Summary'!$C$5:$G$42,MATCH($B14,'Projections Summary'!$C$5:$C$42,0),MATCH(E$2,'Projections Summary'!$C$5:$G$5,0))))</f>
        <v>+</v>
      </c>
      <c r="F14" s="328" t="str">
        <f>IF(OR(D14="IE",E14="IE"), "NA", IF(OR(D14="NE",E14="NE"),"NA",IF(ABS(INDEX('Projections Summary'!$C$5:$G$42,MATCH($B14,'Projections Summary'!$C$5:$C$42,0),MATCH(F$2,'Projections Summary'!$C$5:$G$5,0)))&lt;0.005,IF(ABS(INDEX('Projections Summary'!$C$5:$G$42,MATCH($B14,'Projections Summary'!$C$5:$C$42,0),MATCH(F$2,'Projections Summary'!$C$5:$G$5,0)))=0,0,"+"),INDEX('Projections Summary'!$C$5:$G$42,MATCH($B14,'Projections Summary'!$C$5:$C$42,0),MATCH(F$2,'Projections Summary'!$C$5:$G$5,0)))))</f>
        <v>+</v>
      </c>
      <c r="G14" s="396" t="str">
        <f>INDEX('Projections Summary'!$C$5:$G$42,MATCH($B14,'Projections Summary'!$C$5:$C$42,0),MATCH(G$2,'Projections Summary'!$C$5:$G$5,0))</f>
        <v>NA</v>
      </c>
      <c r="H14" s="335" t="s">
        <v>202</v>
      </c>
      <c r="I14" s="329" t="str">
        <f>INDEX('Projections Summary'!C$7:G$42, MATCH(Projections_Formatted!H14,'Projections Summary'!C$7:C$42,0),2)</f>
        <v>NO</v>
      </c>
      <c r="J14" s="330">
        <v>5</v>
      </c>
      <c r="K14" s="331"/>
      <c r="L14" s="322">
        <v>5</v>
      </c>
      <c r="M14" s="394" t="str">
        <f t="shared" si="4"/>
        <v>Urea Consumption</v>
      </c>
      <c r="N14" s="395" t="str">
        <f t="shared" si="1"/>
        <v>Urea Consumption</v>
      </c>
      <c r="O14" s="328" t="str">
        <f>IF(ISTEXT(INDEX('Projections Summary'!$J$5:$N$42,MATCH($M14,'Projections Summary'!$J$5:$J$42,0),MATCH(O$2,'Projections Summary'!$J$5:$N$5,0))),INDEX('Projections Summary'!$J$5:$N$42,MATCH($M14,'Projections Summary'!$J$5:$J$42,0),MATCH(O$2,'Projections Summary'!$J$5:$N$5,0)),IF(ABS(INDEX('Projections Summary'!$J$5:$N$42,MATCH($M14,'Projections Summary'!$J$5:$J$42,0),MATCH(O$2,'Projections Summary'!$J$5:$N$5,0)))&lt;0.005,IF(ABS(INDEX('Projections Summary'!$J$5:$N$42,MATCH($M14,'Projections Summary'!$J$5:$J$42,0),MATCH(O$2,'Projections Summary'!$J$5:$N$5,0)))=0,"NO","+"),INDEX('Projections Summary'!$J$5:$N$42,MATCH($M14,'Projections Summary'!$J$5:$J$42,0),MATCH(O$2,'Projections Summary'!$J$5:$N$5,0))))</f>
        <v>NO</v>
      </c>
      <c r="P14" s="328" t="str">
        <f>IF(ISTEXT(INDEX('Projections Summary'!$J$5:$N$42,MATCH($M14,'Projections Summary'!$J$5:$J$42,0),MATCH(P$2,'Projections Summary'!$J$5:$N$5,0))),INDEX('Projections Summary'!$J$5:$N$42,MATCH($M14,'Projections Summary'!$J$5:$J$42,0),MATCH(P$2,'Projections Summary'!$J$5:$N$5,0)),IF(ABS(INDEX('Projections Summary'!$J$5:$N$42,MATCH($M14,'Projections Summary'!$J$5:$J$42,0),MATCH(P$2,'Projections Summary'!$J$5:$N$5,0)))&lt;0.005,IF(ABS(INDEX('Projections Summary'!$J$5:$N$42,MATCH($M14,'Projections Summary'!$J$5:$J$42,0),MATCH(P$2,'Projections Summary'!$J$5:$N$5,0)))=0,"NO","+"),INDEX('Projections Summary'!$J$5:$N$42,MATCH($M14,'Projections Summary'!$J$5:$J$42,0),MATCH(P$2,'Projections Summary'!$J$5:$N$5,0))))</f>
        <v>+</v>
      </c>
      <c r="Q14" s="328" t="str">
        <f>IF(OR(O14="IE",P14="IE"), "NA", IF(OR(O14="NE",P14="NE"),"NA",IF(ABS(INDEX('Projections Summary'!$J$5:$N$42,MATCH($M14,'Projections Summary'!$J$5:$J$42,0),MATCH(Q$2,'Projections Summary'!$J$5:$N$5,0)))&lt;0.005,IF(ABS(INDEX('Projections Summary'!$J$5:$N$42,MATCH($M14,'Projections Summary'!$J$5:$J$42,0),MATCH(Q$2,'Projections Summary'!$J$5:$N$5,0)))=0,0,"+"),INDEX('Projections Summary'!$J$5:$N$42,MATCH($M14,'Projections Summary'!$J$5:$J$42,0),MATCH(Q$2,'Projections Summary'!$J$5:$N$5,0)))))</f>
        <v>+</v>
      </c>
      <c r="R14" s="397" t="str">
        <f>INDEX('Projections Summary'!$J$5:$N$42,MATCH($M14,'Projections Summary'!$J$5:$J$42,0),MATCH(R$2,'Projections Summary'!$J$5:$N$5,0))</f>
        <v>NA</v>
      </c>
      <c r="S14" s="335" t="s">
        <v>202</v>
      </c>
      <c r="T14" s="329" t="str">
        <f>INDEX('Projections Summary'!J$7:N$42, MATCH(Projections_Formatted!S14,'Projections Summary'!J$7:J$42,0),2)</f>
        <v>NO</v>
      </c>
      <c r="U14" s="330">
        <v>5</v>
      </c>
      <c r="V14" s="331"/>
      <c r="W14" s="322">
        <v>5</v>
      </c>
      <c r="X14" s="394" t="str">
        <f t="shared" si="5"/>
        <v>Urea Consumption</v>
      </c>
      <c r="Y14" s="395" t="str">
        <f t="shared" si="2"/>
        <v>Urea Consumption</v>
      </c>
      <c r="Z14" s="328" t="str">
        <f>IF(ISTEXT(INDEX('Projections Summary'!$Q$5:$U$42,MATCH($X14,'Projections Summary'!$Q$5:$Q$42,0),MATCH(Z$2,'Projections Summary'!$Q$5:$U$5,0))),INDEX('Projections Summary'!$Q$5:$U$42,MATCH($X14,'Projections Summary'!$Q$5:$Q$42,0),MATCH(Z$2,'Projections Summary'!$Q$5:$U$5,0)),IF(ABS(INDEX('Projections Summary'!$Q$5:$U$42,MATCH($X14,'Projections Summary'!$Q$5:$Q$42,0),MATCH(Z$2,'Projections Summary'!$Q$5:$U$5,0)))&lt;0.005,IF(ABS(INDEX('Projections Summary'!$Q$5:$U$42,MATCH($X14,'Projections Summary'!$Q$5:$Q$42,0),MATCH(Z$2,'Projections Summary'!$Q$5:$U$5,0)))=0,"NO","+"),INDEX('Projections Summary'!$Q$5:$U$42,MATCH($X14,'Projections Summary'!$Q$5:$Q$42,0),MATCH(Z$2,'Projections Summary'!$Q$5:$U$5,0))))</f>
        <v>NO</v>
      </c>
      <c r="AA14" s="328" t="str">
        <f>IF(ISTEXT(INDEX('Projections Summary'!$Q$5:$U$42,MATCH($X14,'Projections Summary'!$Q$5:$Q$42,0),MATCH(AA$2,'Projections Summary'!$Q$5:$U$5,0))),INDEX('Projections Summary'!$Q$5:$U$42,MATCH($X14,'Projections Summary'!$Q$5:$Q$42,0),MATCH(AA$2,'Projections Summary'!$Q$5:$U$5,0)),IF(ABS(INDEX('Projections Summary'!$Q$5:$U$42,MATCH($X14,'Projections Summary'!$Q$5:$Q$42,0),MATCH(AA$2,'Projections Summary'!$Q$5:$U$5,0)))&lt;0.005,IF(ABS(INDEX('Projections Summary'!$Q$5:$U$42,MATCH(X14,'Projections Summary'!$Q$5:$Q$42,0),MATCH(AA$2,'Projections Summary'!$Q$5:$U$5,0)))=0,"NO","+"),INDEX('Projections Summary'!$Q$5:$U$42,MATCH($X14,'Projections Summary'!$Q$5:$Q$42,0),MATCH(AA$2,'Projections Summary'!$Q$5:$U$5,0))))</f>
        <v>+</v>
      </c>
      <c r="AB14" s="328" t="str">
        <f>IF(OR(Z14="IE",AA14="IE"), "NA", IF(OR(Z14="NE",AA14="NE"),"NA",IF(ABS(INDEX('Projections Summary'!$Q$5:$U$42,MATCH($X14,'Projections Summary'!$Q$5:$Q$42,0),MATCH(AB$2,'Projections Summary'!$Q$5:$U$5,0)))&lt;0.005,IF(ABS(INDEX('Projections Summary'!$Q$5:$U$42,MATCH($X14,'Projections Summary'!$Q$5:$Q$42,0),MATCH(AB$2,'Projections Summary'!$Q$5:$U$5,0)))=0,0,"+"),INDEX('Projections Summary'!$Q$5:$U$42,MATCH($X14,'Projections Summary'!$Q$5:$Q$42,0),MATCH(AB$2,'Projections Summary'!$Q$5:$U$5,0)))))</f>
        <v>+</v>
      </c>
      <c r="AC14" s="397" t="str">
        <f>INDEX('Projections Summary'!$Q$5:$U$42,MATCH($X14,'Projections Summary'!$Q$5:$Q$42,0),MATCH(AC$2,'Projections Summary'!$Q$5:$U$5,0))</f>
        <v>NA</v>
      </c>
      <c r="AD14" s="335" t="s">
        <v>202</v>
      </c>
      <c r="AE14" s="329" t="str">
        <f>INDEX('Projections Summary'!Q$7:U$42, MATCH(Projections_Formatted!AD14,'Projections Summary'!Q$7:Q$42,0),2)</f>
        <v>NO</v>
      </c>
      <c r="AF14" s="330">
        <v>5</v>
      </c>
    </row>
    <row r="15" spans="1:32" x14ac:dyDescent="0.25">
      <c r="A15" s="322">
        <v>6</v>
      </c>
      <c r="B15" s="394" t="str">
        <f t="shared" si="3"/>
        <v>Iron and Steel Production</v>
      </c>
      <c r="C15" s="395" t="str">
        <f t="shared" si="0"/>
        <v>Iron and Steel Production</v>
      </c>
      <c r="D15" s="328" t="str">
        <f>IF(ISTEXT(INDEX('Projections Summary'!$C$5:$G$42,MATCH($B15,'Projections Summary'!$C$5:$C$42,0),MATCH(D$2,'Projections Summary'!$C$5:$G$5,0))),INDEX('Projections Summary'!$C$5:$G$42,MATCH($B15,'Projections Summary'!$C$5:$C$42,0),MATCH(D$2,'Projections Summary'!$C$5:$G$5,0)),IF(ABS(INDEX('Projections Summary'!$C$5:$G$42,MATCH($B15,'Projections Summary'!$C$5:$C$42,0),MATCH(D$2,'Projections Summary'!$C$5:$G$5,0)))&lt;0.005,IF(ABS(INDEX('Projections Summary'!$C$5:$G$42,MATCH($B15,'Projections Summary'!$C$5:$C$42,0),MATCH(D$2,'Projections Summary'!$C$5:$G$5,0)))=0,"NO","+"),INDEX('Projections Summary'!$C$5:$G$42,MATCH($B15,'Projections Summary'!$C$5:$C$42,0),MATCH(D$2,'Projections Summary'!$C$5:$G$5,0))))</f>
        <v>NO</v>
      </c>
      <c r="E15" s="328">
        <f>IF(ISTEXT(INDEX('Projections Summary'!$C$5:$G$42,MATCH($B15,'Projections Summary'!$C$5:$C$42,0),MATCH(E$2,'Projections Summary'!$C$5:$G$5,0))),INDEX('Projections Summary'!$C$5:$G$42,MATCH($B15,'Projections Summary'!$C$5:$C$42,0),MATCH(E$2,'Projections Summary'!$C$5:$G$5,0)),IF(ABS(INDEX('Projections Summary'!$C$5:$G$42,MATCH($B15,'Projections Summary'!$C$5:$C$42,0),MATCH(E$2,'Projections Summary'!$C$5:$G$5,0)))&lt;0.005,IF(ABS(INDEX('Projections Summary'!$C$5:$G$42,MATCH($B15,'Projections Summary'!$C$5:$C$42,0),MATCH(E$2,'Projections Summary'!$C$5:$G$5,0)))=0,"NO","+"),INDEX('Projections Summary'!$C$5:$G$42,MATCH($B15,'Projections Summary'!$C$5:$C$42,0),MATCH(E$2,'Projections Summary'!$C$5:$G$5,0))))</f>
        <v>0.40479147049175945</v>
      </c>
      <c r="F15" s="328">
        <f>IF(OR(D15="IE",E15="IE"), "NA", IF(OR(D15="NE",E15="NE"),"NA",IF(ABS(INDEX('Projections Summary'!$C$5:$G$42,MATCH($B15,'Projections Summary'!$C$5:$C$42,0),MATCH(F$2,'Projections Summary'!$C$5:$G$5,0)))&lt;0.005,IF(ABS(INDEX('Projections Summary'!$C$5:$G$42,MATCH($B15,'Projections Summary'!$C$5:$C$42,0),MATCH(F$2,'Projections Summary'!$C$5:$G$5,0)))=0,0,"+"),INDEX('Projections Summary'!$C$5:$G$42,MATCH($B15,'Projections Summary'!$C$5:$C$42,0),MATCH(F$2,'Projections Summary'!$C$5:$G$5,0)))))</f>
        <v>0.40479147049175945</v>
      </c>
      <c r="G15" s="396" t="str">
        <f>INDEX('Projections Summary'!$C$5:$G$42,MATCH($B15,'Projections Summary'!$C$5:$C$42,0),MATCH(G$2,'Projections Summary'!$C$5:$G$5,0))</f>
        <v>NA</v>
      </c>
      <c r="H15" s="335" t="s">
        <v>203</v>
      </c>
      <c r="I15" s="329" t="str">
        <f>INDEX('Projections Summary'!C$7:G$42, MATCH(Projections_Formatted!H15,'Projections Summary'!C$7:C$42,0),2)</f>
        <v>NO</v>
      </c>
      <c r="J15" s="330">
        <v>6</v>
      </c>
      <c r="K15" s="331"/>
      <c r="L15" s="322">
        <v>6</v>
      </c>
      <c r="M15" s="394" t="str">
        <f t="shared" si="4"/>
        <v>Iron and Steel Production</v>
      </c>
      <c r="N15" s="395" t="str">
        <f t="shared" si="1"/>
        <v>Iron and Steel Production</v>
      </c>
      <c r="O15" s="328" t="str">
        <f>IF(ISTEXT(INDEX('Projections Summary'!$J$5:$N$42,MATCH($M15,'Projections Summary'!$J$5:$J$42,0),MATCH(O$2,'Projections Summary'!$J$5:$N$5,0))),INDEX('Projections Summary'!$J$5:$N$42,MATCH($M15,'Projections Summary'!$J$5:$J$42,0),MATCH(O$2,'Projections Summary'!$J$5:$N$5,0)),IF(ABS(INDEX('Projections Summary'!$J$5:$N$42,MATCH($M15,'Projections Summary'!$J$5:$J$42,0),MATCH(O$2,'Projections Summary'!$J$5:$N$5,0)))&lt;0.005,IF(ABS(INDEX('Projections Summary'!$J$5:$N$42,MATCH($M15,'Projections Summary'!$J$5:$J$42,0),MATCH(O$2,'Projections Summary'!$J$5:$N$5,0)))=0,"NO","+"),INDEX('Projections Summary'!$J$5:$N$42,MATCH($M15,'Projections Summary'!$J$5:$J$42,0),MATCH(O$2,'Projections Summary'!$J$5:$N$5,0))))</f>
        <v>NO</v>
      </c>
      <c r="P15" s="328">
        <f>IF(ISTEXT(INDEX('Projections Summary'!$J$5:$N$42,MATCH($M15,'Projections Summary'!$J$5:$J$42,0),MATCH(P$2,'Projections Summary'!$J$5:$N$5,0))),INDEX('Projections Summary'!$J$5:$N$42,MATCH($M15,'Projections Summary'!$J$5:$J$42,0),MATCH(P$2,'Projections Summary'!$J$5:$N$5,0)),IF(ABS(INDEX('Projections Summary'!$J$5:$N$42,MATCH($M15,'Projections Summary'!$J$5:$J$42,0),MATCH(P$2,'Projections Summary'!$J$5:$N$5,0)))&lt;0.005,IF(ABS(INDEX('Projections Summary'!$J$5:$N$42,MATCH($M15,'Projections Summary'!$J$5:$J$42,0),MATCH(P$2,'Projections Summary'!$J$5:$N$5,0)))=0,"NO","+"),INDEX('Projections Summary'!$J$5:$N$42,MATCH($M15,'Projections Summary'!$J$5:$J$42,0),MATCH(P$2,'Projections Summary'!$J$5:$N$5,0))))</f>
        <v>0.42726283652392028</v>
      </c>
      <c r="Q15" s="328">
        <f>IF(OR(O15="IE",P15="IE"), "NA", IF(OR(O15="NE",P15="NE"),"NA",IF(ABS(INDEX('Projections Summary'!$J$5:$N$42,MATCH($M15,'Projections Summary'!$J$5:$J$42,0),MATCH(Q$2,'Projections Summary'!$J$5:$N$5,0)))&lt;0.005,IF(ABS(INDEX('Projections Summary'!$J$5:$N$42,MATCH($M15,'Projections Summary'!$J$5:$J$42,0),MATCH(Q$2,'Projections Summary'!$J$5:$N$5,0)))=0,0,"+"),INDEX('Projections Summary'!$J$5:$N$42,MATCH($M15,'Projections Summary'!$J$5:$J$42,0),MATCH(Q$2,'Projections Summary'!$J$5:$N$5,0)))))</f>
        <v>0.42726283652392028</v>
      </c>
      <c r="R15" s="397" t="str">
        <f>INDEX('Projections Summary'!$J$5:$N$42,MATCH($M15,'Projections Summary'!$J$5:$J$42,0),MATCH(R$2,'Projections Summary'!$J$5:$N$5,0))</f>
        <v>NA</v>
      </c>
      <c r="S15" s="335" t="s">
        <v>203</v>
      </c>
      <c r="T15" s="329" t="str">
        <f>INDEX('Projections Summary'!J$7:N$42, MATCH(Projections_Formatted!S15,'Projections Summary'!J$7:J$42,0),2)</f>
        <v>NO</v>
      </c>
      <c r="U15" s="330">
        <v>6</v>
      </c>
      <c r="V15" s="331"/>
      <c r="W15" s="322">
        <v>6</v>
      </c>
      <c r="X15" s="394" t="str">
        <f t="shared" si="5"/>
        <v>Iron and Steel Production</v>
      </c>
      <c r="Y15" s="395" t="str">
        <f t="shared" si="2"/>
        <v>Iron and Steel Production</v>
      </c>
      <c r="Z15" s="328" t="str">
        <f>IF(ISTEXT(INDEX('Projections Summary'!$Q$5:$U$42,MATCH($X15,'Projections Summary'!$Q$5:$Q$42,0),MATCH(Z$2,'Projections Summary'!$Q$5:$U$5,0))),INDEX('Projections Summary'!$Q$5:$U$42,MATCH($X15,'Projections Summary'!$Q$5:$Q$42,0),MATCH(Z$2,'Projections Summary'!$Q$5:$U$5,0)),IF(ABS(INDEX('Projections Summary'!$Q$5:$U$42,MATCH($X15,'Projections Summary'!$Q$5:$Q$42,0),MATCH(Z$2,'Projections Summary'!$Q$5:$U$5,0)))&lt;0.005,IF(ABS(INDEX('Projections Summary'!$Q$5:$U$42,MATCH($X15,'Projections Summary'!$Q$5:$Q$42,0),MATCH(Z$2,'Projections Summary'!$Q$5:$U$5,0)))=0,"NO","+"),INDEX('Projections Summary'!$Q$5:$U$42,MATCH($X15,'Projections Summary'!$Q$5:$Q$42,0),MATCH(Z$2,'Projections Summary'!$Q$5:$U$5,0))))</f>
        <v>NO</v>
      </c>
      <c r="AA15" s="328">
        <f>IF(ISTEXT(INDEX('Projections Summary'!$Q$5:$U$42,MATCH($X15,'Projections Summary'!$Q$5:$Q$42,0),MATCH(AA$2,'Projections Summary'!$Q$5:$U$5,0))),INDEX('Projections Summary'!$Q$5:$U$42,MATCH($X15,'Projections Summary'!$Q$5:$Q$42,0),MATCH(AA$2,'Projections Summary'!$Q$5:$U$5,0)),IF(ABS(INDEX('Projections Summary'!$Q$5:$U$42,MATCH($X15,'Projections Summary'!$Q$5:$Q$42,0),MATCH(AA$2,'Projections Summary'!$Q$5:$U$5,0)))&lt;0.005,IF(ABS(INDEX('Projections Summary'!$Q$5:$U$42,MATCH(X15,'Projections Summary'!$Q$5:$Q$42,0),MATCH(AA$2,'Projections Summary'!$Q$5:$U$5,0)))=0,"NO","+"),INDEX('Projections Summary'!$Q$5:$U$42,MATCH($X15,'Projections Summary'!$Q$5:$Q$42,0),MATCH(AA$2,'Projections Summary'!$Q$5:$U$5,0))))</f>
        <v>0.49467693462039902</v>
      </c>
      <c r="AB15" s="328">
        <f>IF(OR(Z15="IE",AA15="IE"), "NA", IF(OR(Z15="NE",AA15="NE"),"NA",IF(ABS(INDEX('Projections Summary'!$Q$5:$U$42,MATCH($X15,'Projections Summary'!$Q$5:$Q$42,0),MATCH(AB$2,'Projections Summary'!$Q$5:$U$5,0)))&lt;0.005,IF(ABS(INDEX('Projections Summary'!$Q$5:$U$42,MATCH($X15,'Projections Summary'!$Q$5:$Q$42,0),MATCH(AB$2,'Projections Summary'!$Q$5:$U$5,0)))=0,0,"+"),INDEX('Projections Summary'!$Q$5:$U$42,MATCH($X15,'Projections Summary'!$Q$5:$Q$42,0),MATCH(AB$2,'Projections Summary'!$Q$5:$U$5,0)))))</f>
        <v>0.49467693462039902</v>
      </c>
      <c r="AC15" s="397" t="str">
        <f>INDEX('Projections Summary'!$Q$5:$U$42,MATCH($X15,'Projections Summary'!$Q$5:$Q$42,0),MATCH(AC$2,'Projections Summary'!$Q$5:$U$5,0))</f>
        <v>NA</v>
      </c>
      <c r="AD15" s="335" t="s">
        <v>203</v>
      </c>
      <c r="AE15" s="329" t="str">
        <f>INDEX('Projections Summary'!Q$7:U$42, MATCH(Projections_Formatted!AD15,'Projections Summary'!Q$7:Q$42,0),2)</f>
        <v>NO</v>
      </c>
      <c r="AF15" s="330">
        <v>6</v>
      </c>
    </row>
    <row r="16" spans="1:32" x14ac:dyDescent="0.25">
      <c r="A16" s="322">
        <v>7</v>
      </c>
      <c r="B16" s="394" t="str">
        <f t="shared" ref="B16" si="6">INDEX(H$10:H$16,MATCH(A16,J$10:J$16))</f>
        <v>Limestone and Dolomite Use</v>
      </c>
      <c r="C16" s="395" t="str">
        <f t="shared" ref="C16" si="7">B16</f>
        <v>Limestone and Dolomite Use</v>
      </c>
      <c r="D16" s="328" t="str">
        <f>IF(ISTEXT(INDEX('Projections Summary'!$C$5:$G$42,MATCH($B16,'Projections Summary'!$C$5:$C$42,0),MATCH(D$2,'Projections Summary'!$C$5:$G$5,0))),INDEX('Projections Summary'!$C$5:$G$42,MATCH($B16,'Projections Summary'!$C$5:$C$42,0),MATCH(D$2,'Projections Summary'!$C$5:$G$5,0)),IF(ABS(INDEX('Projections Summary'!$C$5:$G$42,MATCH($B16,'Projections Summary'!$C$5:$C$42,0),MATCH(D$2,'Projections Summary'!$C$5:$G$5,0)))&lt;0.005,IF(ABS(INDEX('Projections Summary'!$C$5:$G$42,MATCH($B16,'Projections Summary'!$C$5:$C$42,0),MATCH(D$2,'Projections Summary'!$C$5:$G$5,0)))=0,"NO","+"),INDEX('Projections Summary'!$C$5:$G$42,MATCH($B16,'Projections Summary'!$C$5:$C$42,0),MATCH(D$2,'Projections Summary'!$C$5:$G$5,0))))</f>
        <v>NO</v>
      </c>
      <c r="E16" s="328" t="str">
        <f>IF(ISTEXT(INDEX('Projections Summary'!$C$5:$G$42,MATCH($B16,'Projections Summary'!$C$5:$C$42,0),MATCH(E$2,'Projections Summary'!$C$5:$G$5,0))),INDEX('Projections Summary'!$C$5:$G$42,MATCH($B16,'Projections Summary'!$C$5:$C$42,0),MATCH(E$2,'Projections Summary'!$C$5:$G$5,0)),IF(ABS(INDEX('Projections Summary'!$C$5:$G$42,MATCH($B16,'Projections Summary'!$C$5:$C$42,0),MATCH(E$2,'Projections Summary'!$C$5:$G$5,0)))&lt;0.005,IF(ABS(INDEX('Projections Summary'!$C$5:$G$42,MATCH($B16,'Projections Summary'!$C$5:$C$42,0),MATCH(E$2,'Projections Summary'!$C$5:$G$5,0)))=0,"NO","+"),INDEX('Projections Summary'!$C$5:$G$42,MATCH($B16,'Projections Summary'!$C$5:$C$42,0),MATCH(E$2,'Projections Summary'!$C$5:$G$5,0))))</f>
        <v>NO</v>
      </c>
      <c r="F16" s="328">
        <f>IF(OR(D16="IE",E16="IE"), "NA", IF(OR(D16="NE",E16="NE"),"NA",IF(ABS(INDEX('Projections Summary'!$C$5:$G$42,MATCH($B16,'Projections Summary'!$C$5:$C$42,0),MATCH(F$2,'Projections Summary'!$C$5:$G$5,0)))&lt;0.005,IF(ABS(INDEX('Projections Summary'!$C$5:$G$42,MATCH($B16,'Projections Summary'!$C$5:$C$42,0),MATCH(F$2,'Projections Summary'!$C$5:$G$5,0)))=0,0,"+"),INDEX('Projections Summary'!$C$5:$G$42,MATCH($B16,'Projections Summary'!$C$5:$C$42,0),MATCH(F$2,'Projections Summary'!$C$5:$G$5,0)))))</f>
        <v>0</v>
      </c>
      <c r="G16" s="396" t="str">
        <f>INDEX('Projections Summary'!$C$5:$G$42,MATCH($B16,'Projections Summary'!$C$5:$C$42,0),MATCH(G$2,'Projections Summary'!$C$5:$G$5,0))</f>
        <v>NA</v>
      </c>
      <c r="H16" s="334" t="s">
        <v>204</v>
      </c>
      <c r="I16" s="329" t="str">
        <f>INDEX('Projections Summary'!C$7:G$42, MATCH(Projections_Formatted!H16,'Projections Summary'!C$7:C$42,0),2)</f>
        <v>NO</v>
      </c>
      <c r="J16" s="330">
        <v>7</v>
      </c>
      <c r="K16" s="331"/>
      <c r="L16" s="322">
        <v>7</v>
      </c>
      <c r="M16" s="394" t="str">
        <f t="shared" ref="M16" si="8">INDEX(S$10:S$16,MATCH(L16,U$10:U$16))</f>
        <v>Limestone and Dolomite Use</v>
      </c>
      <c r="N16" s="395" t="str">
        <f t="shared" ref="N16" si="9">M16</f>
        <v>Limestone and Dolomite Use</v>
      </c>
      <c r="O16" s="328" t="str">
        <f>IF(ISTEXT(INDEX('Projections Summary'!$J$5:$N$42,MATCH($M16,'Projections Summary'!$J$5:$J$42,0),MATCH(O$2,'Projections Summary'!$J$5:$N$5,0))),INDEX('Projections Summary'!$J$5:$N$42,MATCH($M16,'Projections Summary'!$J$5:$J$42,0),MATCH(O$2,'Projections Summary'!$J$5:$N$5,0)),IF(ABS(INDEX('Projections Summary'!$J$5:$N$42,MATCH($M16,'Projections Summary'!$J$5:$J$42,0),MATCH(O$2,'Projections Summary'!$J$5:$N$5,0)))&lt;0.005,IF(ABS(INDEX('Projections Summary'!$J$5:$N$42,MATCH($M16,'Projections Summary'!$J$5:$J$42,0),MATCH(O$2,'Projections Summary'!$J$5:$N$5,0)))=0,"NO","+"),INDEX('Projections Summary'!$J$5:$N$42,MATCH($M16,'Projections Summary'!$J$5:$J$42,0),MATCH(O$2,'Projections Summary'!$J$5:$N$5,0))))</f>
        <v>NO</v>
      </c>
      <c r="P16" s="328" t="str">
        <f>IF(ISTEXT(INDEX('Projections Summary'!$J$5:$N$42,MATCH($M16,'Projections Summary'!$J$5:$J$42,0),MATCH(P$2,'Projections Summary'!$J$5:$N$5,0))),INDEX('Projections Summary'!$J$5:$N$42,MATCH($M16,'Projections Summary'!$J$5:$J$42,0),MATCH(P$2,'Projections Summary'!$J$5:$N$5,0)),IF(ABS(INDEX('Projections Summary'!$J$5:$N$42,MATCH($M16,'Projections Summary'!$J$5:$J$42,0),MATCH(P$2,'Projections Summary'!$J$5:$N$5,0)))&lt;0.005,IF(ABS(INDEX('Projections Summary'!$J$5:$N$42,MATCH($M16,'Projections Summary'!$J$5:$J$42,0),MATCH(P$2,'Projections Summary'!$J$5:$N$5,0)))=0,"NO","+"),INDEX('Projections Summary'!$J$5:$N$42,MATCH($M16,'Projections Summary'!$J$5:$J$42,0),MATCH(P$2,'Projections Summary'!$J$5:$N$5,0))))</f>
        <v>NO</v>
      </c>
      <c r="Q16" s="328">
        <f>IF(OR(O16="IE",P16="IE"), "NA", IF(OR(O16="NE",P16="NE"),"NA",IF(ABS(INDEX('Projections Summary'!$J$5:$N$42,MATCH($M16,'Projections Summary'!$J$5:$J$42,0),MATCH(Q$2,'Projections Summary'!$J$5:$N$5,0)))&lt;0.005,IF(ABS(INDEX('Projections Summary'!$J$5:$N$42,MATCH($M16,'Projections Summary'!$J$5:$J$42,0),MATCH(Q$2,'Projections Summary'!$J$5:$N$5,0)))=0,0,"+"),INDEX('Projections Summary'!$J$5:$N$42,MATCH($M16,'Projections Summary'!$J$5:$J$42,0),MATCH(Q$2,'Projections Summary'!$J$5:$N$5,0)))))</f>
        <v>0</v>
      </c>
      <c r="R16" s="397" t="str">
        <f>INDEX('Projections Summary'!$J$5:$N$42,MATCH($M16,'Projections Summary'!$J$5:$J$42,0),MATCH(R$2,'Projections Summary'!$J$5:$N$5,0))</f>
        <v>NA</v>
      </c>
      <c r="S16" s="334" t="s">
        <v>204</v>
      </c>
      <c r="T16" s="329" t="str">
        <f>INDEX('Projections Summary'!J$7:N$42, MATCH(Projections_Formatted!S16,'Projections Summary'!J$7:J$42,0),2)</f>
        <v>NO</v>
      </c>
      <c r="U16" s="330">
        <v>7</v>
      </c>
      <c r="V16" s="331"/>
      <c r="W16" s="322">
        <v>7</v>
      </c>
      <c r="X16" s="394" t="str">
        <f t="shared" ref="X16" si="10">INDEX(AD$10:AD$16,MATCH(W16,AF$10:AF$16))</f>
        <v>Limestone and Dolomite Use</v>
      </c>
      <c r="Y16" s="395" t="str">
        <f t="shared" ref="Y16" si="11">X16</f>
        <v>Limestone and Dolomite Use</v>
      </c>
      <c r="Z16" s="328" t="str">
        <f>IF(ISTEXT(INDEX('Projections Summary'!$Q$5:$U$42,MATCH($X16,'Projections Summary'!$Q$5:$Q$42,0),MATCH(Z$2,'Projections Summary'!$Q$5:$U$5,0))),INDEX('Projections Summary'!$Q$5:$U$42,MATCH($X16,'Projections Summary'!$Q$5:$Q$42,0),MATCH(Z$2,'Projections Summary'!$Q$5:$U$5,0)),IF(ABS(INDEX('Projections Summary'!$Q$5:$U$42,MATCH($X16,'Projections Summary'!$Q$5:$Q$42,0),MATCH(Z$2,'Projections Summary'!$Q$5:$U$5,0)))&lt;0.005,IF(ABS(INDEX('Projections Summary'!$Q$5:$U$42,MATCH($X16,'Projections Summary'!$Q$5:$Q$42,0),MATCH(Z$2,'Projections Summary'!$Q$5:$U$5,0)))=0,"NO","+"),INDEX('Projections Summary'!$Q$5:$U$42,MATCH($X16,'Projections Summary'!$Q$5:$Q$42,0),MATCH(Z$2,'Projections Summary'!$Q$5:$U$5,0))))</f>
        <v>NO</v>
      </c>
      <c r="AA16" s="328" t="str">
        <f>IF(ISTEXT(INDEX('Projections Summary'!$Q$5:$U$42,MATCH($X16,'Projections Summary'!$Q$5:$Q$42,0),MATCH(AA$2,'Projections Summary'!$Q$5:$U$5,0))),INDEX('Projections Summary'!$Q$5:$U$42,MATCH($X16,'Projections Summary'!$Q$5:$Q$42,0),MATCH(AA$2,'Projections Summary'!$Q$5:$U$5,0)),IF(ABS(INDEX('Projections Summary'!$Q$5:$U$42,MATCH($X16,'Projections Summary'!$Q$5:$Q$42,0),MATCH(AA$2,'Projections Summary'!$Q$5:$U$5,0)))&lt;0.005,IF(ABS(INDEX('Projections Summary'!$Q$5:$U$42,MATCH(X16,'Projections Summary'!$Q$5:$Q$42,0),MATCH(AA$2,'Projections Summary'!$Q$5:$U$5,0)))=0,"NO","+"),INDEX('Projections Summary'!$Q$5:$U$42,MATCH($X16,'Projections Summary'!$Q$5:$Q$42,0),MATCH(AA$2,'Projections Summary'!$Q$5:$U$5,0))))</f>
        <v>NO</v>
      </c>
      <c r="AB16" s="328">
        <f>IF(OR(Z16="IE",AA16="IE"), "NA", IF(OR(Z16="NE",AA16="NE"),"NA",IF(ABS(INDEX('Projections Summary'!$Q$5:$U$42,MATCH($X16,'Projections Summary'!$Q$5:$Q$42,0),MATCH(AB$2,'Projections Summary'!$Q$5:$U$5,0)))&lt;0.005,IF(ABS(INDEX('Projections Summary'!$Q$5:$U$42,MATCH($X16,'Projections Summary'!$Q$5:$Q$42,0),MATCH(AB$2,'Projections Summary'!$Q$5:$U$5,0)))=0,0,"+"),INDEX('Projections Summary'!$Q$5:$U$42,MATCH($X16,'Projections Summary'!$Q$5:$Q$42,0),MATCH(AB$2,'Projections Summary'!$Q$5:$U$5,0)))))</f>
        <v>0</v>
      </c>
      <c r="AC16" s="397" t="str">
        <f>INDEX('Projections Summary'!$Q$5:$U$42,MATCH($X16,'Projections Summary'!$Q$5:$Q$42,0),MATCH(AC$2,'Projections Summary'!$Q$5:$U$5,0))</f>
        <v>NA</v>
      </c>
      <c r="AD16" s="334" t="s">
        <v>204</v>
      </c>
      <c r="AE16" s="329" t="str">
        <f>INDEX('Projections Summary'!Q$7:U$42, MATCH(Projections_Formatted!AD16,'Projections Summary'!Q$7:Q$42,0),2)</f>
        <v>NO</v>
      </c>
      <c r="AF16" s="330">
        <v>7</v>
      </c>
    </row>
    <row r="17" spans="1:32" x14ac:dyDescent="0.25">
      <c r="B17" s="394" t="s">
        <v>274</v>
      </c>
      <c r="C17" s="398" t="str">
        <f t="shared" si="0"/>
        <v>AFOLU</v>
      </c>
      <c r="D17" s="350">
        <f>IF(ISTEXT(INDEX('Projections Summary'!$C$5:$G$42,MATCH($B17,'Projections Summary'!$C$5:$C$42,0),MATCH(D$2,'Projections Summary'!$C$5:$G$5,0))),INDEX('Projections Summary'!$C$5:$G$42,MATCH($B17,'Projections Summary'!$C$5:$C$42,0),MATCH(D$2,'Projections Summary'!$C$5:$G$5,0)),IF(ABS(INDEX('Projections Summary'!$C$5:$G$42,MATCH($B17,'Projections Summary'!$C$5:$C$42,0),MATCH(D$2,'Projections Summary'!$C$5:$G$5,0)))&lt;0.005,IF(ABS(INDEX('Projections Summary'!$C$5:$G$42,MATCH($B17,'Projections Summary'!$C$5:$C$42,0),MATCH(D$2,'Projections Summary'!$C$5:$G$5,0)))=0,"NO","+"),INDEX('Projections Summary'!$C$5:$G$42,MATCH($B17,'Projections Summary'!$C$5:$C$42,0),MATCH(D$2,'Projections Summary'!$C$5:$G$5,0))))</f>
        <v>-1.1126905154726769</v>
      </c>
      <c r="E17" s="350">
        <f>IF(ISTEXT(INDEX('Projections Summary'!$C$5:$G$42,MATCH($B17,'Projections Summary'!$C$5:$C$42,0),MATCH(E$2,'Projections Summary'!$C$5:$G$5,0))),INDEX('Projections Summary'!$C$5:$G$42,MATCH($B17,'Projections Summary'!$C$5:$C$42,0),MATCH(E$2,'Projections Summary'!$C$5:$G$5,0)),IF(ABS(INDEX('Projections Summary'!$C$5:$G$42,MATCH($B17,'Projections Summary'!$C$5:$C$42,0),MATCH(E$2,'Projections Summary'!$C$5:$G$5,0)))&lt;0.005,IF(ABS(INDEX('Projections Summary'!$C$5:$G$42,MATCH($B17,'Projections Summary'!$C$5:$C$42,0),MATCH(E$2,'Projections Summary'!$C$5:$G$5,0)))=0,"NO","+"),INDEX('Projections Summary'!$C$5:$G$42,MATCH($B17,'Projections Summary'!$C$5:$C$42,0),MATCH(E$2,'Projections Summary'!$C$5:$G$5,0))))</f>
        <v>0.43144186503937232</v>
      </c>
      <c r="F17" s="350">
        <f>IF(OR(D17="IE",E17="IE"), "NA", IF(OR(D17="NE",E17="NE"),"NA",IF(ABS(INDEX('Projections Summary'!$C$5:$G$42,MATCH($B17,'Projections Summary'!$C$5:$C$42,0),MATCH(F$2,'Projections Summary'!$C$5:$G$5,0)))&lt;0.005,IF(ABS(INDEX('Projections Summary'!$C$5:$G$42,MATCH($B17,'Projections Summary'!$C$5:$C$42,0),MATCH(F$2,'Projections Summary'!$C$5:$G$5,0)))=0,0,"+"),INDEX('Projections Summary'!$C$5:$G$42,MATCH($B17,'Projections Summary'!$C$5:$C$42,0),MATCH(F$2,'Projections Summary'!$C$5:$G$5,0)))))</f>
        <v>1.5441323805120493</v>
      </c>
      <c r="G17" s="351">
        <f>INDEX('Projections Summary'!$C$5:$G$42,MATCH($B17,'Projections Summary'!$C$5:$C$42,0),MATCH(G$2,'Projections Summary'!$C$5:$G$5,0))</f>
        <v>-1.3877465108580471</v>
      </c>
      <c r="H17" s="333" t="s">
        <v>274</v>
      </c>
      <c r="I17" s="329">
        <f>INDEX('Projections Summary'!C$7:G$42, MATCH(Projections_Formatted!H17,'Projections Summary'!C$7:C$42,0),2)</f>
        <v>-1.1126905154726769</v>
      </c>
      <c r="J17" s="330"/>
      <c r="K17" s="331"/>
      <c r="L17" s="322"/>
      <c r="M17" s="394" t="s">
        <v>274</v>
      </c>
      <c r="N17" s="398" t="str">
        <f t="shared" si="1"/>
        <v>AFOLU</v>
      </c>
      <c r="O17" s="350">
        <f>IF(ISTEXT(INDEX('Projections Summary'!$J$5:$N$42,MATCH($M17,'Projections Summary'!$J$5:$J$42,0),MATCH(O$2,'Projections Summary'!$J$5:$N$5,0))),INDEX('Projections Summary'!$J$5:$N$42,MATCH($M17,'Projections Summary'!$J$5:$J$42,0),MATCH(O$2,'Projections Summary'!$J$5:$N$5,0)),IF(ABS(INDEX('Projections Summary'!$J$5:$N$42,MATCH($M17,'Projections Summary'!$J$5:$J$42,0),MATCH(O$2,'Projections Summary'!$J$5:$N$5,0)))&lt;0.005,IF(ABS(INDEX('Projections Summary'!$J$5:$N$42,MATCH($M17,'Projections Summary'!$J$5:$J$42,0),MATCH(O$2,'Projections Summary'!$J$5:$N$5,0)))=0,"NO","+"),INDEX('Projections Summary'!$J$5:$N$42,MATCH($M17,'Projections Summary'!$J$5:$J$42,0),MATCH(O$2,'Projections Summary'!$J$5:$N$5,0))))</f>
        <v>-1.1406629126485488</v>
      </c>
      <c r="P17" s="350">
        <f>IF(ISTEXT(INDEX('Projections Summary'!$J$5:$N$42,MATCH($M17,'Projections Summary'!$J$5:$J$42,0),MATCH(P$2,'Projections Summary'!$J$5:$N$5,0))),INDEX('Projections Summary'!$J$5:$N$42,MATCH($M17,'Projections Summary'!$J$5:$J$42,0),MATCH(P$2,'Projections Summary'!$J$5:$N$5,0)),IF(ABS(INDEX('Projections Summary'!$J$5:$N$42,MATCH($M17,'Projections Summary'!$J$5:$J$42,0),MATCH(P$2,'Projections Summary'!$J$5:$N$5,0)))&lt;0.005,IF(ABS(INDEX('Projections Summary'!$J$5:$N$42,MATCH($M17,'Projections Summary'!$J$5:$J$42,0),MATCH(P$2,'Projections Summary'!$J$5:$N$5,0)))=0,"NO","+"),INDEX('Projections Summary'!$J$5:$N$42,MATCH($M17,'Projections Summary'!$J$5:$J$42,0),MATCH(P$2,'Projections Summary'!$J$5:$N$5,0))))</f>
        <v>0.41503544094472739</v>
      </c>
      <c r="Q17" s="350">
        <f>IF(OR(O17="IE",P17="IE"), "NA", IF(OR(O17="NE",P17="NE"),"NA",IF(ABS(INDEX('Projections Summary'!$J$5:$N$42,MATCH($M17,'Projections Summary'!$J$5:$J$42,0),MATCH(Q$2,'Projections Summary'!$J$5:$N$5,0)))&lt;0.005,IF(ABS(INDEX('Projections Summary'!$J$5:$N$42,MATCH($M17,'Projections Summary'!$J$5:$J$42,0),MATCH(Q$2,'Projections Summary'!$J$5:$N$5,0)))=0,0,"+"),INDEX('Projections Summary'!$J$5:$N$42,MATCH($M17,'Projections Summary'!$J$5:$J$42,0),MATCH(Q$2,'Projections Summary'!$J$5:$N$5,0)))))</f>
        <v>1.5556983535932762</v>
      </c>
      <c r="R17" s="352">
        <f>INDEX('Projections Summary'!$J$5:$N$42,MATCH($M17,'Projections Summary'!$J$5:$J$42,0),MATCH(R$2,'Projections Summary'!$J$5:$N$5,0))</f>
        <v>-1.3638545939755689</v>
      </c>
      <c r="S17" s="333" t="s">
        <v>274</v>
      </c>
      <c r="T17" s="329">
        <f>INDEX('Projections Summary'!J$7:N$42, MATCH(Projections_Formatted!S17,'Projections Summary'!J$7:J$42,0),2)</f>
        <v>-1.1406629126485488</v>
      </c>
      <c r="U17" s="330"/>
      <c r="V17" s="331"/>
      <c r="W17" s="322"/>
      <c r="X17" s="394" t="s">
        <v>274</v>
      </c>
      <c r="Y17" s="398" t="str">
        <f t="shared" si="2"/>
        <v>AFOLU</v>
      </c>
      <c r="Z17" s="350">
        <f>IF(ISTEXT(INDEX('Projections Summary'!$Q$5:$U$42,MATCH($X17,'Projections Summary'!$Q$5:$Q$42,0),MATCH(Z$2,'Projections Summary'!$Q$5:$U$5,0))),INDEX('Projections Summary'!$Q$5:$U$42,MATCH($X17,'Projections Summary'!$Q$5:$Q$42,0),MATCH(Z$2,'Projections Summary'!$Q$5:$U$5,0)),IF(ABS(INDEX('Projections Summary'!$Q$5:$U$42,MATCH($X17,'Projections Summary'!$Q$5:$Q$42,0),MATCH(Z$2,'Projections Summary'!$Q$5:$U$5,0)))&lt;0.005,IF(ABS(INDEX('Projections Summary'!$Q$5:$U$42,MATCH($X17,'Projections Summary'!$Q$5:$Q$42,0),MATCH(Z$2,'Projections Summary'!$Q$5:$U$5,0)))=0,"NO","+"),INDEX('Projections Summary'!$Q$5:$U$42,MATCH($X17,'Projections Summary'!$Q$5:$Q$42,0),MATCH(Z$2,'Projections Summary'!$Q$5:$U$5,0))))</f>
        <v>-1.4604599499131319</v>
      </c>
      <c r="AA17" s="350">
        <f>IF(ISTEXT(INDEX('Projections Summary'!$Q$5:$U$42,MATCH($X17,'Projections Summary'!$Q$5:$Q$42,0),MATCH(AA$2,'Projections Summary'!$Q$5:$U$5,0))),INDEX('Projections Summary'!$Q$5:$U$42,MATCH($X17,'Projections Summary'!$Q$5:$Q$42,0),MATCH(AA$2,'Projections Summary'!$Q$5:$U$5,0)),IF(ABS(INDEX('Projections Summary'!$Q$5:$U$42,MATCH($X17,'Projections Summary'!$Q$5:$Q$42,0),MATCH(AA$2,'Projections Summary'!$Q$5:$U$5,0)))&lt;0.005,IF(ABS(INDEX('Projections Summary'!$Q$5:$U$42,MATCH(X17,'Projections Summary'!$Q$5:$Q$42,0),MATCH(AA$2,'Projections Summary'!$Q$5:$U$5,0)))=0,"NO","+"),INDEX('Projections Summary'!$Q$5:$U$42,MATCH($X17,'Projections Summary'!$Q$5:$Q$42,0),MATCH(AA$2,'Projections Summary'!$Q$5:$U$5,0))))</f>
        <v>0.36581616866079042</v>
      </c>
      <c r="AB17" s="350">
        <f>IF(OR(Z17="IE",AA17="IE"), "NA", IF(OR(Z17="NE",AA17="NE"),"NA",IF(ABS(INDEX('Projections Summary'!$Q$5:$U$42,MATCH($X17,'Projections Summary'!$Q$5:$Q$42,0),MATCH(AB$2,'Projections Summary'!$Q$5:$U$5,0)))&lt;0.005,IF(ABS(INDEX('Projections Summary'!$Q$5:$U$42,MATCH($X17,'Projections Summary'!$Q$5:$Q$42,0),MATCH(AB$2,'Projections Summary'!$Q$5:$U$5,0)))=0,0,"+"),INDEX('Projections Summary'!$Q$5:$U$42,MATCH($X17,'Projections Summary'!$Q$5:$Q$42,0),MATCH(AB$2,'Projections Summary'!$Q$5:$U$5,0)))))</f>
        <v>1.8262761185739222</v>
      </c>
      <c r="AC17" s="352">
        <f>INDEX('Projections Summary'!$Q$5:$U$42,MATCH($X17,'Projections Summary'!$Q$5:$Q$42,0),MATCH(AC$2,'Projections Summary'!$Q$5:$U$5,0))</f>
        <v>-1.2504801098328984</v>
      </c>
      <c r="AD17" s="333" t="s">
        <v>274</v>
      </c>
      <c r="AE17" s="329">
        <f>INDEX('Projections Summary'!Q$7:U$42, MATCH(Projections_Formatted!AD17,'Projections Summary'!Q$7:Q$42,0),2)</f>
        <v>-1.4604599499131319</v>
      </c>
      <c r="AF17" s="330"/>
    </row>
    <row r="18" spans="1:32" x14ac:dyDescent="0.25">
      <c r="A18" s="322">
        <v>1</v>
      </c>
      <c r="B18" s="394" t="str">
        <f t="shared" ref="B18:B29" si="12">INDEX(H$18:H$29,MATCH(A18,J$18:J$29))</f>
        <v>Agricultural Soil Carbon</v>
      </c>
      <c r="C18" s="395" t="str">
        <f t="shared" si="0"/>
        <v>Agricultural Soil Carbon</v>
      </c>
      <c r="D18" s="328">
        <f>IF(ISTEXT(INDEX('Projections Summary'!$C$5:$G$42,MATCH($B18,'Projections Summary'!$C$5:$C$42,0),MATCH(D$2,'Projections Summary'!$C$5:$G$5,0))),INDEX('Projections Summary'!$C$5:$G$42,MATCH($B18,'Projections Summary'!$C$5:$C$42,0),MATCH(D$2,'Projections Summary'!$C$5:$G$5,0)),IF(ABS(INDEX('Projections Summary'!$C$5:$G$42,MATCH($B18,'Projections Summary'!$C$5:$C$42,0),MATCH(D$2,'Projections Summary'!$C$5:$G$5,0)))&lt;0.005,IF(ABS(INDEX('Projections Summary'!$C$5:$G$42,MATCH($B18,'Projections Summary'!$C$5:$C$42,0),MATCH(D$2,'Projections Summary'!$C$5:$G$5,0)))=0,"NO","+"),INDEX('Projections Summary'!$C$5:$G$42,MATCH($B18,'Projections Summary'!$C$5:$C$42,0),MATCH(D$2,'Projections Summary'!$C$5:$G$5,0))))</f>
        <v>0.75379833098308135</v>
      </c>
      <c r="E18" s="328" t="str">
        <f>IF(ISTEXT(INDEX('Projections Summary'!$C$5:$G$42,MATCH($B18,'Projections Summary'!$C$5:$C$42,0),MATCH(E$2,'Projections Summary'!$C$5:$G$5,0))),INDEX('Projections Summary'!$C$5:$G$42,MATCH($B18,'Projections Summary'!$C$5:$C$42,0),MATCH(E$2,'Projections Summary'!$C$5:$G$5,0)),IF(ABS(INDEX('Projections Summary'!$C$5:$G$42,MATCH($B18,'Projections Summary'!$C$5:$C$42,0),MATCH(E$2,'Projections Summary'!$C$5:$G$5,0)))&lt;0.005,IF(ABS(INDEX('Projections Summary'!$C$5:$G$42,MATCH($B18,'Projections Summary'!$C$5:$C$42,0),MATCH(E$2,'Projections Summary'!$C$5:$G$5,0)))=0,"NO","+"),INDEX('Projections Summary'!$C$5:$G$42,MATCH($B18,'Projections Summary'!$C$5:$C$42,0),MATCH(E$2,'Projections Summary'!$C$5:$G$5,0))))</f>
        <v>NE</v>
      </c>
      <c r="F18" s="328" t="str">
        <f>IF(OR(D18="IE",E18="IE"), "NA", IF(OR(D18="NE",E18="NE"),"NA",IF(ABS(INDEX('Projections Summary'!$C$5:$G$42,MATCH($B18,'Projections Summary'!$C$5:$C$42,0),MATCH(F$2,'Projections Summary'!$C$5:$G$5,0)))&lt;0.005,IF(ABS(INDEX('Projections Summary'!$C$5:$G$42,MATCH($B18,'Projections Summary'!$C$5:$C$42,0),MATCH(F$2,'Projections Summary'!$C$5:$G$5,0)))=0,0,"+"),INDEX('Projections Summary'!$C$5:$G$42,MATCH($B18,'Projections Summary'!$C$5:$C$42,0),MATCH(F$2,'Projections Summary'!$C$5:$G$5,0)))))</f>
        <v>NA</v>
      </c>
      <c r="G18" s="396" t="str">
        <f>INDEX('Projections Summary'!$C$5:$G$42,MATCH($B18,'Projections Summary'!$C$5:$C$42,0),MATCH(G$2,'Projections Summary'!$C$5:$G$5,0))</f>
        <v>NA</v>
      </c>
      <c r="H18" s="335" t="s">
        <v>207</v>
      </c>
      <c r="I18" s="329">
        <f>INDEX('Projections Summary'!C$7:G$42, MATCH(Projections_Formatted!H18,'Projections Summary'!C$7:C$42,0),2)</f>
        <v>0.75379833098308135</v>
      </c>
      <c r="J18" s="330">
        <f t="shared" ref="J18:J27" si="13">RANK(I18,I$18:I$28,0)</f>
        <v>1</v>
      </c>
      <c r="K18" s="331"/>
      <c r="L18" s="322">
        <v>1</v>
      </c>
      <c r="M18" s="394" t="str">
        <f t="shared" ref="M18:M29" si="14">INDEX(S$18:S$29,MATCH(L18,U$18:U$29))</f>
        <v>Agricultural Soil Carbon</v>
      </c>
      <c r="N18" s="395" t="str">
        <f t="shared" si="1"/>
        <v>Agricultural Soil Carbon</v>
      </c>
      <c r="O18" s="328">
        <f>IF(ISTEXT(INDEX('Projections Summary'!$J$5:$N$42,MATCH($M18,'Projections Summary'!$J$5:$J$42,0),MATCH(O$2,'Projections Summary'!$J$5:$N$5,0))),INDEX('Projections Summary'!$J$5:$N$42,MATCH($M18,'Projections Summary'!$J$5:$J$42,0),MATCH(O$2,'Projections Summary'!$J$5:$N$5,0)),IF(ABS(INDEX('Projections Summary'!$J$5:$N$42,MATCH($M18,'Projections Summary'!$J$5:$J$42,0),MATCH(O$2,'Projections Summary'!$J$5:$N$5,0)))&lt;0.005,IF(ABS(INDEX('Projections Summary'!$J$5:$N$42,MATCH($M18,'Projections Summary'!$J$5:$J$42,0),MATCH(O$2,'Projections Summary'!$J$5:$N$5,0)))=0,"NO","+"),INDEX('Projections Summary'!$J$5:$N$42,MATCH($M18,'Projections Summary'!$J$5:$J$42,0),MATCH(O$2,'Projections Summary'!$J$5:$N$5,0))))</f>
        <v>0.68739088488818734</v>
      </c>
      <c r="P18" s="328" t="str">
        <f>IF(ISTEXT(INDEX('Projections Summary'!$J$5:$N$42,MATCH($M18,'Projections Summary'!$J$5:$J$42,0),MATCH(P$2,'Projections Summary'!$J$5:$N$5,0))),INDEX('Projections Summary'!$J$5:$N$42,MATCH($M18,'Projections Summary'!$J$5:$J$42,0),MATCH(P$2,'Projections Summary'!$J$5:$N$5,0)),IF(ABS(INDEX('Projections Summary'!$J$5:$N$42,MATCH($M18,'Projections Summary'!$J$5:$J$42,0),MATCH(P$2,'Projections Summary'!$J$5:$N$5,0)))&lt;0.005,IF(ABS(INDEX('Projections Summary'!$J$5:$N$42,MATCH($M18,'Projections Summary'!$J$5:$J$42,0),MATCH(P$2,'Projections Summary'!$J$5:$N$5,0)))=0,"NO","+"),INDEX('Projections Summary'!$J$5:$N$42,MATCH($M18,'Projections Summary'!$J$5:$J$42,0),MATCH(P$2,'Projections Summary'!$J$5:$N$5,0))))</f>
        <v>NE</v>
      </c>
      <c r="Q18" s="328" t="str">
        <f>IF(OR(O18="IE",P18="IE"), "NA", IF(OR(O18="NE",P18="NE"),"NA",IF(ABS(INDEX('Projections Summary'!$J$5:$N$42,MATCH($M18,'Projections Summary'!$J$5:$J$42,0),MATCH(Q$2,'Projections Summary'!$J$5:$N$5,0)))&lt;0.005,IF(ABS(INDEX('Projections Summary'!$J$5:$N$42,MATCH($M18,'Projections Summary'!$J$5:$J$42,0),MATCH(Q$2,'Projections Summary'!$J$5:$N$5,0)))=0,0,"+"),INDEX('Projections Summary'!$J$5:$N$42,MATCH($M18,'Projections Summary'!$J$5:$J$42,0),MATCH(Q$2,'Projections Summary'!$J$5:$N$5,0)))))</f>
        <v>NA</v>
      </c>
      <c r="R18" s="397" t="str">
        <f>INDEX('Projections Summary'!$J$5:$N$42,MATCH($M18,'Projections Summary'!$J$5:$J$42,0),MATCH(R$2,'Projections Summary'!$J$5:$N$5,0))</f>
        <v>NA</v>
      </c>
      <c r="S18" s="335" t="s">
        <v>207</v>
      </c>
      <c r="T18" s="329">
        <f>INDEX('Projections Summary'!J$7:N$42, MATCH(Projections_Formatted!S18,'Projections Summary'!J$7:J$42,0),2)</f>
        <v>0.68739088488818734</v>
      </c>
      <c r="U18" s="330">
        <f t="shared" ref="U18:U27" si="15">RANK(T18,T$18:T$28,0)</f>
        <v>1</v>
      </c>
      <c r="V18" s="331"/>
      <c r="W18" s="322">
        <v>1</v>
      </c>
      <c r="X18" s="394" t="str">
        <f t="shared" ref="X18:X29" si="16">INDEX(AD$18:AD$29,MATCH(W18,AF$18:AF$29))</f>
        <v>Agricultural Soil Carbon</v>
      </c>
      <c r="Y18" s="395" t="str">
        <f t="shared" si="2"/>
        <v>Agricultural Soil Carbon</v>
      </c>
      <c r="Z18" s="328">
        <f>IF(ISTEXT(INDEX('Projections Summary'!$Q$5:$U$42,MATCH($X18,'Projections Summary'!$Q$5:$Q$42,0),MATCH(Z$2,'Projections Summary'!$Q$5:$U$5,0))),INDEX('Projections Summary'!$Q$5:$U$42,MATCH($X18,'Projections Summary'!$Q$5:$Q$42,0),MATCH(Z$2,'Projections Summary'!$Q$5:$U$5,0)),IF(ABS(INDEX('Projections Summary'!$Q$5:$U$42,MATCH($X18,'Projections Summary'!$Q$5:$Q$42,0),MATCH(Z$2,'Projections Summary'!$Q$5:$U$5,0)))&lt;0.005,IF(ABS(INDEX('Projections Summary'!$Q$5:$U$42,MATCH($X18,'Projections Summary'!$Q$5:$Q$42,0),MATCH(Z$2,'Projections Summary'!$Q$5:$U$5,0)))=0,"NO","+"),INDEX('Projections Summary'!$Q$5:$U$42,MATCH($X18,'Projections Summary'!$Q$5:$Q$42,0),MATCH(Z$2,'Projections Summary'!$Q$5:$U$5,0))))</f>
        <v>0.53133008695303174</v>
      </c>
      <c r="AA18" s="328" t="str">
        <f>IF(ISTEXT(INDEX('Projections Summary'!$Q$5:$U$42,MATCH($X18,'Projections Summary'!$Q$5:$Q$42,0),MATCH(AA$2,'Projections Summary'!$Q$5:$U$5,0))),INDEX('Projections Summary'!$Q$5:$U$42,MATCH($X18,'Projections Summary'!$Q$5:$Q$42,0),MATCH(AA$2,'Projections Summary'!$Q$5:$U$5,0)),IF(ABS(INDEX('Projections Summary'!$Q$5:$U$42,MATCH($X18,'Projections Summary'!$Q$5:$Q$42,0),MATCH(AA$2,'Projections Summary'!$Q$5:$U$5,0)))&lt;0.005,IF(ABS(INDEX('Projections Summary'!$Q$5:$U$42,MATCH(X18,'Projections Summary'!$Q$5:$Q$42,0),MATCH(AA$2,'Projections Summary'!$Q$5:$U$5,0)))=0,"NO","+"),INDEX('Projections Summary'!$Q$5:$U$42,MATCH($X18,'Projections Summary'!$Q$5:$Q$42,0),MATCH(AA$2,'Projections Summary'!$Q$5:$U$5,0))))</f>
        <v>NE</v>
      </c>
      <c r="AB18" s="328" t="str">
        <f>IF(OR(Z18="IE",AA18="IE"), "NA", IF(OR(Z18="NE",AA18="NE"),"NA",IF(ABS(INDEX('Projections Summary'!$Q$5:$U$42,MATCH($X18,'Projections Summary'!$Q$5:$Q$42,0),MATCH(AB$2,'Projections Summary'!$Q$5:$U$5,0)))&lt;0.005,IF(ABS(INDEX('Projections Summary'!$Q$5:$U$42,MATCH($X18,'Projections Summary'!$Q$5:$Q$42,0),MATCH(AB$2,'Projections Summary'!$Q$5:$U$5,0)))=0,0,"+"),INDEX('Projections Summary'!$Q$5:$U$42,MATCH($X18,'Projections Summary'!$Q$5:$Q$42,0),MATCH(AB$2,'Projections Summary'!$Q$5:$U$5,0)))))</f>
        <v>NA</v>
      </c>
      <c r="AC18" s="397" t="str">
        <f>INDEX('Projections Summary'!$Q$5:$U$42,MATCH($X18,'Projections Summary'!$Q$5:$Q$42,0),MATCH(AC$2,'Projections Summary'!$Q$5:$U$5,0))</f>
        <v>NA</v>
      </c>
      <c r="AD18" s="335" t="s">
        <v>207</v>
      </c>
      <c r="AE18" s="329">
        <f>INDEX('Projections Summary'!Q$7:U$42, MATCH(Projections_Formatted!AD18,'Projections Summary'!Q$7:Q$42,0),2)</f>
        <v>0.53133008695303174</v>
      </c>
      <c r="AF18" s="330">
        <f t="shared" ref="AF18:AF27" si="17">RANK(AE18,AE$18:AE$28,0)</f>
        <v>1</v>
      </c>
    </row>
    <row r="19" spans="1:32" x14ac:dyDescent="0.25">
      <c r="A19" s="322">
        <v>2</v>
      </c>
      <c r="B19" s="394" t="str">
        <f t="shared" si="12"/>
        <v>Enteric Fermentation</v>
      </c>
      <c r="C19" s="395" t="str">
        <f t="shared" si="0"/>
        <v>Enteric Fermentation</v>
      </c>
      <c r="D19" s="328">
        <f>IF(ISTEXT(INDEX('Projections Summary'!$C$5:$G$42,MATCH($B19,'Projections Summary'!$C$5:$C$42,0),MATCH(D$2,'Projections Summary'!$C$5:$G$5,0))),INDEX('Projections Summary'!$C$5:$G$42,MATCH($B19,'Projections Summary'!$C$5:$C$42,0),MATCH(D$2,'Projections Summary'!$C$5:$G$5,0)),IF(ABS(INDEX('Projections Summary'!$C$5:$G$42,MATCH($B19,'Projections Summary'!$C$5:$C$42,0),MATCH(D$2,'Projections Summary'!$C$5:$G$5,0)))&lt;0.005,IF(ABS(INDEX('Projections Summary'!$C$5:$G$42,MATCH($B19,'Projections Summary'!$C$5:$C$42,0),MATCH(D$2,'Projections Summary'!$C$5:$G$5,0)))=0,"NO","+"),INDEX('Projections Summary'!$C$5:$G$42,MATCH($B19,'Projections Summary'!$C$5:$C$42,0),MATCH(D$2,'Projections Summary'!$C$5:$G$5,0))))</f>
        <v>0.26807683726244141</v>
      </c>
      <c r="E19" s="328">
        <f>IF(ISTEXT(INDEX('Projections Summary'!$C$5:$G$42,MATCH($B19,'Projections Summary'!$C$5:$C$42,0),MATCH(E$2,'Projections Summary'!$C$5:$G$5,0))),INDEX('Projections Summary'!$C$5:$G$42,MATCH($B19,'Projections Summary'!$C$5:$C$42,0),MATCH(E$2,'Projections Summary'!$C$5:$G$5,0)),IF(ABS(INDEX('Projections Summary'!$C$5:$G$42,MATCH($B19,'Projections Summary'!$C$5:$C$42,0),MATCH(E$2,'Projections Summary'!$C$5:$G$5,0)))&lt;0.005,IF(ABS(INDEX('Projections Summary'!$C$5:$G$42,MATCH($B19,'Projections Summary'!$C$5:$C$42,0),MATCH(E$2,'Projections Summary'!$C$5:$G$5,0)))=0,"NO","+"),INDEX('Projections Summary'!$C$5:$G$42,MATCH($B19,'Projections Summary'!$C$5:$C$42,0),MATCH(E$2,'Projections Summary'!$C$5:$G$5,0))))</f>
        <v>0.25330780299541139</v>
      </c>
      <c r="F19" s="328">
        <f>IF(OR(D19="IE",E19="IE"), "NA", IF(OR(D19="NE",E19="NE"),"NA",IF(ABS(INDEX('Projections Summary'!$C$5:$G$42,MATCH($B19,'Projections Summary'!$C$5:$C$42,0),MATCH(F$2,'Projections Summary'!$C$5:$G$5,0)))&lt;0.005,IF(ABS(INDEX('Projections Summary'!$C$5:$G$42,MATCH($B19,'Projections Summary'!$C$5:$C$42,0),MATCH(F$2,'Projections Summary'!$C$5:$G$5,0)))=0,0,"+"),INDEX('Projections Summary'!$C$5:$G$42,MATCH($B19,'Projections Summary'!$C$5:$C$42,0),MATCH(F$2,'Projections Summary'!$C$5:$G$5,0)))))</f>
        <v>-1.4769034267030023E-2</v>
      </c>
      <c r="G19" s="396">
        <f>INDEX('Projections Summary'!$C$5:$G$42,MATCH($B19,'Projections Summary'!$C$5:$C$42,0),MATCH(G$2,'Projections Summary'!$C$5:$G$5,0))</f>
        <v>-5.5092541443897518E-2</v>
      </c>
      <c r="H19" s="335" t="s">
        <v>208</v>
      </c>
      <c r="I19" s="329">
        <f>INDEX('Projections Summary'!C$7:G$42, MATCH(Projections_Formatted!H19,'Projections Summary'!C$7:C$42,0),2)</f>
        <v>0.26807683726244141</v>
      </c>
      <c r="J19" s="330">
        <f t="shared" si="13"/>
        <v>2</v>
      </c>
      <c r="K19" s="331"/>
      <c r="L19" s="322">
        <v>2</v>
      </c>
      <c r="M19" s="394" t="str">
        <f t="shared" si="14"/>
        <v>Enteric Fermentation</v>
      </c>
      <c r="N19" s="395" t="str">
        <f t="shared" si="1"/>
        <v>Enteric Fermentation</v>
      </c>
      <c r="O19" s="328">
        <f>IF(ISTEXT(INDEX('Projections Summary'!$J$5:$N$42,MATCH($M19,'Projections Summary'!$J$5:$J$42,0),MATCH(O$2,'Projections Summary'!$J$5:$N$5,0))),INDEX('Projections Summary'!$J$5:$N$42,MATCH($M19,'Projections Summary'!$J$5:$J$42,0),MATCH(O$2,'Projections Summary'!$J$5:$N$5,0)),IF(ABS(INDEX('Projections Summary'!$J$5:$N$42,MATCH($M19,'Projections Summary'!$J$5:$J$42,0),MATCH(O$2,'Projections Summary'!$J$5:$N$5,0)))&lt;0.005,IF(ABS(INDEX('Projections Summary'!$J$5:$N$42,MATCH($M19,'Projections Summary'!$J$5:$J$42,0),MATCH(O$2,'Projections Summary'!$J$5:$N$5,0)))=0,"NO","+"),INDEX('Projections Summary'!$J$5:$N$42,MATCH($M19,'Projections Summary'!$J$5:$J$42,0),MATCH(O$2,'Projections Summary'!$J$5:$N$5,0))))</f>
        <v>0.26807683726244141</v>
      </c>
      <c r="P19" s="328">
        <f>IF(ISTEXT(INDEX('Projections Summary'!$J$5:$N$42,MATCH($M19,'Projections Summary'!$J$5:$J$42,0),MATCH(P$2,'Projections Summary'!$J$5:$N$5,0))),INDEX('Projections Summary'!$J$5:$N$42,MATCH($M19,'Projections Summary'!$J$5:$J$42,0),MATCH(P$2,'Projections Summary'!$J$5:$N$5,0)),IF(ABS(INDEX('Projections Summary'!$J$5:$N$42,MATCH($M19,'Projections Summary'!$J$5:$J$42,0),MATCH(P$2,'Projections Summary'!$J$5:$N$5,0)))&lt;0.005,IF(ABS(INDEX('Projections Summary'!$J$5:$N$42,MATCH($M19,'Projections Summary'!$J$5:$J$42,0),MATCH(P$2,'Projections Summary'!$J$5:$N$5,0)))=0,"NO","+"),INDEX('Projections Summary'!$J$5:$N$42,MATCH($M19,'Projections Summary'!$J$5:$J$42,0),MATCH(P$2,'Projections Summary'!$J$5:$N$5,0))))</f>
        <v>0.24626392724464466</v>
      </c>
      <c r="Q19" s="328">
        <f>IF(OR(O19="IE",P19="IE"), "NA", IF(OR(O19="NE",P19="NE"),"NA",IF(ABS(INDEX('Projections Summary'!$J$5:$N$42,MATCH($M19,'Projections Summary'!$J$5:$J$42,0),MATCH(Q$2,'Projections Summary'!$J$5:$N$5,0)))&lt;0.005,IF(ABS(INDEX('Projections Summary'!$J$5:$N$42,MATCH($M19,'Projections Summary'!$J$5:$J$42,0),MATCH(Q$2,'Projections Summary'!$J$5:$N$5,0)))=0,0,"+"),INDEX('Projections Summary'!$J$5:$N$42,MATCH($M19,'Projections Summary'!$J$5:$J$42,0),MATCH(Q$2,'Projections Summary'!$J$5:$N$5,0)))))</f>
        <v>-2.1812910017796755E-2</v>
      </c>
      <c r="R19" s="397">
        <f>INDEX('Projections Summary'!$J$5:$N$42,MATCH($M19,'Projections Summary'!$J$5:$J$42,0),MATCH(R$2,'Projections Summary'!$J$5:$N$5,0))</f>
        <v>-8.1368126543668484E-2</v>
      </c>
      <c r="S19" s="335" t="s">
        <v>208</v>
      </c>
      <c r="T19" s="329">
        <f>INDEX('Projections Summary'!J$7:N$42, MATCH(Projections_Formatted!S19,'Projections Summary'!J$7:J$42,0),2)</f>
        <v>0.26807683726244141</v>
      </c>
      <c r="U19" s="330">
        <f t="shared" si="15"/>
        <v>2</v>
      </c>
      <c r="V19" s="331"/>
      <c r="W19" s="322">
        <v>2</v>
      </c>
      <c r="X19" s="394" t="str">
        <f t="shared" si="16"/>
        <v>Enteric Fermentation</v>
      </c>
      <c r="Y19" s="395" t="str">
        <f t="shared" si="2"/>
        <v>Enteric Fermentation</v>
      </c>
      <c r="Z19" s="328">
        <f>IF(ISTEXT(INDEX('Projections Summary'!$Q$5:$U$42,MATCH($X19,'Projections Summary'!$Q$5:$Q$42,0),MATCH(Z$2,'Projections Summary'!$Q$5:$U$5,0))),INDEX('Projections Summary'!$Q$5:$U$42,MATCH($X19,'Projections Summary'!$Q$5:$Q$42,0),MATCH(Z$2,'Projections Summary'!$Q$5:$U$5,0)),IF(ABS(INDEX('Projections Summary'!$Q$5:$U$42,MATCH($X19,'Projections Summary'!$Q$5:$Q$42,0),MATCH(Z$2,'Projections Summary'!$Q$5:$U$5,0)))&lt;0.005,IF(ABS(INDEX('Projections Summary'!$Q$5:$U$42,MATCH($X19,'Projections Summary'!$Q$5:$Q$42,0),MATCH(Z$2,'Projections Summary'!$Q$5:$U$5,0)))=0,"NO","+"),INDEX('Projections Summary'!$Q$5:$U$42,MATCH($X19,'Projections Summary'!$Q$5:$Q$42,0),MATCH(Z$2,'Projections Summary'!$Q$5:$U$5,0))))</f>
        <v>0.24918586584816943</v>
      </c>
      <c r="AA19" s="328">
        <f>IF(ISTEXT(INDEX('Projections Summary'!$Q$5:$U$42,MATCH($X19,'Projections Summary'!$Q$5:$Q$42,0),MATCH(AA$2,'Projections Summary'!$Q$5:$U$5,0))),INDEX('Projections Summary'!$Q$5:$U$42,MATCH($X19,'Projections Summary'!$Q$5:$Q$42,0),MATCH(AA$2,'Projections Summary'!$Q$5:$U$5,0)),IF(ABS(INDEX('Projections Summary'!$Q$5:$U$42,MATCH($X19,'Projections Summary'!$Q$5:$Q$42,0),MATCH(AA$2,'Projections Summary'!$Q$5:$U$5,0)))&lt;0.005,IF(ABS(INDEX('Projections Summary'!$Q$5:$U$42,MATCH(X19,'Projections Summary'!$Q$5:$Q$42,0),MATCH(AA$2,'Projections Summary'!$Q$5:$U$5,0)))=0,"NO","+"),INDEX('Projections Summary'!$Q$5:$U$42,MATCH($X19,'Projections Summary'!$Q$5:$Q$42,0),MATCH(AA$2,'Projections Summary'!$Q$5:$U$5,0))))</f>
        <v>0.22513229999234308</v>
      </c>
      <c r="AB19" s="328">
        <f>IF(OR(Z19="IE",AA19="IE"), "NA", IF(OR(Z19="NE",AA19="NE"),"NA",IF(ABS(INDEX('Projections Summary'!$Q$5:$U$42,MATCH($X19,'Projections Summary'!$Q$5:$Q$42,0),MATCH(AB$2,'Projections Summary'!$Q$5:$U$5,0)))&lt;0.005,IF(ABS(INDEX('Projections Summary'!$Q$5:$U$42,MATCH($X19,'Projections Summary'!$Q$5:$Q$42,0),MATCH(AB$2,'Projections Summary'!$Q$5:$U$5,0)))=0,0,"+"),INDEX('Projections Summary'!$Q$5:$U$42,MATCH($X19,'Projections Summary'!$Q$5:$Q$42,0),MATCH(AB$2,'Projections Summary'!$Q$5:$U$5,0)))))</f>
        <v>-2.4053565855826353E-2</v>
      </c>
      <c r="AC19" s="397">
        <f>INDEX('Projections Summary'!$Q$5:$U$42,MATCH($X19,'Projections Summary'!$Q$5:$Q$42,0),MATCH(AC$2,'Projections Summary'!$Q$5:$U$5,0))</f>
        <v>-9.6528612383185275E-2</v>
      </c>
      <c r="AD19" s="335" t="s">
        <v>208</v>
      </c>
      <c r="AE19" s="329">
        <f>INDEX('Projections Summary'!Q$7:U$42, MATCH(Projections_Formatted!AD19,'Projections Summary'!Q$7:Q$42,0),2)</f>
        <v>0.24918586584816943</v>
      </c>
      <c r="AF19" s="330">
        <f t="shared" si="17"/>
        <v>2</v>
      </c>
    </row>
    <row r="20" spans="1:32" x14ac:dyDescent="0.25">
      <c r="A20" s="322">
        <v>3</v>
      </c>
      <c r="B20" s="394" t="str">
        <f t="shared" si="12"/>
        <v>Agricultural Soil Management</v>
      </c>
      <c r="C20" s="395" t="str">
        <f t="shared" si="0"/>
        <v>Agricultural Soil Management</v>
      </c>
      <c r="D20" s="328">
        <f>IF(ISTEXT(INDEX('Projections Summary'!$C$5:$G$42,MATCH($B20,'Projections Summary'!$C$5:$C$42,0),MATCH(D$2,'Projections Summary'!$C$5:$G$5,0))),INDEX('Projections Summary'!$C$5:$G$42,MATCH($B20,'Projections Summary'!$C$5:$C$42,0),MATCH(D$2,'Projections Summary'!$C$5:$G$5,0)),IF(ABS(INDEX('Projections Summary'!$C$5:$G$42,MATCH($B20,'Projections Summary'!$C$5:$C$42,0),MATCH(D$2,'Projections Summary'!$C$5:$G$5,0)))&lt;0.005,IF(ABS(INDEX('Projections Summary'!$C$5:$G$42,MATCH($B20,'Projections Summary'!$C$5:$C$42,0),MATCH(D$2,'Projections Summary'!$C$5:$G$5,0)))=0,"NO","+"),INDEX('Projections Summary'!$C$5:$G$42,MATCH($B20,'Projections Summary'!$C$5:$C$42,0),MATCH(D$2,'Projections Summary'!$C$5:$G$5,0))))</f>
        <v>0.13903709902879582</v>
      </c>
      <c r="E20" s="328">
        <f>IF(ISTEXT(INDEX('Projections Summary'!$C$5:$G$42,MATCH($B20,'Projections Summary'!$C$5:$C$42,0),MATCH(E$2,'Projections Summary'!$C$5:$G$5,0))),INDEX('Projections Summary'!$C$5:$G$42,MATCH($B20,'Projections Summary'!$C$5:$C$42,0),MATCH(E$2,'Projections Summary'!$C$5:$G$5,0)),IF(ABS(INDEX('Projections Summary'!$C$5:$G$42,MATCH($B20,'Projections Summary'!$C$5:$C$42,0),MATCH(E$2,'Projections Summary'!$C$5:$G$5,0)))&lt;0.005,IF(ABS(INDEX('Projections Summary'!$C$5:$G$42,MATCH($B20,'Projections Summary'!$C$5:$C$42,0),MATCH(E$2,'Projections Summary'!$C$5:$G$5,0)))=0,"NO","+"),INDEX('Projections Summary'!$C$5:$G$42,MATCH($B20,'Projections Summary'!$C$5:$C$42,0),MATCH(E$2,'Projections Summary'!$C$5:$G$5,0))))</f>
        <v>0.15489686497394359</v>
      </c>
      <c r="F20" s="328">
        <f>IF(OR(D20="IE",E20="IE"), "NA", IF(OR(D20="NE",E20="NE"),"NA",IF(ABS(INDEX('Projections Summary'!$C$5:$G$42,MATCH($B20,'Projections Summary'!$C$5:$C$42,0),MATCH(F$2,'Projections Summary'!$C$5:$G$5,0)))&lt;0.005,IF(ABS(INDEX('Projections Summary'!$C$5:$G$42,MATCH($B20,'Projections Summary'!$C$5:$C$42,0),MATCH(F$2,'Projections Summary'!$C$5:$G$5,0)))=0,0,"+"),INDEX('Projections Summary'!$C$5:$G$42,MATCH($B20,'Projections Summary'!$C$5:$C$42,0),MATCH(F$2,'Projections Summary'!$C$5:$G$5,0)))))</f>
        <v>1.5859765945147763E-2</v>
      </c>
      <c r="G20" s="396">
        <f>INDEX('Projections Summary'!$C$5:$G$42,MATCH($B20,'Projections Summary'!$C$5:$C$42,0),MATCH(G$2,'Projections Summary'!$C$5:$G$5,0))</f>
        <v>0.11406859072817008</v>
      </c>
      <c r="H20" s="335" t="s">
        <v>209</v>
      </c>
      <c r="I20" s="329">
        <f>INDEX('Projections Summary'!C$7:G$42, MATCH(Projections_Formatted!H20,'Projections Summary'!C$7:C$42,0),2)</f>
        <v>0.13903709902879582</v>
      </c>
      <c r="J20" s="330">
        <f t="shared" si="13"/>
        <v>3</v>
      </c>
      <c r="K20" s="331"/>
      <c r="L20" s="322">
        <v>3</v>
      </c>
      <c r="M20" s="394" t="str">
        <f t="shared" si="14"/>
        <v>Agricultural Soil Management</v>
      </c>
      <c r="N20" s="395" t="str">
        <f t="shared" si="1"/>
        <v>Agricultural Soil Management</v>
      </c>
      <c r="O20" s="328">
        <f>IF(ISTEXT(INDEX('Projections Summary'!$J$5:$N$42,MATCH($M20,'Projections Summary'!$J$5:$J$42,0),MATCH(O$2,'Projections Summary'!$J$5:$N$5,0))),INDEX('Projections Summary'!$J$5:$N$42,MATCH($M20,'Projections Summary'!$J$5:$J$42,0),MATCH(O$2,'Projections Summary'!$J$5:$N$5,0)),IF(ABS(INDEX('Projections Summary'!$J$5:$N$42,MATCH($M20,'Projections Summary'!$J$5:$J$42,0),MATCH(O$2,'Projections Summary'!$J$5:$N$5,0)))&lt;0.005,IF(ABS(INDEX('Projections Summary'!$J$5:$N$42,MATCH($M20,'Projections Summary'!$J$5:$J$42,0),MATCH(O$2,'Projections Summary'!$J$5:$N$5,0)))=0,"NO","+"),INDEX('Projections Summary'!$J$5:$N$42,MATCH($M20,'Projections Summary'!$J$5:$J$42,0),MATCH(O$2,'Projections Summary'!$J$5:$N$5,0))))</f>
        <v>0.13545002255461194</v>
      </c>
      <c r="P20" s="328">
        <f>IF(ISTEXT(INDEX('Projections Summary'!$J$5:$N$42,MATCH($M20,'Projections Summary'!$J$5:$J$42,0),MATCH(P$2,'Projections Summary'!$J$5:$N$5,0))),INDEX('Projections Summary'!$J$5:$N$42,MATCH($M20,'Projections Summary'!$J$5:$J$42,0),MATCH(P$2,'Projections Summary'!$J$5:$N$5,0)),IF(ABS(INDEX('Projections Summary'!$J$5:$N$42,MATCH($M20,'Projections Summary'!$J$5:$J$42,0),MATCH(P$2,'Projections Summary'!$J$5:$N$5,0)))&lt;0.005,IF(ABS(INDEX('Projections Summary'!$J$5:$N$42,MATCH($M20,'Projections Summary'!$J$5:$J$42,0),MATCH(P$2,'Projections Summary'!$J$5:$N$5,0)))=0,"NO","+"),INDEX('Projections Summary'!$J$5:$N$42,MATCH($M20,'Projections Summary'!$J$5:$J$42,0),MATCH(P$2,'Projections Summary'!$J$5:$N$5,0))))</f>
        <v>0.14536833389081616</v>
      </c>
      <c r="Q20" s="328">
        <f>IF(OR(O20="IE",P20="IE"), "NA", IF(OR(O20="NE",P20="NE"),"NA",IF(ABS(INDEX('Projections Summary'!$J$5:$N$42,MATCH($M20,'Projections Summary'!$J$5:$J$42,0),MATCH(Q$2,'Projections Summary'!$J$5:$N$5,0)))&lt;0.005,IF(ABS(INDEX('Projections Summary'!$J$5:$N$42,MATCH($M20,'Projections Summary'!$J$5:$J$42,0),MATCH(Q$2,'Projections Summary'!$J$5:$N$5,0)))=0,0,"+"),INDEX('Projections Summary'!$J$5:$N$42,MATCH($M20,'Projections Summary'!$J$5:$J$42,0),MATCH(Q$2,'Projections Summary'!$J$5:$N$5,0)))))</f>
        <v>9.9183113362042163E-3</v>
      </c>
      <c r="R20" s="397">
        <f>INDEX('Projections Summary'!$J$5:$N$42,MATCH($M20,'Projections Summary'!$J$5:$J$42,0),MATCH(R$2,'Projections Summary'!$J$5:$N$5,0))</f>
        <v>7.3224877701332708E-2</v>
      </c>
      <c r="S20" s="335" t="s">
        <v>209</v>
      </c>
      <c r="T20" s="329">
        <f>INDEX('Projections Summary'!J$7:N$42, MATCH(Projections_Formatted!S20,'Projections Summary'!J$7:J$42,0),2)</f>
        <v>0.13545002255461194</v>
      </c>
      <c r="U20" s="330">
        <f t="shared" si="15"/>
        <v>3</v>
      </c>
      <c r="V20" s="331"/>
      <c r="W20" s="322">
        <v>3</v>
      </c>
      <c r="X20" s="394" t="str">
        <f t="shared" si="16"/>
        <v>Agricultural Soil Management</v>
      </c>
      <c r="Y20" s="395" t="str">
        <f t="shared" si="2"/>
        <v>Agricultural Soil Management</v>
      </c>
      <c r="Z20" s="328">
        <f>IF(ISTEXT(INDEX('Projections Summary'!$Q$5:$U$42,MATCH($X20,'Projections Summary'!$Q$5:$Q$42,0),MATCH(Z$2,'Projections Summary'!$Q$5:$U$5,0))),INDEX('Projections Summary'!$Q$5:$U$42,MATCH($X20,'Projections Summary'!$Q$5:$Q$42,0),MATCH(Z$2,'Projections Summary'!$Q$5:$U$5,0)),IF(ABS(INDEX('Projections Summary'!$Q$5:$U$42,MATCH($X20,'Projections Summary'!$Q$5:$Q$42,0),MATCH(Z$2,'Projections Summary'!$Q$5:$U$5,0)))&lt;0.005,IF(ABS(INDEX('Projections Summary'!$Q$5:$U$42,MATCH($X20,'Projections Summary'!$Q$5:$Q$42,0),MATCH(Z$2,'Projections Summary'!$Q$5:$U$5,0)))=0,"NO","+"),INDEX('Projections Summary'!$Q$5:$U$42,MATCH($X20,'Projections Summary'!$Q$5:$Q$42,0),MATCH(Z$2,'Projections Summary'!$Q$5:$U$5,0))))</f>
        <v>0.12487692476250969</v>
      </c>
      <c r="AA20" s="328">
        <f>IF(ISTEXT(INDEX('Projections Summary'!$Q$5:$U$42,MATCH($X20,'Projections Summary'!$Q$5:$Q$42,0),MATCH(AA$2,'Projections Summary'!$Q$5:$U$5,0))),INDEX('Projections Summary'!$Q$5:$U$42,MATCH($X20,'Projections Summary'!$Q$5:$Q$42,0),MATCH(AA$2,'Projections Summary'!$Q$5:$U$5,0)),IF(ABS(INDEX('Projections Summary'!$Q$5:$U$42,MATCH($X20,'Projections Summary'!$Q$5:$Q$42,0),MATCH(AA$2,'Projections Summary'!$Q$5:$U$5,0)))&lt;0.005,IF(ABS(INDEX('Projections Summary'!$Q$5:$U$42,MATCH(X20,'Projections Summary'!$Q$5:$Q$42,0),MATCH(AA$2,'Projections Summary'!$Q$5:$U$5,0)))=0,"NO","+"),INDEX('Projections Summary'!$Q$5:$U$42,MATCH($X20,'Projections Summary'!$Q$5:$Q$42,0),MATCH(AA$2,'Projections Summary'!$Q$5:$U$5,0))))</f>
        <v>0.11678274064143339</v>
      </c>
      <c r="AB20" s="328">
        <f>IF(OR(Z20="IE",AA20="IE"), "NA", IF(OR(Z20="NE",AA20="NE"),"NA",IF(ABS(INDEX('Projections Summary'!$Q$5:$U$42,MATCH($X20,'Projections Summary'!$Q$5:$Q$42,0),MATCH(AB$2,'Projections Summary'!$Q$5:$U$5,0)))&lt;0.005,IF(ABS(INDEX('Projections Summary'!$Q$5:$U$42,MATCH($X20,'Projections Summary'!$Q$5:$Q$42,0),MATCH(AB$2,'Projections Summary'!$Q$5:$U$5,0)))=0,0,"+"),INDEX('Projections Summary'!$Q$5:$U$42,MATCH($X20,'Projections Summary'!$Q$5:$Q$42,0),MATCH(AB$2,'Projections Summary'!$Q$5:$U$5,0)))))</f>
        <v>-8.094184121076306E-3</v>
      </c>
      <c r="AC20" s="397">
        <f>INDEX('Projections Summary'!$Q$5:$U$42,MATCH($X20,'Projections Summary'!$Q$5:$Q$42,0),MATCH(AC$2,'Projections Summary'!$Q$5:$U$5,0))</f>
        <v>-6.4817292197656085E-2</v>
      </c>
      <c r="AD20" s="335" t="s">
        <v>209</v>
      </c>
      <c r="AE20" s="329">
        <f>INDEX('Projections Summary'!Q$7:U$42, MATCH(Projections_Formatted!AD20,'Projections Summary'!Q$7:Q$42,0),2)</f>
        <v>0.12487692476250969</v>
      </c>
      <c r="AF20" s="330">
        <f t="shared" si="17"/>
        <v>3</v>
      </c>
    </row>
    <row r="21" spans="1:32" x14ac:dyDescent="0.25">
      <c r="A21" s="322">
        <v>4</v>
      </c>
      <c r="B21" s="394" t="str">
        <f t="shared" si="12"/>
        <v>Forest Fires</v>
      </c>
      <c r="C21" s="395" t="str">
        <f t="shared" si="0"/>
        <v>Forest Fires</v>
      </c>
      <c r="D21" s="328">
        <f>IF(ISTEXT(INDEX('Projections Summary'!$C$5:$G$42,MATCH($B21,'Projections Summary'!$C$5:$C$42,0),MATCH(D$2,'Projections Summary'!$C$5:$G$5,0))),INDEX('Projections Summary'!$C$5:$G$42,MATCH($B21,'Projections Summary'!$C$5:$C$42,0),MATCH(D$2,'Projections Summary'!$C$5:$G$5,0)),IF(ABS(INDEX('Projections Summary'!$C$5:$G$42,MATCH($B21,'Projections Summary'!$C$5:$C$42,0),MATCH(D$2,'Projections Summary'!$C$5:$G$5,0)))&lt;0.005,IF(ABS(INDEX('Projections Summary'!$C$5:$G$42,MATCH($B21,'Projections Summary'!$C$5:$C$42,0),MATCH(D$2,'Projections Summary'!$C$5:$G$5,0)))=0,"NO","+"),INDEX('Projections Summary'!$C$5:$G$42,MATCH($B21,'Projections Summary'!$C$5:$C$42,0),MATCH(D$2,'Projections Summary'!$C$5:$G$5,0))))</f>
        <v>4.5935519873781118E-2</v>
      </c>
      <c r="E21" s="328" t="str">
        <f>IF(ISTEXT(INDEX('Projections Summary'!$C$5:$G$42,MATCH($B21,'Projections Summary'!$C$5:$C$42,0),MATCH(E$2,'Projections Summary'!$C$5:$G$5,0))),INDEX('Projections Summary'!$C$5:$G$42,MATCH($B21,'Projections Summary'!$C$5:$C$42,0),MATCH(E$2,'Projections Summary'!$C$5:$G$5,0)),IF(ABS(INDEX('Projections Summary'!$C$5:$G$42,MATCH($B21,'Projections Summary'!$C$5:$C$42,0),MATCH(E$2,'Projections Summary'!$C$5:$G$5,0)))&lt;0.005,IF(ABS(INDEX('Projections Summary'!$C$5:$G$42,MATCH($B21,'Projections Summary'!$C$5:$C$42,0),MATCH(E$2,'Projections Summary'!$C$5:$G$5,0)))=0,"NO","+"),INDEX('Projections Summary'!$C$5:$G$42,MATCH($B21,'Projections Summary'!$C$5:$C$42,0),MATCH(E$2,'Projections Summary'!$C$5:$G$5,0))))</f>
        <v>NE</v>
      </c>
      <c r="F21" s="328" t="str">
        <f>IF(OR(D21="IE",E21="IE"), "NA", IF(OR(D21="NE",E21="NE"),"NA",IF(ABS(INDEX('Projections Summary'!$C$5:$G$42,MATCH($B21,'Projections Summary'!$C$5:$C$42,0),MATCH(F$2,'Projections Summary'!$C$5:$G$5,0)))&lt;0.005,IF(ABS(INDEX('Projections Summary'!$C$5:$G$42,MATCH($B21,'Projections Summary'!$C$5:$C$42,0),MATCH(F$2,'Projections Summary'!$C$5:$G$5,0)))=0,0,"+"),INDEX('Projections Summary'!$C$5:$G$42,MATCH($B21,'Projections Summary'!$C$5:$C$42,0),MATCH(F$2,'Projections Summary'!$C$5:$G$5,0)))))</f>
        <v>NA</v>
      </c>
      <c r="G21" s="396" t="str">
        <f>INDEX('Projections Summary'!$C$5:$G$42,MATCH($B21,'Projections Summary'!$C$5:$C$42,0),MATCH(G$2,'Projections Summary'!$C$5:$G$5,0))</f>
        <v>NA</v>
      </c>
      <c r="H21" s="335" t="s">
        <v>210</v>
      </c>
      <c r="I21" s="329">
        <f>INDEX('Projections Summary'!C$7:G$42, MATCH(Projections_Formatted!H21,'Projections Summary'!C$7:C$42,0),2)</f>
        <v>4.5935519873781118E-2</v>
      </c>
      <c r="J21" s="330">
        <f t="shared" si="13"/>
        <v>4</v>
      </c>
      <c r="K21" s="331"/>
      <c r="L21" s="322">
        <v>4</v>
      </c>
      <c r="M21" s="394" t="str">
        <f t="shared" si="14"/>
        <v>Forest Fires</v>
      </c>
      <c r="N21" s="395" t="str">
        <f t="shared" si="1"/>
        <v>Forest Fires</v>
      </c>
      <c r="O21" s="328">
        <f>IF(ISTEXT(INDEX('Projections Summary'!$J$5:$N$42,MATCH($M21,'Projections Summary'!$J$5:$J$42,0),MATCH(O$2,'Projections Summary'!$J$5:$N$5,0))),INDEX('Projections Summary'!$J$5:$N$42,MATCH($M21,'Projections Summary'!$J$5:$J$42,0),MATCH(O$2,'Projections Summary'!$J$5:$N$5,0)),IF(ABS(INDEX('Projections Summary'!$J$5:$N$42,MATCH($M21,'Projections Summary'!$J$5:$J$42,0),MATCH(O$2,'Projections Summary'!$J$5:$N$5,0)))&lt;0.005,IF(ABS(INDEX('Projections Summary'!$J$5:$N$42,MATCH($M21,'Projections Summary'!$J$5:$J$42,0),MATCH(O$2,'Projections Summary'!$J$5:$N$5,0)))=0,"NO","+"),INDEX('Projections Summary'!$J$5:$N$42,MATCH($M21,'Projections Summary'!$J$5:$J$42,0),MATCH(O$2,'Projections Summary'!$J$5:$N$5,0))))</f>
        <v>4.6311658971482796E-2</v>
      </c>
      <c r="P21" s="328" t="str">
        <f>IF(ISTEXT(INDEX('Projections Summary'!$J$5:$N$42,MATCH($M21,'Projections Summary'!$J$5:$J$42,0),MATCH(P$2,'Projections Summary'!$J$5:$N$5,0))),INDEX('Projections Summary'!$J$5:$N$42,MATCH($M21,'Projections Summary'!$J$5:$J$42,0),MATCH(P$2,'Projections Summary'!$J$5:$N$5,0)),IF(ABS(INDEX('Projections Summary'!$J$5:$N$42,MATCH($M21,'Projections Summary'!$J$5:$J$42,0),MATCH(P$2,'Projections Summary'!$J$5:$N$5,0)))&lt;0.005,IF(ABS(INDEX('Projections Summary'!$J$5:$N$42,MATCH($M21,'Projections Summary'!$J$5:$J$42,0),MATCH(P$2,'Projections Summary'!$J$5:$N$5,0)))=0,"NO","+"),INDEX('Projections Summary'!$J$5:$N$42,MATCH($M21,'Projections Summary'!$J$5:$J$42,0),MATCH(P$2,'Projections Summary'!$J$5:$N$5,0))))</f>
        <v>NE</v>
      </c>
      <c r="Q21" s="328" t="str">
        <f>IF(OR(O21="IE",P21="IE"), "NA", IF(OR(O21="NE",P21="NE"),"NA",IF(ABS(INDEX('Projections Summary'!$J$5:$N$42,MATCH($M21,'Projections Summary'!$J$5:$J$42,0),MATCH(Q$2,'Projections Summary'!$J$5:$N$5,0)))&lt;0.005,IF(ABS(INDEX('Projections Summary'!$J$5:$N$42,MATCH($M21,'Projections Summary'!$J$5:$J$42,0),MATCH(Q$2,'Projections Summary'!$J$5:$N$5,0)))=0,0,"+"),INDEX('Projections Summary'!$J$5:$N$42,MATCH($M21,'Projections Summary'!$J$5:$J$42,0),MATCH(Q$2,'Projections Summary'!$J$5:$N$5,0)))))</f>
        <v>NA</v>
      </c>
      <c r="R21" s="397" t="str">
        <f>INDEX('Projections Summary'!$J$5:$N$42,MATCH($M21,'Projections Summary'!$J$5:$J$42,0),MATCH(R$2,'Projections Summary'!$J$5:$N$5,0))</f>
        <v>NA</v>
      </c>
      <c r="S21" s="335" t="s">
        <v>210</v>
      </c>
      <c r="T21" s="329">
        <f>INDEX('Projections Summary'!J$7:N$42, MATCH(Projections_Formatted!S21,'Projections Summary'!J$7:J$42,0),2)</f>
        <v>4.6311658971482796E-2</v>
      </c>
      <c r="U21" s="330">
        <f t="shared" si="15"/>
        <v>4</v>
      </c>
      <c r="V21" s="331"/>
      <c r="W21" s="322">
        <v>4</v>
      </c>
      <c r="X21" s="394" t="str">
        <f t="shared" si="16"/>
        <v>Forest Fires</v>
      </c>
      <c r="Y21" s="395" t="str">
        <f t="shared" si="2"/>
        <v>Forest Fires</v>
      </c>
      <c r="Z21" s="328">
        <f>IF(ISTEXT(INDEX('Projections Summary'!$Q$5:$U$42,MATCH($X21,'Projections Summary'!$Q$5:$Q$42,0),MATCH(Z$2,'Projections Summary'!$Q$5:$U$5,0))),INDEX('Projections Summary'!$Q$5:$U$42,MATCH($X21,'Projections Summary'!$Q$5:$Q$42,0),MATCH(Z$2,'Projections Summary'!$Q$5:$U$5,0)),IF(ABS(INDEX('Projections Summary'!$Q$5:$U$42,MATCH($X21,'Projections Summary'!$Q$5:$Q$42,0),MATCH(Z$2,'Projections Summary'!$Q$5:$U$5,0)))&lt;0.005,IF(ABS(INDEX('Projections Summary'!$Q$5:$U$42,MATCH($X21,'Projections Summary'!$Q$5:$Q$42,0),MATCH(Z$2,'Projections Summary'!$Q$5:$U$5,0)))=0,"NO","+"),INDEX('Projections Summary'!$Q$5:$U$42,MATCH($X21,'Projections Summary'!$Q$5:$Q$42,0),MATCH(Z$2,'Projections Summary'!$Q$5:$U$5,0))))</f>
        <v>4.7540882948940578E-2</v>
      </c>
      <c r="AA21" s="328" t="str">
        <f>IF(ISTEXT(INDEX('Projections Summary'!$Q$5:$U$42,MATCH($X21,'Projections Summary'!$Q$5:$Q$42,0),MATCH(AA$2,'Projections Summary'!$Q$5:$U$5,0))),INDEX('Projections Summary'!$Q$5:$U$42,MATCH($X21,'Projections Summary'!$Q$5:$Q$42,0),MATCH(AA$2,'Projections Summary'!$Q$5:$U$5,0)),IF(ABS(INDEX('Projections Summary'!$Q$5:$U$42,MATCH($X21,'Projections Summary'!$Q$5:$Q$42,0),MATCH(AA$2,'Projections Summary'!$Q$5:$U$5,0)))&lt;0.005,IF(ABS(INDEX('Projections Summary'!$Q$5:$U$42,MATCH(X21,'Projections Summary'!$Q$5:$Q$42,0),MATCH(AA$2,'Projections Summary'!$Q$5:$U$5,0)))=0,"NO","+"),INDEX('Projections Summary'!$Q$5:$U$42,MATCH($X21,'Projections Summary'!$Q$5:$Q$42,0),MATCH(AA$2,'Projections Summary'!$Q$5:$U$5,0))))</f>
        <v>NE</v>
      </c>
      <c r="AB21" s="328" t="str">
        <f>IF(OR(Z21="IE",AA21="IE"), "NA", IF(OR(Z21="NE",AA21="NE"),"NA",IF(ABS(INDEX('Projections Summary'!$Q$5:$U$42,MATCH($X21,'Projections Summary'!$Q$5:$Q$42,0),MATCH(AB$2,'Projections Summary'!$Q$5:$U$5,0)))&lt;0.005,IF(ABS(INDEX('Projections Summary'!$Q$5:$U$42,MATCH($X21,'Projections Summary'!$Q$5:$Q$42,0),MATCH(AB$2,'Projections Summary'!$Q$5:$U$5,0)))=0,0,"+"),INDEX('Projections Summary'!$Q$5:$U$42,MATCH($X21,'Projections Summary'!$Q$5:$Q$42,0),MATCH(AB$2,'Projections Summary'!$Q$5:$U$5,0)))))</f>
        <v>NA</v>
      </c>
      <c r="AC21" s="397" t="str">
        <f>INDEX('Projections Summary'!$Q$5:$U$42,MATCH($X21,'Projections Summary'!$Q$5:$Q$42,0),MATCH(AC$2,'Projections Summary'!$Q$5:$U$5,0))</f>
        <v>NA</v>
      </c>
      <c r="AD21" s="335" t="s">
        <v>210</v>
      </c>
      <c r="AE21" s="329">
        <f>INDEX('Projections Summary'!Q$7:U$42, MATCH(Projections_Formatted!AD21,'Projections Summary'!Q$7:Q$42,0),2)</f>
        <v>4.7540882948940578E-2</v>
      </c>
      <c r="AF21" s="330">
        <f t="shared" si="17"/>
        <v>4</v>
      </c>
    </row>
    <row r="22" spans="1:32" x14ac:dyDescent="0.25">
      <c r="A22" s="322">
        <v>5</v>
      </c>
      <c r="B22" s="394" t="str">
        <f t="shared" si="12"/>
        <v>Manure Management</v>
      </c>
      <c r="C22" s="395" t="str">
        <f t="shared" si="0"/>
        <v>Manure Management</v>
      </c>
      <c r="D22" s="328">
        <f>IF(ISTEXT(INDEX('Projections Summary'!$C$5:$G$42,MATCH($B22,'Projections Summary'!$C$5:$C$42,0),MATCH(D$2,'Projections Summary'!$C$5:$G$5,0))),INDEX('Projections Summary'!$C$5:$G$42,MATCH($B22,'Projections Summary'!$C$5:$C$42,0),MATCH(D$2,'Projections Summary'!$C$5:$G$5,0)),IF(ABS(INDEX('Projections Summary'!$C$5:$G$42,MATCH($B22,'Projections Summary'!$C$5:$C$42,0),MATCH(D$2,'Projections Summary'!$C$5:$G$5,0)))&lt;0.005,IF(ABS(INDEX('Projections Summary'!$C$5:$G$42,MATCH($B22,'Projections Summary'!$C$5:$C$42,0),MATCH(D$2,'Projections Summary'!$C$5:$G$5,0)))=0,"NO","+"),INDEX('Projections Summary'!$C$5:$G$42,MATCH($B22,'Projections Summary'!$C$5:$C$42,0),MATCH(D$2,'Projections Summary'!$C$5:$G$5,0))))</f>
        <v>1.85071619577537E-2</v>
      </c>
      <c r="E22" s="328">
        <f>IF(ISTEXT(INDEX('Projections Summary'!$C$5:$G$42,MATCH($B22,'Projections Summary'!$C$5:$C$42,0),MATCH(E$2,'Projections Summary'!$C$5:$G$5,0))),INDEX('Projections Summary'!$C$5:$G$42,MATCH($B22,'Projections Summary'!$C$5:$C$42,0),MATCH(E$2,'Projections Summary'!$C$5:$G$5,0)),IF(ABS(INDEX('Projections Summary'!$C$5:$G$42,MATCH($B22,'Projections Summary'!$C$5:$C$42,0),MATCH(E$2,'Projections Summary'!$C$5:$G$5,0)))&lt;0.005,IF(ABS(INDEX('Projections Summary'!$C$5:$G$42,MATCH($B22,'Projections Summary'!$C$5:$C$42,0),MATCH(E$2,'Projections Summary'!$C$5:$G$5,0)))=0,"NO","+"),INDEX('Projections Summary'!$C$5:$G$42,MATCH($B22,'Projections Summary'!$C$5:$C$42,0),MATCH(E$2,'Projections Summary'!$C$5:$G$5,0))))</f>
        <v>1.8324511484819058E-2</v>
      </c>
      <c r="F22" s="328" t="str">
        <f>IF(OR(D22="IE",E22="IE"), "NA", IF(OR(D22="NE",E22="NE"),"NA",IF(ABS(INDEX('Projections Summary'!$C$5:$G$42,MATCH($B22,'Projections Summary'!$C$5:$C$42,0),MATCH(F$2,'Projections Summary'!$C$5:$G$5,0)))&lt;0.005,IF(ABS(INDEX('Projections Summary'!$C$5:$G$42,MATCH($B22,'Projections Summary'!$C$5:$C$42,0),MATCH(F$2,'Projections Summary'!$C$5:$G$5,0)))=0,0,"+"),INDEX('Projections Summary'!$C$5:$G$42,MATCH($B22,'Projections Summary'!$C$5:$C$42,0),MATCH(F$2,'Projections Summary'!$C$5:$G$5,0)))))</f>
        <v>+</v>
      </c>
      <c r="G22" s="396">
        <f>INDEX('Projections Summary'!$C$5:$G$42,MATCH($B22,'Projections Summary'!$C$5:$C$42,0),MATCH(G$2,'Projections Summary'!$C$5:$G$5,0))</f>
        <v>-9.8691778540425899E-3</v>
      </c>
      <c r="H22" s="335" t="s">
        <v>212</v>
      </c>
      <c r="I22" s="329">
        <f>INDEX('Projections Summary'!C$7:G$42, MATCH(Projections_Formatted!H22,'Projections Summary'!C$7:C$42,0),2)</f>
        <v>1.85071619577537E-2</v>
      </c>
      <c r="J22" s="330">
        <f t="shared" si="13"/>
        <v>5</v>
      </c>
      <c r="K22" s="331"/>
      <c r="L22" s="322">
        <v>5</v>
      </c>
      <c r="M22" s="394" t="str">
        <f t="shared" si="14"/>
        <v>Manure Management</v>
      </c>
      <c r="N22" s="395" t="str">
        <f t="shared" si="1"/>
        <v>Manure Management</v>
      </c>
      <c r="O22" s="328">
        <f>IF(ISTEXT(INDEX('Projections Summary'!$J$5:$N$42,MATCH($M22,'Projections Summary'!$J$5:$J$42,0),MATCH(O$2,'Projections Summary'!$J$5:$N$5,0))),INDEX('Projections Summary'!$J$5:$N$42,MATCH($M22,'Projections Summary'!$J$5:$J$42,0),MATCH(O$2,'Projections Summary'!$J$5:$N$5,0)),IF(ABS(INDEX('Projections Summary'!$J$5:$N$42,MATCH($M22,'Projections Summary'!$J$5:$J$42,0),MATCH(O$2,'Projections Summary'!$J$5:$N$5,0)))&lt;0.005,IF(ABS(INDEX('Projections Summary'!$J$5:$N$42,MATCH($M22,'Projections Summary'!$J$5:$J$42,0),MATCH(O$2,'Projections Summary'!$J$5:$N$5,0)))=0,"NO","+"),INDEX('Projections Summary'!$J$5:$N$42,MATCH($M22,'Projections Summary'!$J$5:$J$42,0),MATCH(O$2,'Projections Summary'!$J$5:$N$5,0))))</f>
        <v>1.7004033127327144E-2</v>
      </c>
      <c r="P22" s="328">
        <f>IF(ISTEXT(INDEX('Projections Summary'!$J$5:$N$42,MATCH($M22,'Projections Summary'!$J$5:$J$42,0),MATCH(P$2,'Projections Summary'!$J$5:$N$5,0))),INDEX('Projections Summary'!$J$5:$N$42,MATCH($M22,'Projections Summary'!$J$5:$J$42,0),MATCH(P$2,'Projections Summary'!$J$5:$N$5,0)),IF(ABS(INDEX('Projections Summary'!$J$5:$N$42,MATCH($M22,'Projections Summary'!$J$5:$J$42,0),MATCH(P$2,'Projections Summary'!$J$5:$N$5,0)))&lt;0.005,IF(ABS(INDEX('Projections Summary'!$J$5:$N$42,MATCH($M22,'Projections Summary'!$J$5:$J$42,0),MATCH(P$2,'Projections Summary'!$J$5:$N$5,0)))=0,"NO","+"),INDEX('Projections Summary'!$J$5:$N$42,MATCH($M22,'Projections Summary'!$J$5:$J$42,0),MATCH(P$2,'Projections Summary'!$J$5:$N$5,0))))</f>
        <v>1.8278651177268061E-2</v>
      </c>
      <c r="Q22" s="328" t="str">
        <f>IF(OR(O22="IE",P22="IE"), "NA", IF(OR(O22="NE",P22="NE"),"NA",IF(ABS(INDEX('Projections Summary'!$J$5:$N$42,MATCH($M22,'Projections Summary'!$J$5:$J$42,0),MATCH(Q$2,'Projections Summary'!$J$5:$N$5,0)))&lt;0.005,IF(ABS(INDEX('Projections Summary'!$J$5:$N$42,MATCH($M22,'Projections Summary'!$J$5:$J$42,0),MATCH(Q$2,'Projections Summary'!$J$5:$N$5,0)))=0,0,"+"),INDEX('Projections Summary'!$J$5:$N$42,MATCH($M22,'Projections Summary'!$J$5:$J$42,0),MATCH(Q$2,'Projections Summary'!$J$5:$N$5,0)))))</f>
        <v>+</v>
      </c>
      <c r="R22" s="397">
        <f>INDEX('Projections Summary'!$J$5:$N$42,MATCH($M22,'Projections Summary'!$J$5:$J$42,0),MATCH(R$2,'Projections Summary'!$J$5:$N$5,0))</f>
        <v>7.4959748690002367E-2</v>
      </c>
      <c r="S22" s="335" t="s">
        <v>212</v>
      </c>
      <c r="T22" s="329">
        <f>INDEX('Projections Summary'!J$7:N$42, MATCH(Projections_Formatted!S22,'Projections Summary'!J$7:J$42,0),2)</f>
        <v>1.7004033127327144E-2</v>
      </c>
      <c r="U22" s="330">
        <f t="shared" si="15"/>
        <v>5</v>
      </c>
      <c r="V22" s="331"/>
      <c r="W22" s="322">
        <v>5</v>
      </c>
      <c r="X22" s="394" t="str">
        <f t="shared" si="16"/>
        <v>Manure Management</v>
      </c>
      <c r="Y22" s="395" t="str">
        <f t="shared" si="2"/>
        <v>Manure Management</v>
      </c>
      <c r="Z22" s="328">
        <f>IF(ISTEXT(INDEX('Projections Summary'!$Q$5:$U$42,MATCH($X22,'Projections Summary'!$Q$5:$Q$42,0),MATCH(Z$2,'Projections Summary'!$Q$5:$U$5,0))),INDEX('Projections Summary'!$Q$5:$U$42,MATCH($X22,'Projections Summary'!$Q$5:$Q$42,0),MATCH(Z$2,'Projections Summary'!$Q$5:$U$5,0)),IF(ABS(INDEX('Projections Summary'!$Q$5:$U$42,MATCH($X22,'Projections Summary'!$Q$5:$Q$42,0),MATCH(Z$2,'Projections Summary'!$Q$5:$U$5,0)))&lt;0.005,IF(ABS(INDEX('Projections Summary'!$Q$5:$U$42,MATCH($X22,'Projections Summary'!$Q$5:$Q$42,0),MATCH(Z$2,'Projections Summary'!$Q$5:$U$5,0)))=0,"NO","+"),INDEX('Projections Summary'!$Q$5:$U$42,MATCH($X22,'Projections Summary'!$Q$5:$Q$42,0),MATCH(Z$2,'Projections Summary'!$Q$5:$U$5,0))))</f>
        <v>1.1261506425416713E-2</v>
      </c>
      <c r="AA22" s="328">
        <f>IF(ISTEXT(INDEX('Projections Summary'!$Q$5:$U$42,MATCH($X22,'Projections Summary'!$Q$5:$Q$42,0),MATCH(AA$2,'Projections Summary'!$Q$5:$U$5,0))),INDEX('Projections Summary'!$Q$5:$U$42,MATCH($X22,'Projections Summary'!$Q$5:$Q$42,0),MATCH(AA$2,'Projections Summary'!$Q$5:$U$5,0)),IF(ABS(INDEX('Projections Summary'!$Q$5:$U$42,MATCH($X22,'Projections Summary'!$Q$5:$Q$42,0),MATCH(AA$2,'Projections Summary'!$Q$5:$U$5,0)))&lt;0.005,IF(ABS(INDEX('Projections Summary'!$Q$5:$U$42,MATCH(X22,'Projections Summary'!$Q$5:$Q$42,0),MATCH(AA$2,'Projections Summary'!$Q$5:$U$5,0)))=0,"NO","+"),INDEX('Projections Summary'!$Q$5:$U$42,MATCH($X22,'Projections Summary'!$Q$5:$Q$42,0),MATCH(AA$2,'Projections Summary'!$Q$5:$U$5,0))))</f>
        <v>1.814107025461506E-2</v>
      </c>
      <c r="AB22" s="328">
        <f>IF(OR(Z22="IE",AA22="IE"), "NA", IF(OR(Z22="NE",AA22="NE"),"NA",IF(ABS(INDEX('Projections Summary'!$Q$5:$U$42,MATCH($X22,'Projections Summary'!$Q$5:$Q$42,0),MATCH(AB$2,'Projections Summary'!$Q$5:$U$5,0)))&lt;0.005,IF(ABS(INDEX('Projections Summary'!$Q$5:$U$42,MATCH($X22,'Projections Summary'!$Q$5:$Q$42,0),MATCH(AB$2,'Projections Summary'!$Q$5:$U$5,0)))=0,0,"+"),INDEX('Projections Summary'!$Q$5:$U$42,MATCH($X22,'Projections Summary'!$Q$5:$Q$42,0),MATCH(AB$2,'Projections Summary'!$Q$5:$U$5,0)))))</f>
        <v>6.8795638291983471E-3</v>
      </c>
      <c r="AC22" s="397">
        <f>INDEX('Projections Summary'!$Q$5:$U$42,MATCH($X22,'Projections Summary'!$Q$5:$Q$42,0),MATCH(AC$2,'Projections Summary'!$Q$5:$U$5,0))</f>
        <v>0.61089196856217043</v>
      </c>
      <c r="AD22" s="335" t="s">
        <v>212</v>
      </c>
      <c r="AE22" s="329">
        <f>INDEX('Projections Summary'!Q$7:U$42, MATCH(Projections_Formatted!AD22,'Projections Summary'!Q$7:Q$42,0),2)</f>
        <v>1.1261506425416713E-2</v>
      </c>
      <c r="AF22" s="330">
        <f t="shared" si="17"/>
        <v>5</v>
      </c>
    </row>
    <row r="23" spans="1:32" x14ac:dyDescent="0.25">
      <c r="A23" s="322">
        <v>6</v>
      </c>
      <c r="B23" s="394" t="str">
        <f t="shared" si="12"/>
        <v>Manure Management</v>
      </c>
      <c r="C23" s="395" t="str">
        <f t="shared" si="0"/>
        <v>Manure Management</v>
      </c>
      <c r="D23" s="328">
        <f>IF(ISTEXT(INDEX('Projections Summary'!$C$5:$G$42,MATCH($B23,'Projections Summary'!$C$5:$C$42,0),MATCH(D$2,'Projections Summary'!$C$5:$G$5,0))),INDEX('Projections Summary'!$C$5:$G$42,MATCH($B23,'Projections Summary'!$C$5:$C$42,0),MATCH(D$2,'Projections Summary'!$C$5:$G$5,0)),IF(ABS(INDEX('Projections Summary'!$C$5:$G$42,MATCH($B23,'Projections Summary'!$C$5:$C$42,0),MATCH(D$2,'Projections Summary'!$C$5:$G$5,0)))&lt;0.005,IF(ABS(INDEX('Projections Summary'!$C$5:$G$42,MATCH($B23,'Projections Summary'!$C$5:$C$42,0),MATCH(D$2,'Projections Summary'!$C$5:$G$5,0)))=0,"NO","+"),INDEX('Projections Summary'!$C$5:$G$42,MATCH($B23,'Projections Summary'!$C$5:$C$42,0),MATCH(D$2,'Projections Summary'!$C$5:$G$5,0))))</f>
        <v>1.85071619577537E-2</v>
      </c>
      <c r="E23" s="328">
        <f>IF(ISTEXT(INDEX('Projections Summary'!$C$5:$G$42,MATCH($B23,'Projections Summary'!$C$5:$C$42,0),MATCH(E$2,'Projections Summary'!$C$5:$G$5,0))),INDEX('Projections Summary'!$C$5:$G$42,MATCH($B23,'Projections Summary'!$C$5:$C$42,0),MATCH(E$2,'Projections Summary'!$C$5:$G$5,0)),IF(ABS(INDEX('Projections Summary'!$C$5:$G$42,MATCH($B23,'Projections Summary'!$C$5:$C$42,0),MATCH(E$2,'Projections Summary'!$C$5:$G$5,0)))&lt;0.005,IF(ABS(INDEX('Projections Summary'!$C$5:$G$42,MATCH($B23,'Projections Summary'!$C$5:$C$42,0),MATCH(E$2,'Projections Summary'!$C$5:$G$5,0)))=0,"NO","+"),INDEX('Projections Summary'!$C$5:$G$42,MATCH($B23,'Projections Summary'!$C$5:$C$42,0),MATCH(E$2,'Projections Summary'!$C$5:$G$5,0))))</f>
        <v>1.8324511484819058E-2</v>
      </c>
      <c r="F23" s="328" t="str">
        <f>IF(OR(D23="IE",E23="IE"), "NA", IF(OR(D23="NE",E23="NE"),"NA",IF(ABS(INDEX('Projections Summary'!$C$5:$G$42,MATCH($B23,'Projections Summary'!$C$5:$C$42,0),MATCH(F$2,'Projections Summary'!$C$5:$G$5,0)))&lt;0.005,IF(ABS(INDEX('Projections Summary'!$C$5:$G$42,MATCH($B23,'Projections Summary'!$C$5:$C$42,0),MATCH(F$2,'Projections Summary'!$C$5:$G$5,0)))=0,0,"+"),INDEX('Projections Summary'!$C$5:$G$42,MATCH($B23,'Projections Summary'!$C$5:$C$42,0),MATCH(F$2,'Projections Summary'!$C$5:$G$5,0)))))</f>
        <v>+</v>
      </c>
      <c r="G23" s="396">
        <f>INDEX('Projections Summary'!$C$5:$G$42,MATCH($B23,'Projections Summary'!$C$5:$C$42,0),MATCH(G$2,'Projections Summary'!$C$5:$G$5,0))</f>
        <v>-9.8691778540425899E-3</v>
      </c>
      <c r="H23" s="335" t="s">
        <v>213</v>
      </c>
      <c r="I23" s="329">
        <f>INDEX('Projections Summary'!C$7:G$42, MATCH(Projections_Formatted!H23,'Projections Summary'!C$7:C$42,0),2)</f>
        <v>0</v>
      </c>
      <c r="J23" s="330">
        <f t="shared" si="13"/>
        <v>7</v>
      </c>
      <c r="K23" s="331"/>
      <c r="L23" s="322">
        <v>6</v>
      </c>
      <c r="M23" s="394" t="str">
        <f t="shared" si="14"/>
        <v>Manure Management</v>
      </c>
      <c r="N23" s="395" t="str">
        <f t="shared" si="1"/>
        <v>Manure Management</v>
      </c>
      <c r="O23" s="328">
        <f>IF(ISTEXT(INDEX('Projections Summary'!$J$5:$N$42,MATCH($M23,'Projections Summary'!$J$5:$J$42,0),MATCH(O$2,'Projections Summary'!$J$5:$N$5,0))),INDEX('Projections Summary'!$J$5:$N$42,MATCH($M23,'Projections Summary'!$J$5:$J$42,0),MATCH(O$2,'Projections Summary'!$J$5:$N$5,0)),IF(ABS(INDEX('Projections Summary'!$J$5:$N$42,MATCH($M23,'Projections Summary'!$J$5:$J$42,0),MATCH(O$2,'Projections Summary'!$J$5:$N$5,0)))&lt;0.005,IF(ABS(INDEX('Projections Summary'!$J$5:$N$42,MATCH($M23,'Projections Summary'!$J$5:$J$42,0),MATCH(O$2,'Projections Summary'!$J$5:$N$5,0)))=0,"NO","+"),INDEX('Projections Summary'!$J$5:$N$42,MATCH($M23,'Projections Summary'!$J$5:$J$42,0),MATCH(O$2,'Projections Summary'!$J$5:$N$5,0))))</f>
        <v>1.7004033127327144E-2</v>
      </c>
      <c r="P23" s="328">
        <f>IF(ISTEXT(INDEX('Projections Summary'!$J$5:$N$42,MATCH($M23,'Projections Summary'!$J$5:$J$42,0),MATCH(P$2,'Projections Summary'!$J$5:$N$5,0))),INDEX('Projections Summary'!$J$5:$N$42,MATCH($M23,'Projections Summary'!$J$5:$J$42,0),MATCH(P$2,'Projections Summary'!$J$5:$N$5,0)),IF(ABS(INDEX('Projections Summary'!$J$5:$N$42,MATCH($M23,'Projections Summary'!$J$5:$J$42,0),MATCH(P$2,'Projections Summary'!$J$5:$N$5,0)))&lt;0.005,IF(ABS(INDEX('Projections Summary'!$J$5:$N$42,MATCH($M23,'Projections Summary'!$J$5:$J$42,0),MATCH(P$2,'Projections Summary'!$J$5:$N$5,0)))=0,"NO","+"),INDEX('Projections Summary'!$J$5:$N$42,MATCH($M23,'Projections Summary'!$J$5:$J$42,0),MATCH(P$2,'Projections Summary'!$J$5:$N$5,0))))</f>
        <v>1.8278651177268061E-2</v>
      </c>
      <c r="Q23" s="328" t="str">
        <f>IF(OR(O23="IE",P23="IE"), "NA", IF(OR(O23="NE",P23="NE"),"NA",IF(ABS(INDEX('Projections Summary'!$J$5:$N$42,MATCH($M23,'Projections Summary'!$J$5:$J$42,0),MATCH(Q$2,'Projections Summary'!$J$5:$N$5,0)))&lt;0.005,IF(ABS(INDEX('Projections Summary'!$J$5:$N$42,MATCH($M23,'Projections Summary'!$J$5:$J$42,0),MATCH(Q$2,'Projections Summary'!$J$5:$N$5,0)))=0,0,"+"),INDEX('Projections Summary'!$J$5:$N$42,MATCH($M23,'Projections Summary'!$J$5:$J$42,0),MATCH(Q$2,'Projections Summary'!$J$5:$N$5,0)))))</f>
        <v>+</v>
      </c>
      <c r="R23" s="397">
        <f>INDEX('Projections Summary'!$J$5:$N$42,MATCH($M23,'Projections Summary'!$J$5:$J$42,0),MATCH(R$2,'Projections Summary'!$J$5:$N$5,0))</f>
        <v>7.4959748690002367E-2</v>
      </c>
      <c r="S23" s="335" t="s">
        <v>213</v>
      </c>
      <c r="T23" s="329">
        <f>INDEX('Projections Summary'!J$7:N$42, MATCH(Projections_Formatted!S23,'Projections Summary'!J$7:J$42,0),2)</f>
        <v>0</v>
      </c>
      <c r="U23" s="330">
        <f t="shared" si="15"/>
        <v>7</v>
      </c>
      <c r="V23" s="331"/>
      <c r="W23" s="322">
        <v>6</v>
      </c>
      <c r="X23" s="394" t="str">
        <f t="shared" si="16"/>
        <v>Manure Management</v>
      </c>
      <c r="Y23" s="395" t="str">
        <f t="shared" si="2"/>
        <v>Manure Management</v>
      </c>
      <c r="Z23" s="328">
        <f>IF(ISTEXT(INDEX('Projections Summary'!$Q$5:$U$42,MATCH($X23,'Projections Summary'!$Q$5:$Q$42,0),MATCH(Z$2,'Projections Summary'!$Q$5:$U$5,0))),INDEX('Projections Summary'!$Q$5:$U$42,MATCH($X23,'Projections Summary'!$Q$5:$Q$42,0),MATCH(Z$2,'Projections Summary'!$Q$5:$U$5,0)),IF(ABS(INDEX('Projections Summary'!$Q$5:$U$42,MATCH($X23,'Projections Summary'!$Q$5:$Q$42,0),MATCH(Z$2,'Projections Summary'!$Q$5:$U$5,0)))&lt;0.005,IF(ABS(INDEX('Projections Summary'!$Q$5:$U$42,MATCH($X23,'Projections Summary'!$Q$5:$Q$42,0),MATCH(Z$2,'Projections Summary'!$Q$5:$U$5,0)))=0,"NO","+"),INDEX('Projections Summary'!$Q$5:$U$42,MATCH($X23,'Projections Summary'!$Q$5:$Q$42,0),MATCH(Z$2,'Projections Summary'!$Q$5:$U$5,0))))</f>
        <v>1.1261506425416713E-2</v>
      </c>
      <c r="AA23" s="328">
        <f>IF(ISTEXT(INDEX('Projections Summary'!$Q$5:$U$42,MATCH($X23,'Projections Summary'!$Q$5:$Q$42,0),MATCH(AA$2,'Projections Summary'!$Q$5:$U$5,0))),INDEX('Projections Summary'!$Q$5:$U$42,MATCH($X23,'Projections Summary'!$Q$5:$Q$42,0),MATCH(AA$2,'Projections Summary'!$Q$5:$U$5,0)),IF(ABS(INDEX('Projections Summary'!$Q$5:$U$42,MATCH($X23,'Projections Summary'!$Q$5:$Q$42,0),MATCH(AA$2,'Projections Summary'!$Q$5:$U$5,0)))&lt;0.005,IF(ABS(INDEX('Projections Summary'!$Q$5:$U$42,MATCH(X23,'Projections Summary'!$Q$5:$Q$42,0),MATCH(AA$2,'Projections Summary'!$Q$5:$U$5,0)))=0,"NO","+"),INDEX('Projections Summary'!$Q$5:$U$42,MATCH($X23,'Projections Summary'!$Q$5:$Q$42,0),MATCH(AA$2,'Projections Summary'!$Q$5:$U$5,0))))</f>
        <v>1.814107025461506E-2</v>
      </c>
      <c r="AB23" s="328">
        <f>IF(OR(Z23="IE",AA23="IE"), "NA", IF(OR(Z23="NE",AA23="NE"),"NA",IF(ABS(INDEX('Projections Summary'!$Q$5:$U$42,MATCH($X23,'Projections Summary'!$Q$5:$Q$42,0),MATCH(AB$2,'Projections Summary'!$Q$5:$U$5,0)))&lt;0.005,IF(ABS(INDEX('Projections Summary'!$Q$5:$U$42,MATCH($X23,'Projections Summary'!$Q$5:$Q$42,0),MATCH(AB$2,'Projections Summary'!$Q$5:$U$5,0)))=0,0,"+"),INDEX('Projections Summary'!$Q$5:$U$42,MATCH($X23,'Projections Summary'!$Q$5:$Q$42,0),MATCH(AB$2,'Projections Summary'!$Q$5:$U$5,0)))))</f>
        <v>6.8795638291983471E-3</v>
      </c>
      <c r="AC23" s="397">
        <f>INDEX('Projections Summary'!$Q$5:$U$42,MATCH($X23,'Projections Summary'!$Q$5:$Q$42,0),MATCH(AC$2,'Projections Summary'!$Q$5:$U$5,0))</f>
        <v>0.61089196856217043</v>
      </c>
      <c r="AD23" s="335" t="s">
        <v>213</v>
      </c>
      <c r="AE23" s="329">
        <f>INDEX('Projections Summary'!Q$7:U$42, MATCH(Projections_Formatted!AD23,'Projections Summary'!Q$7:Q$42,0),2)</f>
        <v>0</v>
      </c>
      <c r="AF23" s="330">
        <f t="shared" si="17"/>
        <v>7</v>
      </c>
    </row>
    <row r="24" spans="1:32" ht="30" x14ac:dyDescent="0.25">
      <c r="A24" s="322">
        <v>7</v>
      </c>
      <c r="B24" s="394" t="str">
        <f t="shared" si="12"/>
        <v>Field Burning of Agricultural Residues</v>
      </c>
      <c r="C24" s="395" t="str">
        <f t="shared" si="0"/>
        <v>Field Burning of Agricultural Residues</v>
      </c>
      <c r="D24" s="328" t="str">
        <f>IF(ISTEXT(INDEX('Projections Summary'!$C$5:$G$42,MATCH($B24,'Projections Summary'!$C$5:$C$42,0),MATCH(D$2,'Projections Summary'!$C$5:$G$5,0))),INDEX('Projections Summary'!$C$5:$G$42,MATCH($B24,'Projections Summary'!$C$5:$C$42,0),MATCH(D$2,'Projections Summary'!$C$5:$G$5,0)),IF(ABS(INDEX('Projections Summary'!$C$5:$G$42,MATCH($B24,'Projections Summary'!$C$5:$C$42,0),MATCH(D$2,'Projections Summary'!$C$5:$G$5,0)))&lt;0.005,IF(ABS(INDEX('Projections Summary'!$C$5:$G$42,MATCH($B24,'Projections Summary'!$C$5:$C$42,0),MATCH(D$2,'Projections Summary'!$C$5:$G$5,0)))=0,"NO","+"),INDEX('Projections Summary'!$C$5:$G$42,MATCH($B24,'Projections Summary'!$C$5:$C$42,0),MATCH(D$2,'Projections Summary'!$C$5:$G$5,0))))</f>
        <v>NO</v>
      </c>
      <c r="E24" s="328" t="str">
        <f>IF(ISTEXT(INDEX('Projections Summary'!$C$5:$G$42,MATCH($B24,'Projections Summary'!$C$5:$C$42,0),MATCH(E$2,'Projections Summary'!$C$5:$G$5,0))),INDEX('Projections Summary'!$C$5:$G$42,MATCH($B24,'Projections Summary'!$C$5:$C$42,0),MATCH(E$2,'Projections Summary'!$C$5:$G$5,0)),IF(ABS(INDEX('Projections Summary'!$C$5:$G$42,MATCH($B24,'Projections Summary'!$C$5:$C$42,0),MATCH(E$2,'Projections Summary'!$C$5:$G$5,0)))&lt;0.005,IF(ABS(INDEX('Projections Summary'!$C$5:$G$42,MATCH($B24,'Projections Summary'!$C$5:$C$42,0),MATCH(E$2,'Projections Summary'!$C$5:$G$5,0)))=0,"NO","+"),INDEX('Projections Summary'!$C$5:$G$42,MATCH($B24,'Projections Summary'!$C$5:$C$42,0),MATCH(E$2,'Projections Summary'!$C$5:$G$5,0))))</f>
        <v>NO</v>
      </c>
      <c r="F24" s="328">
        <f>IF(OR(D24="IE",E24="IE"), "NA", IF(OR(D24="NE",E24="NE"),"NA",IF(ABS(INDEX('Projections Summary'!$C$5:$G$42,MATCH($B24,'Projections Summary'!$C$5:$C$42,0),MATCH(F$2,'Projections Summary'!$C$5:$G$5,0)))&lt;0.005,IF(ABS(INDEX('Projections Summary'!$C$5:$G$42,MATCH($B24,'Projections Summary'!$C$5:$C$42,0),MATCH(F$2,'Projections Summary'!$C$5:$G$5,0)))=0,0,"+"),INDEX('Projections Summary'!$C$5:$G$42,MATCH($B24,'Projections Summary'!$C$5:$C$42,0),MATCH(F$2,'Projections Summary'!$C$5:$G$5,0)))))</f>
        <v>0</v>
      </c>
      <c r="G24" s="396" t="str">
        <f>INDEX('Projections Summary'!$C$5:$G$42,MATCH($B24,'Projections Summary'!$C$5:$C$42,0),MATCH(G$2,'Projections Summary'!$C$5:$G$5,0))</f>
        <v>NA</v>
      </c>
      <c r="H24" s="335" t="s">
        <v>214</v>
      </c>
      <c r="I24" s="329">
        <f>INDEX('Projections Summary'!C$7:G$42, MATCH(Projections_Formatted!H24,'Projections Summary'!C$7:C$42,0),2)</f>
        <v>-4.4687251581443536E-2</v>
      </c>
      <c r="J24" s="330">
        <f t="shared" si="13"/>
        <v>8</v>
      </c>
      <c r="K24" s="331"/>
      <c r="L24" s="322">
        <v>7</v>
      </c>
      <c r="M24" s="394" t="str">
        <f t="shared" si="14"/>
        <v>Field Burning of Agricultural Residues</v>
      </c>
      <c r="N24" s="395" t="str">
        <f t="shared" si="1"/>
        <v>Field Burning of Agricultural Residues</v>
      </c>
      <c r="O24" s="328" t="str">
        <f>IF(ISTEXT(INDEX('Projections Summary'!$J$5:$N$42,MATCH($M24,'Projections Summary'!$J$5:$J$42,0),MATCH(O$2,'Projections Summary'!$J$5:$N$5,0))),INDEX('Projections Summary'!$J$5:$N$42,MATCH($M24,'Projections Summary'!$J$5:$J$42,0),MATCH(O$2,'Projections Summary'!$J$5:$N$5,0)),IF(ABS(INDEX('Projections Summary'!$J$5:$N$42,MATCH($M24,'Projections Summary'!$J$5:$J$42,0),MATCH(O$2,'Projections Summary'!$J$5:$N$5,0)))&lt;0.005,IF(ABS(INDEX('Projections Summary'!$J$5:$N$42,MATCH($M24,'Projections Summary'!$J$5:$J$42,0),MATCH(O$2,'Projections Summary'!$J$5:$N$5,0)))=0,"NO","+"),INDEX('Projections Summary'!$J$5:$N$42,MATCH($M24,'Projections Summary'!$J$5:$J$42,0),MATCH(O$2,'Projections Summary'!$J$5:$N$5,0))))</f>
        <v>NO</v>
      </c>
      <c r="P24" s="328" t="str">
        <f>IF(ISTEXT(INDEX('Projections Summary'!$J$5:$N$42,MATCH($M24,'Projections Summary'!$J$5:$J$42,0),MATCH(P$2,'Projections Summary'!$J$5:$N$5,0))),INDEX('Projections Summary'!$J$5:$N$42,MATCH($M24,'Projections Summary'!$J$5:$J$42,0),MATCH(P$2,'Projections Summary'!$J$5:$N$5,0)),IF(ABS(INDEX('Projections Summary'!$J$5:$N$42,MATCH($M24,'Projections Summary'!$J$5:$J$42,0),MATCH(P$2,'Projections Summary'!$J$5:$N$5,0)))&lt;0.005,IF(ABS(INDEX('Projections Summary'!$J$5:$N$42,MATCH($M24,'Projections Summary'!$J$5:$J$42,0),MATCH(P$2,'Projections Summary'!$J$5:$N$5,0)))=0,"NO","+"),INDEX('Projections Summary'!$J$5:$N$42,MATCH($M24,'Projections Summary'!$J$5:$J$42,0),MATCH(P$2,'Projections Summary'!$J$5:$N$5,0))))</f>
        <v>NO</v>
      </c>
      <c r="Q24" s="328">
        <f>IF(OR(O24="IE",P24="IE"), "NA", IF(OR(O24="NE",P24="NE"),"NA",IF(ABS(INDEX('Projections Summary'!$J$5:$N$42,MATCH($M24,'Projections Summary'!$J$5:$J$42,0),MATCH(Q$2,'Projections Summary'!$J$5:$N$5,0)))&lt;0.005,IF(ABS(INDEX('Projections Summary'!$J$5:$N$42,MATCH($M24,'Projections Summary'!$J$5:$J$42,0),MATCH(Q$2,'Projections Summary'!$J$5:$N$5,0)))=0,0,"+"),INDEX('Projections Summary'!$J$5:$N$42,MATCH($M24,'Projections Summary'!$J$5:$J$42,0),MATCH(Q$2,'Projections Summary'!$J$5:$N$5,0)))))</f>
        <v>0</v>
      </c>
      <c r="R24" s="397" t="str">
        <f>INDEX('Projections Summary'!$J$5:$N$42,MATCH($M24,'Projections Summary'!$J$5:$J$42,0),MATCH(R$2,'Projections Summary'!$J$5:$N$5,0))</f>
        <v>NA</v>
      </c>
      <c r="S24" s="335" t="s">
        <v>214</v>
      </c>
      <c r="T24" s="329">
        <f>INDEX('Projections Summary'!J$7:N$42, MATCH(Projections_Formatted!S24,'Projections Summary'!J$7:J$42,0),2)</f>
        <v>-4.288754003251688E-2</v>
      </c>
      <c r="U24" s="330">
        <f t="shared" si="15"/>
        <v>8</v>
      </c>
      <c r="V24" s="331"/>
      <c r="W24" s="322">
        <v>7</v>
      </c>
      <c r="X24" s="394" t="str">
        <f t="shared" si="16"/>
        <v>Field Burning of Agricultural Residues</v>
      </c>
      <c r="Y24" s="395" t="str">
        <f t="shared" si="2"/>
        <v>Field Burning of Agricultural Residues</v>
      </c>
      <c r="Z24" s="328" t="str">
        <f>IF(ISTEXT(INDEX('Projections Summary'!$Q$5:$U$42,MATCH($X24,'Projections Summary'!$Q$5:$Q$42,0),MATCH(Z$2,'Projections Summary'!$Q$5:$U$5,0))),INDEX('Projections Summary'!$Q$5:$U$42,MATCH($X24,'Projections Summary'!$Q$5:$Q$42,0),MATCH(Z$2,'Projections Summary'!$Q$5:$U$5,0)),IF(ABS(INDEX('Projections Summary'!$Q$5:$U$42,MATCH($X24,'Projections Summary'!$Q$5:$Q$42,0),MATCH(Z$2,'Projections Summary'!$Q$5:$U$5,0)))&lt;0.005,IF(ABS(INDEX('Projections Summary'!$Q$5:$U$42,MATCH($X24,'Projections Summary'!$Q$5:$Q$42,0),MATCH(Z$2,'Projections Summary'!$Q$5:$U$5,0)))=0,"NO","+"),INDEX('Projections Summary'!$Q$5:$U$42,MATCH($X24,'Projections Summary'!$Q$5:$Q$42,0),MATCH(Z$2,'Projections Summary'!$Q$5:$U$5,0))))</f>
        <v>NO</v>
      </c>
      <c r="AA24" s="328" t="str">
        <f>IF(ISTEXT(INDEX('Projections Summary'!$Q$5:$U$42,MATCH($X24,'Projections Summary'!$Q$5:$Q$42,0),MATCH(AA$2,'Projections Summary'!$Q$5:$U$5,0))),INDEX('Projections Summary'!$Q$5:$U$42,MATCH($X24,'Projections Summary'!$Q$5:$Q$42,0),MATCH(AA$2,'Projections Summary'!$Q$5:$U$5,0)),IF(ABS(INDEX('Projections Summary'!$Q$5:$U$42,MATCH($X24,'Projections Summary'!$Q$5:$Q$42,0),MATCH(AA$2,'Projections Summary'!$Q$5:$U$5,0)))&lt;0.005,IF(ABS(INDEX('Projections Summary'!$Q$5:$U$42,MATCH(X24,'Projections Summary'!$Q$5:$Q$42,0),MATCH(AA$2,'Projections Summary'!$Q$5:$U$5,0)))=0,"NO","+"),INDEX('Projections Summary'!$Q$5:$U$42,MATCH($X24,'Projections Summary'!$Q$5:$Q$42,0),MATCH(AA$2,'Projections Summary'!$Q$5:$U$5,0))))</f>
        <v>NO</v>
      </c>
      <c r="AB24" s="328">
        <f>IF(OR(Z24="IE",AA24="IE"), "NA", IF(OR(Z24="NE",AA24="NE"),"NA",IF(ABS(INDEX('Projections Summary'!$Q$5:$U$42,MATCH($X24,'Projections Summary'!$Q$5:$Q$42,0),MATCH(AB$2,'Projections Summary'!$Q$5:$U$5,0)))&lt;0.005,IF(ABS(INDEX('Projections Summary'!$Q$5:$U$42,MATCH($X24,'Projections Summary'!$Q$5:$Q$42,0),MATCH(AB$2,'Projections Summary'!$Q$5:$U$5,0)))=0,0,"+"),INDEX('Projections Summary'!$Q$5:$U$42,MATCH($X24,'Projections Summary'!$Q$5:$Q$42,0),MATCH(AB$2,'Projections Summary'!$Q$5:$U$5,0)))))</f>
        <v>0</v>
      </c>
      <c r="AC24" s="397" t="str">
        <f>INDEX('Projections Summary'!$Q$5:$U$42,MATCH($X24,'Projections Summary'!$Q$5:$Q$42,0),MATCH(AC$2,'Projections Summary'!$Q$5:$U$5,0))</f>
        <v>NA</v>
      </c>
      <c r="AD24" s="335" t="s">
        <v>214</v>
      </c>
      <c r="AE24" s="329">
        <f>INDEX('Projections Summary'!Q$7:U$42, MATCH(Projections_Formatted!AD24,'Projections Summary'!Q$7:Q$42,0),2)</f>
        <v>-1.7228484465262994E-2</v>
      </c>
      <c r="AF24" s="330">
        <f t="shared" si="17"/>
        <v>8</v>
      </c>
    </row>
    <row r="25" spans="1:32" ht="30" x14ac:dyDescent="0.25">
      <c r="A25" s="322">
        <v>8</v>
      </c>
      <c r="B25" s="394" t="str">
        <f t="shared" si="12"/>
        <v>Landfilled Yard Trimmings and Food Scraps</v>
      </c>
      <c r="C25" s="395" t="str">
        <f t="shared" si="0"/>
        <v>Landfilled Yard Trimmings and Food Scraps</v>
      </c>
      <c r="D25" s="328">
        <f>IF(ISTEXT(INDEX('Projections Summary'!$C$5:$G$42,MATCH($B25,'Projections Summary'!$C$5:$C$42,0),MATCH(D$2,'Projections Summary'!$C$5:$G$5,0))),INDEX('Projections Summary'!$C$5:$G$42,MATCH($B25,'Projections Summary'!$C$5:$C$42,0),MATCH(D$2,'Projections Summary'!$C$5:$G$5,0)),IF(ABS(INDEX('Projections Summary'!$C$5:$G$42,MATCH($B25,'Projections Summary'!$C$5:$C$42,0),MATCH(D$2,'Projections Summary'!$C$5:$G$5,0)))&lt;0.005,IF(ABS(INDEX('Projections Summary'!$C$5:$G$42,MATCH($B25,'Projections Summary'!$C$5:$C$42,0),MATCH(D$2,'Projections Summary'!$C$5:$G$5,0)))=0,"NO","+"),INDEX('Projections Summary'!$C$5:$G$42,MATCH($B25,'Projections Summary'!$C$5:$C$42,0),MATCH(D$2,'Projections Summary'!$C$5:$G$5,0))))</f>
        <v>-4.4687251581443536E-2</v>
      </c>
      <c r="E25" s="328" t="str">
        <f>IF(ISTEXT(INDEX('Projections Summary'!$C$5:$G$42,MATCH($B25,'Projections Summary'!$C$5:$C$42,0),MATCH(E$2,'Projections Summary'!$C$5:$G$5,0))),INDEX('Projections Summary'!$C$5:$G$42,MATCH($B25,'Projections Summary'!$C$5:$C$42,0),MATCH(E$2,'Projections Summary'!$C$5:$G$5,0)),IF(ABS(INDEX('Projections Summary'!$C$5:$G$42,MATCH($B25,'Projections Summary'!$C$5:$C$42,0),MATCH(E$2,'Projections Summary'!$C$5:$G$5,0)))&lt;0.005,IF(ABS(INDEX('Projections Summary'!$C$5:$G$42,MATCH($B25,'Projections Summary'!$C$5:$C$42,0),MATCH(E$2,'Projections Summary'!$C$5:$G$5,0)))=0,"NO","+"),INDEX('Projections Summary'!$C$5:$G$42,MATCH($B25,'Projections Summary'!$C$5:$C$42,0),MATCH(E$2,'Projections Summary'!$C$5:$G$5,0))))</f>
        <v>NE</v>
      </c>
      <c r="F25" s="328" t="str">
        <f>IF(OR(D25="IE",E25="IE"), "NA", IF(OR(D25="NE",E25="NE"),"NA",IF(ABS(INDEX('Projections Summary'!$C$5:$G$42,MATCH($B25,'Projections Summary'!$C$5:$C$42,0),MATCH(F$2,'Projections Summary'!$C$5:$G$5,0)))&lt;0.005,IF(ABS(INDEX('Projections Summary'!$C$5:$G$42,MATCH($B25,'Projections Summary'!$C$5:$C$42,0),MATCH(F$2,'Projections Summary'!$C$5:$G$5,0)))=0,0,"+"),INDEX('Projections Summary'!$C$5:$G$42,MATCH($B25,'Projections Summary'!$C$5:$C$42,0),MATCH(F$2,'Projections Summary'!$C$5:$G$5,0)))))</f>
        <v>NA</v>
      </c>
      <c r="G25" s="396" t="str">
        <f>INDEX('Projections Summary'!$C$5:$G$42,MATCH($B25,'Projections Summary'!$C$5:$C$42,0),MATCH(G$2,'Projections Summary'!$C$5:$G$5,0))</f>
        <v>NA</v>
      </c>
      <c r="H25" s="335" t="s">
        <v>215</v>
      </c>
      <c r="I25" s="329">
        <f>INDEX('Projections Summary'!C$7:G$42, MATCH(Projections_Formatted!H25,'Projections Summary'!C$7:C$42,0),2)</f>
        <v>-0.58199220335272073</v>
      </c>
      <c r="J25" s="330">
        <f t="shared" si="13"/>
        <v>9</v>
      </c>
      <c r="K25" s="331"/>
      <c r="L25" s="322">
        <v>8</v>
      </c>
      <c r="M25" s="394" t="str">
        <f t="shared" si="14"/>
        <v>Landfilled Yard Trimmings and Food Scraps</v>
      </c>
      <c r="N25" s="395" t="str">
        <f t="shared" si="1"/>
        <v>Landfilled Yard Trimmings and Food Scraps</v>
      </c>
      <c r="O25" s="328">
        <f>IF(ISTEXT(INDEX('Projections Summary'!$J$5:$N$42,MATCH($M25,'Projections Summary'!$J$5:$J$42,0),MATCH(O$2,'Projections Summary'!$J$5:$N$5,0))),INDEX('Projections Summary'!$J$5:$N$42,MATCH($M25,'Projections Summary'!$J$5:$J$42,0),MATCH(O$2,'Projections Summary'!$J$5:$N$5,0)),IF(ABS(INDEX('Projections Summary'!$J$5:$N$42,MATCH($M25,'Projections Summary'!$J$5:$J$42,0),MATCH(O$2,'Projections Summary'!$J$5:$N$5,0)))&lt;0.005,IF(ABS(INDEX('Projections Summary'!$J$5:$N$42,MATCH($M25,'Projections Summary'!$J$5:$J$42,0),MATCH(O$2,'Projections Summary'!$J$5:$N$5,0)))=0,"NO","+"),INDEX('Projections Summary'!$J$5:$N$42,MATCH($M25,'Projections Summary'!$J$5:$J$42,0),MATCH(O$2,'Projections Summary'!$J$5:$N$5,0))))</f>
        <v>-4.288754003251688E-2</v>
      </c>
      <c r="P25" s="328" t="str">
        <f>IF(ISTEXT(INDEX('Projections Summary'!$J$5:$N$42,MATCH($M25,'Projections Summary'!$J$5:$J$42,0),MATCH(P$2,'Projections Summary'!$J$5:$N$5,0))),INDEX('Projections Summary'!$J$5:$N$42,MATCH($M25,'Projections Summary'!$J$5:$J$42,0),MATCH(P$2,'Projections Summary'!$J$5:$N$5,0)),IF(ABS(INDEX('Projections Summary'!$J$5:$N$42,MATCH($M25,'Projections Summary'!$J$5:$J$42,0),MATCH(P$2,'Projections Summary'!$J$5:$N$5,0)))&lt;0.005,IF(ABS(INDEX('Projections Summary'!$J$5:$N$42,MATCH($M25,'Projections Summary'!$J$5:$J$42,0),MATCH(P$2,'Projections Summary'!$J$5:$N$5,0)))=0,"NO","+"),INDEX('Projections Summary'!$J$5:$N$42,MATCH($M25,'Projections Summary'!$J$5:$J$42,0),MATCH(P$2,'Projections Summary'!$J$5:$N$5,0))))</f>
        <v>NE</v>
      </c>
      <c r="Q25" s="328" t="str">
        <f>IF(OR(O25="IE",P25="IE"), "NA", IF(OR(O25="NE",P25="NE"),"NA",IF(ABS(INDEX('Projections Summary'!$J$5:$N$42,MATCH($M25,'Projections Summary'!$J$5:$J$42,0),MATCH(Q$2,'Projections Summary'!$J$5:$N$5,0)))&lt;0.005,IF(ABS(INDEX('Projections Summary'!$J$5:$N$42,MATCH($M25,'Projections Summary'!$J$5:$J$42,0),MATCH(Q$2,'Projections Summary'!$J$5:$N$5,0)))=0,0,"+"),INDEX('Projections Summary'!$J$5:$N$42,MATCH($M25,'Projections Summary'!$J$5:$J$42,0),MATCH(Q$2,'Projections Summary'!$J$5:$N$5,0)))))</f>
        <v>NA</v>
      </c>
      <c r="R25" s="397" t="str">
        <f>INDEX('Projections Summary'!$J$5:$N$42,MATCH($M25,'Projections Summary'!$J$5:$J$42,0),MATCH(R$2,'Projections Summary'!$J$5:$N$5,0))</f>
        <v>NA</v>
      </c>
      <c r="S25" s="335" t="s">
        <v>215</v>
      </c>
      <c r="T25" s="329">
        <f>INDEX('Projections Summary'!J$7:N$42, MATCH(Projections_Formatted!S25,'Projections Summary'!J$7:J$42,0),2)</f>
        <v>-0.62574731486001611</v>
      </c>
      <c r="U25" s="330">
        <f t="shared" si="15"/>
        <v>9</v>
      </c>
      <c r="V25" s="331"/>
      <c r="W25" s="322">
        <v>8</v>
      </c>
      <c r="X25" s="394" t="str">
        <f t="shared" si="16"/>
        <v>Landfilled Yard Trimmings and Food Scraps</v>
      </c>
      <c r="Y25" s="395" t="str">
        <f t="shared" si="2"/>
        <v>Landfilled Yard Trimmings and Food Scraps</v>
      </c>
      <c r="Z25" s="328">
        <f>IF(ISTEXT(INDEX('Projections Summary'!$Q$5:$U$42,MATCH($X25,'Projections Summary'!$Q$5:$Q$42,0),MATCH(Z$2,'Projections Summary'!$Q$5:$U$5,0))),INDEX('Projections Summary'!$Q$5:$U$42,MATCH($X25,'Projections Summary'!$Q$5:$Q$42,0),MATCH(Z$2,'Projections Summary'!$Q$5:$U$5,0)),IF(ABS(INDEX('Projections Summary'!$Q$5:$U$42,MATCH($X25,'Projections Summary'!$Q$5:$Q$42,0),MATCH(Z$2,'Projections Summary'!$Q$5:$U$5,0)))&lt;0.005,IF(ABS(INDEX('Projections Summary'!$Q$5:$U$42,MATCH($X25,'Projections Summary'!$Q$5:$Q$42,0),MATCH(Z$2,'Projections Summary'!$Q$5:$U$5,0)))=0,"NO","+"),INDEX('Projections Summary'!$Q$5:$U$42,MATCH($X25,'Projections Summary'!$Q$5:$Q$42,0),MATCH(Z$2,'Projections Summary'!$Q$5:$U$5,0))))</f>
        <v>-1.7228484465262994E-2</v>
      </c>
      <c r="AA25" s="328" t="str">
        <f>IF(ISTEXT(INDEX('Projections Summary'!$Q$5:$U$42,MATCH($X25,'Projections Summary'!$Q$5:$Q$42,0),MATCH(AA$2,'Projections Summary'!$Q$5:$U$5,0))),INDEX('Projections Summary'!$Q$5:$U$42,MATCH($X25,'Projections Summary'!$Q$5:$Q$42,0),MATCH(AA$2,'Projections Summary'!$Q$5:$U$5,0)),IF(ABS(INDEX('Projections Summary'!$Q$5:$U$42,MATCH($X25,'Projections Summary'!$Q$5:$Q$42,0),MATCH(AA$2,'Projections Summary'!$Q$5:$U$5,0)))&lt;0.005,IF(ABS(INDEX('Projections Summary'!$Q$5:$U$42,MATCH(X25,'Projections Summary'!$Q$5:$Q$42,0),MATCH(AA$2,'Projections Summary'!$Q$5:$U$5,0)))=0,"NO","+"),INDEX('Projections Summary'!$Q$5:$U$42,MATCH($X25,'Projections Summary'!$Q$5:$Q$42,0),MATCH(AA$2,'Projections Summary'!$Q$5:$U$5,0))))</f>
        <v>NE</v>
      </c>
      <c r="AB25" s="328" t="str">
        <f>IF(OR(Z25="IE",AA25="IE"), "NA", IF(OR(Z25="NE",AA25="NE"),"NA",IF(ABS(INDEX('Projections Summary'!$Q$5:$U$42,MATCH($X25,'Projections Summary'!$Q$5:$Q$42,0),MATCH(AB$2,'Projections Summary'!$Q$5:$U$5,0)))&lt;0.005,IF(ABS(INDEX('Projections Summary'!$Q$5:$U$42,MATCH($X25,'Projections Summary'!$Q$5:$Q$42,0),MATCH(AB$2,'Projections Summary'!$Q$5:$U$5,0)))=0,0,"+"),INDEX('Projections Summary'!$Q$5:$U$42,MATCH($X25,'Projections Summary'!$Q$5:$Q$42,0),MATCH(AB$2,'Projections Summary'!$Q$5:$U$5,0)))))</f>
        <v>NA</v>
      </c>
      <c r="AC25" s="397" t="str">
        <f>INDEX('Projections Summary'!$Q$5:$U$42,MATCH($X25,'Projections Summary'!$Q$5:$Q$42,0),MATCH(AC$2,'Projections Summary'!$Q$5:$U$5,0))</f>
        <v>NA</v>
      </c>
      <c r="AD25" s="335" t="s">
        <v>215</v>
      </c>
      <c r="AE25" s="329">
        <f>INDEX('Projections Summary'!Q$7:U$42, MATCH(Projections_Formatted!AD25,'Projections Summary'!Q$7:Q$42,0),2)</f>
        <v>-0.77775798528782081</v>
      </c>
      <c r="AF25" s="330">
        <f t="shared" si="17"/>
        <v>9</v>
      </c>
    </row>
    <row r="26" spans="1:32" x14ac:dyDescent="0.25">
      <c r="A26" s="322">
        <v>9</v>
      </c>
      <c r="B26" s="394" t="str">
        <f t="shared" si="12"/>
        <v>Urban Trees</v>
      </c>
      <c r="C26" s="395" t="str">
        <f t="shared" si="0"/>
        <v>Urban Trees</v>
      </c>
      <c r="D26" s="328">
        <f>IF(ISTEXT(INDEX('Projections Summary'!$C$5:$G$42,MATCH($B26,'Projections Summary'!$C$5:$C$42,0),MATCH(D$2,'Projections Summary'!$C$5:$G$5,0))),INDEX('Projections Summary'!$C$5:$G$42,MATCH($B26,'Projections Summary'!$C$5:$C$42,0),MATCH(D$2,'Projections Summary'!$C$5:$G$5,0)),IF(ABS(INDEX('Projections Summary'!$C$5:$G$42,MATCH($B26,'Projections Summary'!$C$5:$C$42,0),MATCH(D$2,'Projections Summary'!$C$5:$G$5,0)))&lt;0.005,IF(ABS(INDEX('Projections Summary'!$C$5:$G$42,MATCH($B26,'Projections Summary'!$C$5:$C$42,0),MATCH(D$2,'Projections Summary'!$C$5:$G$5,0)))=0,"NO","+"),INDEX('Projections Summary'!$C$5:$G$42,MATCH($B26,'Projections Summary'!$C$5:$C$42,0),MATCH(D$2,'Projections Summary'!$C$5:$G$5,0))))</f>
        <v>-0.58199220335272073</v>
      </c>
      <c r="E26" s="328" t="str">
        <f>IF(ISTEXT(INDEX('Projections Summary'!$C$5:$G$42,MATCH($B26,'Projections Summary'!$C$5:$C$42,0),MATCH(E$2,'Projections Summary'!$C$5:$G$5,0))),INDEX('Projections Summary'!$C$5:$G$42,MATCH($B26,'Projections Summary'!$C$5:$C$42,0),MATCH(E$2,'Projections Summary'!$C$5:$G$5,0)),IF(ABS(INDEX('Projections Summary'!$C$5:$G$42,MATCH($B26,'Projections Summary'!$C$5:$C$42,0),MATCH(E$2,'Projections Summary'!$C$5:$G$5,0)))&lt;0.005,IF(ABS(INDEX('Projections Summary'!$C$5:$G$42,MATCH($B26,'Projections Summary'!$C$5:$C$42,0),MATCH(E$2,'Projections Summary'!$C$5:$G$5,0)))=0,"NO","+"),INDEX('Projections Summary'!$C$5:$G$42,MATCH($B26,'Projections Summary'!$C$5:$C$42,0),MATCH(E$2,'Projections Summary'!$C$5:$G$5,0))))</f>
        <v>NE</v>
      </c>
      <c r="F26" s="328" t="str">
        <f>IF(OR(D26="IE",E26="IE"), "NA", IF(OR(D26="NE",E26="NE"),"NA",IF(ABS(INDEX('Projections Summary'!$C$5:$G$42,MATCH($B26,'Projections Summary'!$C$5:$C$42,0),MATCH(F$2,'Projections Summary'!$C$5:$G$5,0)))&lt;0.005,IF(ABS(INDEX('Projections Summary'!$C$5:$G$42,MATCH($B26,'Projections Summary'!$C$5:$C$42,0),MATCH(F$2,'Projections Summary'!$C$5:$G$5,0)))=0,0,"+"),INDEX('Projections Summary'!$C$5:$G$42,MATCH($B26,'Projections Summary'!$C$5:$C$42,0),MATCH(F$2,'Projections Summary'!$C$5:$G$5,0)))))</f>
        <v>NA</v>
      </c>
      <c r="G26" s="396" t="str">
        <f>INDEX('Projections Summary'!$C$5:$G$42,MATCH($B26,'Projections Summary'!$C$5:$C$42,0),MATCH(G$2,'Projections Summary'!$C$5:$G$5,0))</f>
        <v>NA</v>
      </c>
      <c r="H26" s="335" t="s">
        <v>216</v>
      </c>
      <c r="I26" s="329">
        <f>INDEX('Projections Summary'!C$7:G$42, MATCH(Projections_Formatted!H26,'Projections Summary'!C$7:C$42,0),2)</f>
        <v>-1.71271632849532</v>
      </c>
      <c r="J26" s="330">
        <f t="shared" si="13"/>
        <v>10</v>
      </c>
      <c r="K26" s="331"/>
      <c r="L26" s="322">
        <v>9</v>
      </c>
      <c r="M26" s="394" t="str">
        <f t="shared" si="14"/>
        <v>Urban Trees</v>
      </c>
      <c r="N26" s="395" t="str">
        <f t="shared" si="1"/>
        <v>Urban Trees</v>
      </c>
      <c r="O26" s="328">
        <f>IF(ISTEXT(INDEX('Projections Summary'!$J$5:$N$42,MATCH($M26,'Projections Summary'!$J$5:$J$42,0),MATCH(O$2,'Projections Summary'!$J$5:$N$5,0))),INDEX('Projections Summary'!$J$5:$N$42,MATCH($M26,'Projections Summary'!$J$5:$J$42,0),MATCH(O$2,'Projections Summary'!$J$5:$N$5,0)),IF(ABS(INDEX('Projections Summary'!$J$5:$N$42,MATCH($M26,'Projections Summary'!$J$5:$J$42,0),MATCH(O$2,'Projections Summary'!$J$5:$N$5,0)))&lt;0.005,IF(ABS(INDEX('Projections Summary'!$J$5:$N$42,MATCH($M26,'Projections Summary'!$J$5:$J$42,0),MATCH(O$2,'Projections Summary'!$J$5:$N$5,0)))=0,"NO","+"),INDEX('Projections Summary'!$J$5:$N$42,MATCH($M26,'Projections Summary'!$J$5:$J$42,0),MATCH(O$2,'Projections Summary'!$J$5:$N$5,0))))</f>
        <v>-0.62574731486001611</v>
      </c>
      <c r="P26" s="328" t="str">
        <f>IF(ISTEXT(INDEX('Projections Summary'!$J$5:$N$42,MATCH($M26,'Projections Summary'!$J$5:$J$42,0),MATCH(P$2,'Projections Summary'!$J$5:$N$5,0))),INDEX('Projections Summary'!$J$5:$N$42,MATCH($M26,'Projections Summary'!$J$5:$J$42,0),MATCH(P$2,'Projections Summary'!$J$5:$N$5,0)),IF(ABS(INDEX('Projections Summary'!$J$5:$N$42,MATCH($M26,'Projections Summary'!$J$5:$J$42,0),MATCH(P$2,'Projections Summary'!$J$5:$N$5,0)))&lt;0.005,IF(ABS(INDEX('Projections Summary'!$J$5:$N$42,MATCH($M26,'Projections Summary'!$J$5:$J$42,0),MATCH(P$2,'Projections Summary'!$J$5:$N$5,0)))=0,"NO","+"),INDEX('Projections Summary'!$J$5:$N$42,MATCH($M26,'Projections Summary'!$J$5:$J$42,0),MATCH(P$2,'Projections Summary'!$J$5:$N$5,0))))</f>
        <v>NE</v>
      </c>
      <c r="Q26" s="328" t="str">
        <f>IF(OR(O26="IE",P26="IE"), "NA", IF(OR(O26="NE",P26="NE"),"NA",IF(ABS(INDEX('Projections Summary'!$J$5:$N$42,MATCH($M26,'Projections Summary'!$J$5:$J$42,0),MATCH(Q$2,'Projections Summary'!$J$5:$N$5,0)))&lt;0.005,IF(ABS(INDEX('Projections Summary'!$J$5:$N$42,MATCH($M26,'Projections Summary'!$J$5:$J$42,0),MATCH(Q$2,'Projections Summary'!$J$5:$N$5,0)))=0,0,"+"),INDEX('Projections Summary'!$J$5:$N$42,MATCH($M26,'Projections Summary'!$J$5:$J$42,0),MATCH(Q$2,'Projections Summary'!$J$5:$N$5,0)))))</f>
        <v>NA</v>
      </c>
      <c r="R26" s="397" t="str">
        <f>INDEX('Projections Summary'!$J$5:$N$42,MATCH($M26,'Projections Summary'!$J$5:$J$42,0),MATCH(R$2,'Projections Summary'!$J$5:$N$5,0))</f>
        <v>NA</v>
      </c>
      <c r="S26" s="335" t="s">
        <v>216</v>
      </c>
      <c r="T26" s="329">
        <f>INDEX('Projections Summary'!J$7:N$42, MATCH(Projections_Formatted!S26,'Projections Summary'!J$7:J$42,0),2)</f>
        <v>-1.62761181341102</v>
      </c>
      <c r="U26" s="330">
        <f t="shared" si="15"/>
        <v>10</v>
      </c>
      <c r="V26" s="331"/>
      <c r="W26" s="322">
        <v>9</v>
      </c>
      <c r="X26" s="394" t="str">
        <f t="shared" si="16"/>
        <v>Urban Trees</v>
      </c>
      <c r="Y26" s="395" t="str">
        <f t="shared" si="2"/>
        <v>Urban Trees</v>
      </c>
      <c r="Z26" s="328">
        <f>IF(ISTEXT(INDEX('Projections Summary'!$Q$5:$U$42,MATCH($X26,'Projections Summary'!$Q$5:$Q$42,0),MATCH(Z$2,'Projections Summary'!$Q$5:$U$5,0))),INDEX('Projections Summary'!$Q$5:$U$42,MATCH($X26,'Projections Summary'!$Q$5:$Q$42,0),MATCH(Z$2,'Projections Summary'!$Q$5:$U$5,0)),IF(ABS(INDEX('Projections Summary'!$Q$5:$U$42,MATCH($X26,'Projections Summary'!$Q$5:$Q$42,0),MATCH(Z$2,'Projections Summary'!$Q$5:$U$5,0)))&lt;0.005,IF(ABS(INDEX('Projections Summary'!$Q$5:$U$42,MATCH($X26,'Projections Summary'!$Q$5:$Q$42,0),MATCH(Z$2,'Projections Summary'!$Q$5:$U$5,0)))=0,"NO","+"),INDEX('Projections Summary'!$Q$5:$U$42,MATCH($X26,'Projections Summary'!$Q$5:$Q$42,0),MATCH(Z$2,'Projections Summary'!$Q$5:$U$5,0))))</f>
        <v>-0.77775798528782081</v>
      </c>
      <c r="AA26" s="328" t="str">
        <f>IF(ISTEXT(INDEX('Projections Summary'!$Q$5:$U$42,MATCH($X26,'Projections Summary'!$Q$5:$Q$42,0),MATCH(AA$2,'Projections Summary'!$Q$5:$U$5,0))),INDEX('Projections Summary'!$Q$5:$U$42,MATCH($X26,'Projections Summary'!$Q$5:$Q$42,0),MATCH(AA$2,'Projections Summary'!$Q$5:$U$5,0)),IF(ABS(INDEX('Projections Summary'!$Q$5:$U$42,MATCH($X26,'Projections Summary'!$Q$5:$Q$42,0),MATCH(AA$2,'Projections Summary'!$Q$5:$U$5,0)))&lt;0.005,IF(ABS(INDEX('Projections Summary'!$Q$5:$U$42,MATCH(X26,'Projections Summary'!$Q$5:$Q$42,0),MATCH(AA$2,'Projections Summary'!$Q$5:$U$5,0)))=0,"NO","+"),INDEX('Projections Summary'!$Q$5:$U$42,MATCH($X26,'Projections Summary'!$Q$5:$Q$42,0),MATCH(AA$2,'Projections Summary'!$Q$5:$U$5,0))))</f>
        <v>NE</v>
      </c>
      <c r="AB26" s="328" t="str">
        <f>IF(OR(Z26="IE",AA26="IE"), "NA", IF(OR(Z26="NE",AA26="NE"),"NA",IF(ABS(INDEX('Projections Summary'!$Q$5:$U$42,MATCH($X26,'Projections Summary'!$Q$5:$Q$42,0),MATCH(AB$2,'Projections Summary'!$Q$5:$U$5,0)))&lt;0.005,IF(ABS(INDEX('Projections Summary'!$Q$5:$U$42,MATCH($X26,'Projections Summary'!$Q$5:$Q$42,0),MATCH(AB$2,'Projections Summary'!$Q$5:$U$5,0)))=0,0,"+"),INDEX('Projections Summary'!$Q$5:$U$42,MATCH($X26,'Projections Summary'!$Q$5:$Q$42,0),MATCH(AB$2,'Projections Summary'!$Q$5:$U$5,0)))))</f>
        <v>NA</v>
      </c>
      <c r="AC26" s="397" t="str">
        <f>INDEX('Projections Summary'!$Q$5:$U$42,MATCH($X26,'Projections Summary'!$Q$5:$Q$42,0),MATCH(AC$2,'Projections Summary'!$Q$5:$U$5,0))</f>
        <v>NA</v>
      </c>
      <c r="AD26" s="335" t="s">
        <v>216</v>
      </c>
      <c r="AE26" s="329">
        <f>INDEX('Projections Summary'!Q$7:U$42, MATCH(Projections_Formatted!AD26,'Projections Summary'!Q$7:Q$42,0),2)</f>
        <v>-1.6309815449842697</v>
      </c>
      <c r="AF26" s="330">
        <f t="shared" si="17"/>
        <v>10</v>
      </c>
    </row>
    <row r="27" spans="1:32" x14ac:dyDescent="0.25">
      <c r="A27" s="322">
        <v>10</v>
      </c>
      <c r="B27" s="394" t="str">
        <f t="shared" si="12"/>
        <v>Forest Carbon</v>
      </c>
      <c r="C27" s="395" t="str">
        <f t="shared" si="0"/>
        <v>Forest Carbon</v>
      </c>
      <c r="D27" s="328">
        <f>IF(ISTEXT(INDEX('Projections Summary'!$C$5:$G$42,MATCH($B27,'Projections Summary'!$C$5:$C$42,0),MATCH(D$2,'Projections Summary'!$C$5:$G$5,0))),INDEX('Projections Summary'!$C$5:$G$42,MATCH($B27,'Projections Summary'!$C$5:$C$42,0),MATCH(D$2,'Projections Summary'!$C$5:$G$5,0)),IF(ABS(INDEX('Projections Summary'!$C$5:$G$42,MATCH($B27,'Projections Summary'!$C$5:$C$42,0),MATCH(D$2,'Projections Summary'!$C$5:$G$5,0)))&lt;0.005,IF(ABS(INDEX('Projections Summary'!$C$5:$G$42,MATCH($B27,'Projections Summary'!$C$5:$C$42,0),MATCH(D$2,'Projections Summary'!$C$5:$G$5,0)))=0,"NO","+"),INDEX('Projections Summary'!$C$5:$G$42,MATCH($B27,'Projections Summary'!$C$5:$C$42,0),MATCH(D$2,'Projections Summary'!$C$5:$G$5,0))))</f>
        <v>-1.71271632849532</v>
      </c>
      <c r="E27" s="328" t="str">
        <f>IF(ISTEXT(INDEX('Projections Summary'!$C$5:$G$42,MATCH($B27,'Projections Summary'!$C$5:$C$42,0),MATCH(E$2,'Projections Summary'!$C$5:$G$5,0))),INDEX('Projections Summary'!$C$5:$G$42,MATCH($B27,'Projections Summary'!$C$5:$C$42,0),MATCH(E$2,'Projections Summary'!$C$5:$G$5,0)),IF(ABS(INDEX('Projections Summary'!$C$5:$G$42,MATCH($B27,'Projections Summary'!$C$5:$C$42,0),MATCH(E$2,'Projections Summary'!$C$5:$G$5,0)))&lt;0.005,IF(ABS(INDEX('Projections Summary'!$C$5:$G$42,MATCH($B27,'Projections Summary'!$C$5:$C$42,0),MATCH(E$2,'Projections Summary'!$C$5:$G$5,0)))=0,"NO","+"),INDEX('Projections Summary'!$C$5:$G$42,MATCH($B27,'Projections Summary'!$C$5:$C$42,0),MATCH(E$2,'Projections Summary'!$C$5:$G$5,0))))</f>
        <v>NE</v>
      </c>
      <c r="F27" s="328" t="str">
        <f>IF(OR(D27="IE",E27="IE"), "NA", IF(OR(D27="NE",E27="NE"),"NA",IF(ABS(INDEX('Projections Summary'!$C$5:$G$42,MATCH($B27,'Projections Summary'!$C$5:$C$42,0),MATCH(F$2,'Projections Summary'!$C$5:$G$5,0)))&lt;0.005,IF(ABS(INDEX('Projections Summary'!$C$5:$G$42,MATCH($B27,'Projections Summary'!$C$5:$C$42,0),MATCH(F$2,'Projections Summary'!$C$5:$G$5,0)))=0,0,"+"),INDEX('Projections Summary'!$C$5:$G$42,MATCH($B27,'Projections Summary'!$C$5:$C$42,0),MATCH(F$2,'Projections Summary'!$C$5:$G$5,0)))))</f>
        <v>NA</v>
      </c>
      <c r="G27" s="396" t="str">
        <f>INDEX('Projections Summary'!$C$5:$G$42,MATCH($B27,'Projections Summary'!$C$5:$C$42,0),MATCH(G$2,'Projections Summary'!$C$5:$G$5,0))</f>
        <v>NA</v>
      </c>
      <c r="H27" s="335" t="s">
        <v>217</v>
      </c>
      <c r="I27" s="329">
        <f>INDEX('Projections Summary'!C$7:G$42, MATCH(Projections_Formatted!H27,'Projections Summary'!C$7:C$42,0),2)</f>
        <v>1.3503188509536022E-3</v>
      </c>
      <c r="J27" s="330">
        <f t="shared" si="13"/>
        <v>6</v>
      </c>
      <c r="K27" s="331"/>
      <c r="L27" s="322">
        <v>10</v>
      </c>
      <c r="M27" s="394" t="str">
        <f t="shared" si="14"/>
        <v>Forest Carbon</v>
      </c>
      <c r="N27" s="395" t="str">
        <f t="shared" si="1"/>
        <v>Forest Carbon</v>
      </c>
      <c r="O27" s="328">
        <f>IF(ISTEXT(INDEX('Projections Summary'!$J$5:$N$42,MATCH($M27,'Projections Summary'!$J$5:$J$42,0),MATCH(O$2,'Projections Summary'!$J$5:$N$5,0))),INDEX('Projections Summary'!$J$5:$N$42,MATCH($M27,'Projections Summary'!$J$5:$J$42,0),MATCH(O$2,'Projections Summary'!$J$5:$N$5,0)),IF(ABS(INDEX('Projections Summary'!$J$5:$N$42,MATCH($M27,'Projections Summary'!$J$5:$J$42,0),MATCH(O$2,'Projections Summary'!$J$5:$N$5,0)))&lt;0.005,IF(ABS(INDEX('Projections Summary'!$J$5:$N$42,MATCH($M27,'Projections Summary'!$J$5:$J$42,0),MATCH(O$2,'Projections Summary'!$J$5:$N$5,0)))=0,"NO","+"),INDEX('Projections Summary'!$J$5:$N$42,MATCH($M27,'Projections Summary'!$J$5:$J$42,0),MATCH(O$2,'Projections Summary'!$J$5:$N$5,0))))</f>
        <v>-1.62761181341102</v>
      </c>
      <c r="P27" s="328" t="str">
        <f>IF(ISTEXT(INDEX('Projections Summary'!$J$5:$N$42,MATCH($M27,'Projections Summary'!$J$5:$J$42,0),MATCH(P$2,'Projections Summary'!$J$5:$N$5,0))),INDEX('Projections Summary'!$J$5:$N$42,MATCH($M27,'Projections Summary'!$J$5:$J$42,0),MATCH(P$2,'Projections Summary'!$J$5:$N$5,0)),IF(ABS(INDEX('Projections Summary'!$J$5:$N$42,MATCH($M27,'Projections Summary'!$J$5:$J$42,0),MATCH(P$2,'Projections Summary'!$J$5:$N$5,0)))&lt;0.005,IF(ABS(INDEX('Projections Summary'!$J$5:$N$42,MATCH($M27,'Projections Summary'!$J$5:$J$42,0),MATCH(P$2,'Projections Summary'!$J$5:$N$5,0)))=0,"NO","+"),INDEX('Projections Summary'!$J$5:$N$42,MATCH($M27,'Projections Summary'!$J$5:$J$42,0),MATCH(P$2,'Projections Summary'!$J$5:$N$5,0))))</f>
        <v>NE</v>
      </c>
      <c r="Q27" s="328" t="str">
        <f>IF(OR(O27="IE",P27="IE"), "NA", IF(OR(O27="NE",P27="NE"),"NA",IF(ABS(INDEX('Projections Summary'!$J$5:$N$42,MATCH($M27,'Projections Summary'!$J$5:$J$42,0),MATCH(Q$2,'Projections Summary'!$J$5:$N$5,0)))&lt;0.005,IF(ABS(INDEX('Projections Summary'!$J$5:$N$42,MATCH($M27,'Projections Summary'!$J$5:$J$42,0),MATCH(Q$2,'Projections Summary'!$J$5:$N$5,0)))=0,0,"+"),INDEX('Projections Summary'!$J$5:$N$42,MATCH($M27,'Projections Summary'!$J$5:$J$42,0),MATCH(Q$2,'Projections Summary'!$J$5:$N$5,0)))))</f>
        <v>NA</v>
      </c>
      <c r="R27" s="397" t="str">
        <f>INDEX('Projections Summary'!$J$5:$N$42,MATCH($M27,'Projections Summary'!$J$5:$J$42,0),MATCH(R$2,'Projections Summary'!$J$5:$N$5,0))</f>
        <v>NA</v>
      </c>
      <c r="S27" s="335" t="s">
        <v>217</v>
      </c>
      <c r="T27" s="329">
        <f>INDEX('Projections Summary'!J$7:N$42, MATCH(Projections_Formatted!S27,'Projections Summary'!J$7:J$42,0),2)</f>
        <v>1.3503188509536022E-3</v>
      </c>
      <c r="U27" s="330">
        <f t="shared" si="15"/>
        <v>6</v>
      </c>
      <c r="V27" s="331"/>
      <c r="W27" s="322">
        <v>10</v>
      </c>
      <c r="X27" s="394" t="str">
        <f t="shared" si="16"/>
        <v>Forest Carbon</v>
      </c>
      <c r="Y27" s="395" t="str">
        <f t="shared" si="2"/>
        <v>Forest Carbon</v>
      </c>
      <c r="Z27" s="328">
        <f>IF(ISTEXT(INDEX('Projections Summary'!$Q$5:$U$42,MATCH($X27,'Projections Summary'!$Q$5:$Q$42,0),MATCH(Z$2,'Projections Summary'!$Q$5:$U$5,0))),INDEX('Projections Summary'!$Q$5:$U$42,MATCH($X27,'Projections Summary'!$Q$5:$Q$42,0),MATCH(Z$2,'Projections Summary'!$Q$5:$U$5,0)),IF(ABS(INDEX('Projections Summary'!$Q$5:$U$42,MATCH($X27,'Projections Summary'!$Q$5:$Q$42,0),MATCH(Z$2,'Projections Summary'!$Q$5:$U$5,0)))&lt;0.005,IF(ABS(INDEX('Projections Summary'!$Q$5:$U$42,MATCH($X27,'Projections Summary'!$Q$5:$Q$42,0),MATCH(Z$2,'Projections Summary'!$Q$5:$U$5,0)))=0,"NO","+"),INDEX('Projections Summary'!$Q$5:$U$42,MATCH($X27,'Projections Summary'!$Q$5:$Q$42,0),MATCH(Z$2,'Projections Summary'!$Q$5:$U$5,0))))</f>
        <v>-1.6309815449842697</v>
      </c>
      <c r="AA27" s="328" t="str">
        <f>IF(ISTEXT(INDEX('Projections Summary'!$Q$5:$U$42,MATCH($X27,'Projections Summary'!$Q$5:$Q$42,0),MATCH(AA$2,'Projections Summary'!$Q$5:$U$5,0))),INDEX('Projections Summary'!$Q$5:$U$42,MATCH($X27,'Projections Summary'!$Q$5:$Q$42,0),MATCH(AA$2,'Projections Summary'!$Q$5:$U$5,0)),IF(ABS(INDEX('Projections Summary'!$Q$5:$U$42,MATCH($X27,'Projections Summary'!$Q$5:$Q$42,0),MATCH(AA$2,'Projections Summary'!$Q$5:$U$5,0)))&lt;0.005,IF(ABS(INDEX('Projections Summary'!$Q$5:$U$42,MATCH(X27,'Projections Summary'!$Q$5:$Q$42,0),MATCH(AA$2,'Projections Summary'!$Q$5:$U$5,0)))=0,"NO","+"),INDEX('Projections Summary'!$Q$5:$U$42,MATCH($X27,'Projections Summary'!$Q$5:$Q$42,0),MATCH(AA$2,'Projections Summary'!$Q$5:$U$5,0))))</f>
        <v>NE</v>
      </c>
      <c r="AB27" s="328" t="str">
        <f>IF(OR(Z27="IE",AA27="IE"), "NA", IF(OR(Z27="NE",AA27="NE"),"NA",IF(ABS(INDEX('Projections Summary'!$Q$5:$U$42,MATCH($X27,'Projections Summary'!$Q$5:$Q$42,0),MATCH(AB$2,'Projections Summary'!$Q$5:$U$5,0)))&lt;0.005,IF(ABS(INDEX('Projections Summary'!$Q$5:$U$42,MATCH($X27,'Projections Summary'!$Q$5:$Q$42,0),MATCH(AB$2,'Projections Summary'!$Q$5:$U$5,0)))=0,0,"+"),INDEX('Projections Summary'!$Q$5:$U$42,MATCH($X27,'Projections Summary'!$Q$5:$Q$42,0),MATCH(AB$2,'Projections Summary'!$Q$5:$U$5,0)))))</f>
        <v>NA</v>
      </c>
      <c r="AC27" s="397" t="str">
        <f>INDEX('Projections Summary'!$Q$5:$U$42,MATCH($X27,'Projections Summary'!$Q$5:$Q$42,0),MATCH(AC$2,'Projections Summary'!$Q$5:$U$5,0))</f>
        <v>NA</v>
      </c>
      <c r="AD27" s="335" t="s">
        <v>217</v>
      </c>
      <c r="AE27" s="329">
        <f>INDEX('Projections Summary'!Q$7:U$42, MATCH(Projections_Formatted!AD27,'Projections Summary'!Q$7:Q$42,0),2)</f>
        <v>1.3127978861536011E-3</v>
      </c>
      <c r="AF27" s="330">
        <f t="shared" si="17"/>
        <v>6</v>
      </c>
    </row>
    <row r="28" spans="1:32" x14ac:dyDescent="0.25">
      <c r="A28" s="322">
        <v>11</v>
      </c>
      <c r="B28" s="394" t="str">
        <f t="shared" si="12"/>
        <v>Liming</v>
      </c>
      <c r="C28" s="395" t="str">
        <f t="shared" si="0"/>
        <v>Liming</v>
      </c>
      <c r="D28" s="328" t="str">
        <f>IF(ISTEXT(INDEX('Projections Summary'!$C$5:$G$42,MATCH($B28,'Projections Summary'!$C$5:$C$42,0),MATCH(D$2,'Projections Summary'!$C$5:$G$5,0))),INDEX('Projections Summary'!$C$5:$G$42,MATCH($B28,'Projections Summary'!$C$5:$C$42,0),MATCH(D$2,'Projections Summary'!$C$5:$G$5,0)),IF(ABS(INDEX('Projections Summary'!$C$5:$G$42,MATCH($B28,'Projections Summary'!$C$5:$C$42,0),MATCH(D$2,'Projections Summary'!$C$5:$G$5,0)))&lt;0.005,IF(ABS(INDEX('Projections Summary'!$C$5:$G$42,MATCH($B28,'Projections Summary'!$C$5:$C$42,0),MATCH(D$2,'Projections Summary'!$C$5:$G$5,0)))=0,"NO","+"),INDEX('Projections Summary'!$C$5:$G$42,MATCH($B28,'Projections Summary'!$C$5:$C$42,0),MATCH(D$2,'Projections Summary'!$C$5:$G$5,0))))</f>
        <v>NO</v>
      </c>
      <c r="E28" s="328" t="str">
        <f>IF(ISTEXT(INDEX('Projections Summary'!$C$5:$G$42,MATCH($B28,'Projections Summary'!$C$5:$C$42,0),MATCH(E$2,'Projections Summary'!$C$5:$G$5,0))),INDEX('Projections Summary'!$C$5:$G$42,MATCH($B28,'Projections Summary'!$C$5:$C$42,0),MATCH(E$2,'Projections Summary'!$C$5:$G$5,0)),IF(ABS(INDEX('Projections Summary'!$C$5:$G$42,MATCH($B28,'Projections Summary'!$C$5:$C$42,0),MATCH(E$2,'Projections Summary'!$C$5:$G$5,0)))&lt;0.005,IF(ABS(INDEX('Projections Summary'!$C$5:$G$42,MATCH($B28,'Projections Summary'!$C$5:$C$42,0),MATCH(E$2,'Projections Summary'!$C$5:$G$5,0)))=0,"NO","+"),INDEX('Projections Summary'!$C$5:$G$42,MATCH($B28,'Projections Summary'!$C$5:$C$42,0),MATCH(E$2,'Projections Summary'!$C$5:$G$5,0))))</f>
        <v>+</v>
      </c>
      <c r="F28" s="328" t="str">
        <f>IF(OR(D28="IE",E28="IE"), "NA", IF(OR(D28="NE",E28="NE"),"NA",IF(ABS(INDEX('Projections Summary'!$C$5:$G$42,MATCH($B28,'Projections Summary'!$C$5:$C$42,0),MATCH(F$2,'Projections Summary'!$C$5:$G$5,0)))&lt;0.005,IF(ABS(INDEX('Projections Summary'!$C$5:$G$42,MATCH($B28,'Projections Summary'!$C$5:$C$42,0),MATCH(F$2,'Projections Summary'!$C$5:$G$5,0)))=0,0,"+"),INDEX('Projections Summary'!$C$5:$G$42,MATCH($B28,'Projections Summary'!$C$5:$C$42,0),MATCH(F$2,'Projections Summary'!$C$5:$G$5,0)))))</f>
        <v>+</v>
      </c>
      <c r="G28" s="396" t="str">
        <f>INDEX('Projections Summary'!$C$5:$G$42,MATCH($B28,'Projections Summary'!$C$5:$C$42,0),MATCH(G$2,'Projections Summary'!$C$5:$G$5,0))</f>
        <v>NA</v>
      </c>
      <c r="H28" s="335" t="s">
        <v>218</v>
      </c>
      <c r="I28" s="329" t="str">
        <f>INDEX('Projections Summary'!C$7:G$42, MATCH(Projections_Formatted!H28,'Projections Summary'!C$7:C$42,0),2)</f>
        <v>NO</v>
      </c>
      <c r="J28" s="330">
        <v>11</v>
      </c>
      <c r="K28" s="331"/>
      <c r="L28" s="322">
        <v>11</v>
      </c>
      <c r="M28" s="394" t="str">
        <f t="shared" si="14"/>
        <v>Liming</v>
      </c>
      <c r="N28" s="395" t="str">
        <f t="shared" si="1"/>
        <v>Liming</v>
      </c>
      <c r="O28" s="328" t="str">
        <f>IF(ISTEXT(INDEX('Projections Summary'!$J$5:$N$42,MATCH($M28,'Projections Summary'!$J$5:$J$42,0),MATCH(O$2,'Projections Summary'!$J$5:$N$5,0))),INDEX('Projections Summary'!$J$5:$N$42,MATCH($M28,'Projections Summary'!$J$5:$J$42,0),MATCH(O$2,'Projections Summary'!$J$5:$N$5,0)),IF(ABS(INDEX('Projections Summary'!$J$5:$N$42,MATCH($M28,'Projections Summary'!$J$5:$J$42,0),MATCH(O$2,'Projections Summary'!$J$5:$N$5,0)))&lt;0.005,IF(ABS(INDEX('Projections Summary'!$J$5:$N$42,MATCH($M28,'Projections Summary'!$J$5:$J$42,0),MATCH(O$2,'Projections Summary'!$J$5:$N$5,0)))=0,"NO","+"),INDEX('Projections Summary'!$J$5:$N$42,MATCH($M28,'Projections Summary'!$J$5:$J$42,0),MATCH(O$2,'Projections Summary'!$J$5:$N$5,0))))</f>
        <v>NO</v>
      </c>
      <c r="P28" s="328" t="str">
        <f>IF(ISTEXT(INDEX('Projections Summary'!$J$5:$N$42,MATCH($M28,'Projections Summary'!$J$5:$J$42,0),MATCH(P$2,'Projections Summary'!$J$5:$N$5,0))),INDEX('Projections Summary'!$J$5:$N$42,MATCH($M28,'Projections Summary'!$J$5:$J$42,0),MATCH(P$2,'Projections Summary'!$J$5:$N$5,0)),IF(ABS(INDEX('Projections Summary'!$J$5:$N$42,MATCH($M28,'Projections Summary'!$J$5:$J$42,0),MATCH(P$2,'Projections Summary'!$J$5:$N$5,0)))&lt;0.005,IF(ABS(INDEX('Projections Summary'!$J$5:$N$42,MATCH($M28,'Projections Summary'!$J$5:$J$42,0),MATCH(P$2,'Projections Summary'!$J$5:$N$5,0)))=0,"NO","+"),INDEX('Projections Summary'!$J$5:$N$42,MATCH($M28,'Projections Summary'!$J$5:$J$42,0),MATCH(P$2,'Projections Summary'!$J$5:$N$5,0))))</f>
        <v>+</v>
      </c>
      <c r="Q28" s="328" t="str">
        <f>IF(OR(O28="IE",P28="IE"), "NA", IF(OR(O28="NE",P28="NE"),"NA",IF(ABS(INDEX('Projections Summary'!$J$5:$N$42,MATCH($M28,'Projections Summary'!$J$5:$J$42,0),MATCH(Q$2,'Projections Summary'!$J$5:$N$5,0)))&lt;0.005,IF(ABS(INDEX('Projections Summary'!$J$5:$N$42,MATCH($M28,'Projections Summary'!$J$5:$J$42,0),MATCH(Q$2,'Projections Summary'!$J$5:$N$5,0)))=0,0,"+"),INDEX('Projections Summary'!$J$5:$N$42,MATCH($M28,'Projections Summary'!$J$5:$J$42,0),MATCH(Q$2,'Projections Summary'!$J$5:$N$5,0)))))</f>
        <v>+</v>
      </c>
      <c r="R28" s="397" t="str">
        <f>INDEX('Projections Summary'!$J$5:$N$42,MATCH($M28,'Projections Summary'!$J$5:$J$42,0),MATCH(R$2,'Projections Summary'!$J$5:$N$5,0))</f>
        <v>NA</v>
      </c>
      <c r="S28" s="335" t="s">
        <v>218</v>
      </c>
      <c r="T28" s="329" t="str">
        <f>INDEX('Projections Summary'!J$7:N$42, MATCH(Projections_Formatted!S28,'Projections Summary'!J$7:J$42,0),2)</f>
        <v>NO</v>
      </c>
      <c r="U28" s="330">
        <v>11</v>
      </c>
      <c r="V28" s="331"/>
      <c r="W28" s="322">
        <v>11</v>
      </c>
      <c r="X28" s="394" t="str">
        <f t="shared" si="16"/>
        <v>Liming</v>
      </c>
      <c r="Y28" s="395" t="str">
        <f t="shared" si="2"/>
        <v>Liming</v>
      </c>
      <c r="Z28" s="328" t="str">
        <f>IF(ISTEXT(INDEX('Projections Summary'!$Q$5:$U$42,MATCH($X28,'Projections Summary'!$Q$5:$Q$42,0),MATCH(Z$2,'Projections Summary'!$Q$5:$U$5,0))),INDEX('Projections Summary'!$Q$5:$U$42,MATCH($X28,'Projections Summary'!$Q$5:$Q$42,0),MATCH(Z$2,'Projections Summary'!$Q$5:$U$5,0)),IF(ABS(INDEX('Projections Summary'!$Q$5:$U$42,MATCH($X28,'Projections Summary'!$Q$5:$Q$42,0),MATCH(Z$2,'Projections Summary'!$Q$5:$U$5,0)))&lt;0.005,IF(ABS(INDEX('Projections Summary'!$Q$5:$U$42,MATCH($X28,'Projections Summary'!$Q$5:$Q$42,0),MATCH(Z$2,'Projections Summary'!$Q$5:$U$5,0)))=0,"NO","+"),INDEX('Projections Summary'!$Q$5:$U$42,MATCH($X28,'Projections Summary'!$Q$5:$Q$42,0),MATCH(Z$2,'Projections Summary'!$Q$5:$U$5,0))))</f>
        <v>NO</v>
      </c>
      <c r="AA28" s="328" t="str">
        <f>IF(ISTEXT(INDEX('Projections Summary'!$Q$5:$U$42,MATCH($X28,'Projections Summary'!$Q$5:$Q$42,0),MATCH(AA$2,'Projections Summary'!$Q$5:$U$5,0))),INDEX('Projections Summary'!$Q$5:$U$42,MATCH($X28,'Projections Summary'!$Q$5:$Q$42,0),MATCH(AA$2,'Projections Summary'!$Q$5:$U$5,0)),IF(ABS(INDEX('Projections Summary'!$Q$5:$U$42,MATCH($X28,'Projections Summary'!$Q$5:$Q$42,0),MATCH(AA$2,'Projections Summary'!$Q$5:$U$5,0)))&lt;0.005,IF(ABS(INDEX('Projections Summary'!$Q$5:$U$42,MATCH(X28,'Projections Summary'!$Q$5:$Q$42,0),MATCH(AA$2,'Projections Summary'!$Q$5:$U$5,0)))=0,"NO","+"),INDEX('Projections Summary'!$Q$5:$U$42,MATCH($X28,'Projections Summary'!$Q$5:$Q$42,0),MATCH(AA$2,'Projections Summary'!$Q$5:$U$5,0))))</f>
        <v>+</v>
      </c>
      <c r="AB28" s="328" t="str">
        <f>IF(OR(Z28="IE",AA28="IE"), "NA", IF(OR(Z28="NE",AA28="NE"),"NA",IF(ABS(INDEX('Projections Summary'!$Q$5:$U$42,MATCH($X28,'Projections Summary'!$Q$5:$Q$42,0),MATCH(AB$2,'Projections Summary'!$Q$5:$U$5,0)))&lt;0.005,IF(ABS(INDEX('Projections Summary'!$Q$5:$U$42,MATCH($X28,'Projections Summary'!$Q$5:$Q$42,0),MATCH(AB$2,'Projections Summary'!$Q$5:$U$5,0)))=0,0,"+"),INDEX('Projections Summary'!$Q$5:$U$42,MATCH($X28,'Projections Summary'!$Q$5:$Q$42,0),MATCH(AB$2,'Projections Summary'!$Q$5:$U$5,0)))))</f>
        <v>+</v>
      </c>
      <c r="AC28" s="397" t="str">
        <f>INDEX('Projections Summary'!$Q$5:$U$42,MATCH($X28,'Projections Summary'!$Q$5:$Q$42,0),MATCH(AC$2,'Projections Summary'!$Q$5:$U$5,0))</f>
        <v>NA</v>
      </c>
      <c r="AD28" s="335" t="s">
        <v>218</v>
      </c>
      <c r="AE28" s="329" t="str">
        <f>INDEX('Projections Summary'!Q$7:U$42, MATCH(Projections_Formatted!AD28,'Projections Summary'!Q$7:Q$42,0),2)</f>
        <v>NO</v>
      </c>
      <c r="AF28" s="330">
        <v>11</v>
      </c>
    </row>
    <row r="29" spans="1:32" x14ac:dyDescent="0.25">
      <c r="A29" s="322">
        <v>12</v>
      </c>
      <c r="B29" s="394" t="str">
        <f t="shared" si="12"/>
        <v>N2O from Settlement Soils</v>
      </c>
      <c r="C29" s="395" t="str">
        <f t="shared" si="0"/>
        <v>N2O from Settlement Soils</v>
      </c>
      <c r="D29" s="328" t="str">
        <f>IF(ISTEXT(INDEX('Projections Summary'!$C$5:$G$42,MATCH($B29,'Projections Summary'!$C$5:$C$42,0),MATCH(D$2,'Projections Summary'!$C$5:$G$5,0))),INDEX('Projections Summary'!$C$5:$G$42,MATCH($B29,'Projections Summary'!$C$5:$C$42,0),MATCH(D$2,'Projections Summary'!$C$5:$G$5,0)),IF(ABS(INDEX('Projections Summary'!$C$5:$G$42,MATCH($B29,'Projections Summary'!$C$5:$C$42,0),MATCH(D$2,'Projections Summary'!$C$5:$G$5,0)))&lt;0.005,IF(ABS(INDEX('Projections Summary'!$C$5:$G$42,MATCH($B29,'Projections Summary'!$C$5:$C$42,0),MATCH(D$2,'Projections Summary'!$C$5:$G$5,0)))=0,"NO","+"),INDEX('Projections Summary'!$C$5:$G$42,MATCH($B29,'Projections Summary'!$C$5:$C$42,0),MATCH(D$2,'Projections Summary'!$C$5:$G$5,0))))</f>
        <v>IE</v>
      </c>
      <c r="E29" s="328" t="str">
        <f>IF(ISTEXT(INDEX('Projections Summary'!$C$5:$G$42,MATCH($B29,'Projections Summary'!$C$5:$C$42,0),MATCH(E$2,'Projections Summary'!$C$5:$G$5,0))),INDEX('Projections Summary'!$C$5:$G$42,MATCH($B29,'Projections Summary'!$C$5:$C$42,0),MATCH(E$2,'Projections Summary'!$C$5:$G$5,0)),IF(ABS(INDEX('Projections Summary'!$C$5:$G$42,MATCH($B29,'Projections Summary'!$C$5:$C$42,0),MATCH(E$2,'Projections Summary'!$C$5:$G$5,0)))&lt;0.005,IF(ABS(INDEX('Projections Summary'!$C$5:$G$42,MATCH($B29,'Projections Summary'!$C$5:$C$42,0),MATCH(E$2,'Projections Summary'!$C$5:$G$5,0)))=0,"NO","+"),INDEX('Projections Summary'!$C$5:$G$42,MATCH($B29,'Projections Summary'!$C$5:$C$42,0),MATCH(E$2,'Projections Summary'!$C$5:$G$5,0))))</f>
        <v>NE</v>
      </c>
      <c r="F29" s="328" t="str">
        <f>IF(OR(D29="IE",E29="IE"), "NA", IF(OR(D29="NE",E29="NE"),"NA",IF(ABS(INDEX('Projections Summary'!$C$5:$G$42,MATCH($B29,'Projections Summary'!$C$5:$C$42,0),MATCH(F$2,'Projections Summary'!$C$5:$G$5,0)))&lt;0.005,IF(ABS(INDEX('Projections Summary'!$C$5:$G$42,MATCH($B29,'Projections Summary'!$C$5:$C$42,0),MATCH(F$2,'Projections Summary'!$C$5:$G$5,0)))=0,0,"+"),INDEX('Projections Summary'!$C$5:$G$42,MATCH($B29,'Projections Summary'!$C$5:$C$42,0),MATCH(F$2,'Projections Summary'!$C$5:$G$5,0)))))</f>
        <v>NA</v>
      </c>
      <c r="G29" s="396" t="str">
        <f>INDEX('Projections Summary'!$C$5:$G$42,MATCH($B29,'Projections Summary'!$C$5:$C$42,0),MATCH(G$2,'Projections Summary'!$C$5:$G$5,0))</f>
        <v>NA</v>
      </c>
      <c r="H29" s="335" t="s">
        <v>219</v>
      </c>
      <c r="I29" s="329" t="str">
        <f>INDEX('Projections Summary'!C$7:G$42, MATCH(Projections_Formatted!H29,'Projections Summary'!C$7:C$42,0),2)</f>
        <v>IE</v>
      </c>
      <c r="J29" s="330">
        <v>12</v>
      </c>
      <c r="K29" s="331"/>
      <c r="L29" s="322">
        <v>12</v>
      </c>
      <c r="M29" s="394" t="str">
        <f t="shared" si="14"/>
        <v>N2O from Settlement Soils</v>
      </c>
      <c r="N29" s="395" t="str">
        <f t="shared" si="1"/>
        <v>N2O from Settlement Soils</v>
      </c>
      <c r="O29" s="328" t="str">
        <f>IF(ISTEXT(INDEX('Projections Summary'!$J$5:$N$42,MATCH($M29,'Projections Summary'!$J$5:$J$42,0),MATCH(O$2,'Projections Summary'!$J$5:$N$5,0))),INDEX('Projections Summary'!$J$5:$N$42,MATCH($M29,'Projections Summary'!$J$5:$J$42,0),MATCH(O$2,'Projections Summary'!$J$5:$N$5,0)),IF(ABS(INDEX('Projections Summary'!$J$5:$N$42,MATCH($M29,'Projections Summary'!$J$5:$J$42,0),MATCH(O$2,'Projections Summary'!$J$5:$N$5,0)))&lt;0.005,IF(ABS(INDEX('Projections Summary'!$J$5:$N$42,MATCH($M29,'Projections Summary'!$J$5:$J$42,0),MATCH(O$2,'Projections Summary'!$J$5:$N$5,0)))=0,"NO","+"),INDEX('Projections Summary'!$J$5:$N$42,MATCH($M29,'Projections Summary'!$J$5:$J$42,0),MATCH(O$2,'Projections Summary'!$J$5:$N$5,0))))</f>
        <v>IE</v>
      </c>
      <c r="P29" s="328" t="str">
        <f>IF(ISTEXT(INDEX('Projections Summary'!$J$5:$N$42,MATCH($M29,'Projections Summary'!$J$5:$J$42,0),MATCH(P$2,'Projections Summary'!$J$5:$N$5,0))),INDEX('Projections Summary'!$J$5:$N$42,MATCH($M29,'Projections Summary'!$J$5:$J$42,0),MATCH(P$2,'Projections Summary'!$J$5:$N$5,0)),IF(ABS(INDEX('Projections Summary'!$J$5:$N$42,MATCH($M29,'Projections Summary'!$J$5:$J$42,0),MATCH(P$2,'Projections Summary'!$J$5:$N$5,0)))&lt;0.005,IF(ABS(INDEX('Projections Summary'!$J$5:$N$42,MATCH($M29,'Projections Summary'!$J$5:$J$42,0),MATCH(P$2,'Projections Summary'!$J$5:$N$5,0)))=0,"NO","+"),INDEX('Projections Summary'!$J$5:$N$42,MATCH($M29,'Projections Summary'!$J$5:$J$42,0),MATCH(P$2,'Projections Summary'!$J$5:$N$5,0))))</f>
        <v>NE</v>
      </c>
      <c r="Q29" s="328" t="str">
        <f>IF(OR(O29="IE",P29="IE"), "NA", IF(OR(O29="NE",P29="NE"),"NA",IF(ABS(INDEX('Projections Summary'!$J$5:$N$42,MATCH($M29,'Projections Summary'!$J$5:$J$42,0),MATCH(Q$2,'Projections Summary'!$J$5:$N$5,0)))&lt;0.005,IF(ABS(INDEX('Projections Summary'!$J$5:$N$42,MATCH($M29,'Projections Summary'!$J$5:$J$42,0),MATCH(Q$2,'Projections Summary'!$J$5:$N$5,0)))=0,0,"+"),INDEX('Projections Summary'!$J$5:$N$42,MATCH($M29,'Projections Summary'!$J$5:$J$42,0),MATCH(Q$2,'Projections Summary'!$J$5:$N$5,0)))))</f>
        <v>NA</v>
      </c>
      <c r="R29" s="397" t="str">
        <f>INDEX('Projections Summary'!$J$5:$N$42,MATCH($M29,'Projections Summary'!$J$5:$J$42,0),MATCH(R$2,'Projections Summary'!$J$5:$N$5,0))</f>
        <v>NA</v>
      </c>
      <c r="S29" s="335" t="s">
        <v>219</v>
      </c>
      <c r="T29" s="329" t="str">
        <f>INDEX('Projections Summary'!J$7:N$42, MATCH(Projections_Formatted!S29,'Projections Summary'!J$7:J$42,0),2)</f>
        <v>IE</v>
      </c>
      <c r="U29" s="330">
        <v>12</v>
      </c>
      <c r="V29" s="331"/>
      <c r="W29" s="322">
        <v>12</v>
      </c>
      <c r="X29" s="394" t="str">
        <f t="shared" si="16"/>
        <v>N2O from Settlement Soils</v>
      </c>
      <c r="Y29" s="395" t="str">
        <f t="shared" si="2"/>
        <v>N2O from Settlement Soils</v>
      </c>
      <c r="Z29" s="328" t="str">
        <f>IF(ISTEXT(INDEX('Projections Summary'!$Q$5:$U$42,MATCH($X29,'Projections Summary'!$Q$5:$Q$42,0),MATCH(Z$2,'Projections Summary'!$Q$5:$U$5,0))),INDEX('Projections Summary'!$Q$5:$U$42,MATCH($X29,'Projections Summary'!$Q$5:$Q$42,0),MATCH(Z$2,'Projections Summary'!$Q$5:$U$5,0)),IF(ABS(INDEX('Projections Summary'!$Q$5:$U$42,MATCH($X29,'Projections Summary'!$Q$5:$Q$42,0),MATCH(Z$2,'Projections Summary'!$Q$5:$U$5,0)))&lt;0.005,IF(ABS(INDEX('Projections Summary'!$Q$5:$U$42,MATCH($X29,'Projections Summary'!$Q$5:$Q$42,0),MATCH(Z$2,'Projections Summary'!$Q$5:$U$5,0)))=0,"NO","+"),INDEX('Projections Summary'!$Q$5:$U$42,MATCH($X29,'Projections Summary'!$Q$5:$Q$42,0),MATCH(Z$2,'Projections Summary'!$Q$5:$U$5,0))))</f>
        <v>IE</v>
      </c>
      <c r="AA29" s="328" t="str">
        <f>IF(ISTEXT(INDEX('Projections Summary'!$Q$5:$U$42,MATCH($X29,'Projections Summary'!$Q$5:$Q$42,0),MATCH(AA$2,'Projections Summary'!$Q$5:$U$5,0))),INDEX('Projections Summary'!$Q$5:$U$42,MATCH($X29,'Projections Summary'!$Q$5:$Q$42,0),MATCH(AA$2,'Projections Summary'!$Q$5:$U$5,0)),IF(ABS(INDEX('Projections Summary'!$Q$5:$U$42,MATCH($X29,'Projections Summary'!$Q$5:$Q$42,0),MATCH(AA$2,'Projections Summary'!$Q$5:$U$5,0)))&lt;0.005,IF(ABS(INDEX('Projections Summary'!$Q$5:$U$42,MATCH(X29,'Projections Summary'!$Q$5:$Q$42,0),MATCH(AA$2,'Projections Summary'!$Q$5:$U$5,0)))=0,"NO","+"),INDEX('Projections Summary'!$Q$5:$U$42,MATCH($X29,'Projections Summary'!$Q$5:$Q$42,0),MATCH(AA$2,'Projections Summary'!$Q$5:$U$5,0))))</f>
        <v>NE</v>
      </c>
      <c r="AB29" s="328" t="str">
        <f>IF(OR(Z29="IE",AA29="IE"), "NA", IF(OR(Z29="NE",AA29="NE"),"NA",IF(ABS(INDEX('Projections Summary'!$Q$5:$U$42,MATCH($X29,'Projections Summary'!$Q$5:$Q$42,0),MATCH(AB$2,'Projections Summary'!$Q$5:$U$5,0)))&lt;0.005,IF(ABS(INDEX('Projections Summary'!$Q$5:$U$42,MATCH($X29,'Projections Summary'!$Q$5:$Q$42,0),MATCH(AB$2,'Projections Summary'!$Q$5:$U$5,0)))=0,0,"+"),INDEX('Projections Summary'!$Q$5:$U$42,MATCH($X29,'Projections Summary'!$Q$5:$Q$42,0),MATCH(AB$2,'Projections Summary'!$Q$5:$U$5,0)))))</f>
        <v>NA</v>
      </c>
      <c r="AC29" s="397" t="str">
        <f>INDEX('Projections Summary'!$Q$5:$U$42,MATCH($X29,'Projections Summary'!$Q$5:$Q$42,0),MATCH(AC$2,'Projections Summary'!$Q$5:$U$5,0))</f>
        <v>NA</v>
      </c>
      <c r="AD29" s="335" t="s">
        <v>219</v>
      </c>
      <c r="AE29" s="329" t="str">
        <f>INDEX('Projections Summary'!Q$7:U$42, MATCH(Projections_Formatted!AD29,'Projections Summary'!Q$7:Q$42,0),2)</f>
        <v>IE</v>
      </c>
      <c r="AF29" s="330">
        <v>12</v>
      </c>
    </row>
    <row r="30" spans="1:32" x14ac:dyDescent="0.25">
      <c r="B30" s="394" t="s">
        <v>220</v>
      </c>
      <c r="C30" s="398" t="str">
        <f t="shared" si="0"/>
        <v>Waste</v>
      </c>
      <c r="D30" s="350">
        <f>IF(ISTEXT(INDEX('Projections Summary'!$C$5:$G$42,MATCH($B30,'Projections Summary'!$C$5:$C$42,0),MATCH(D$2,'Projections Summary'!$C$5:$G$5,0))),INDEX('Projections Summary'!$C$5:$G$42,MATCH($B30,'Projections Summary'!$C$5:$C$42,0),MATCH(D$2,'Projections Summary'!$C$5:$G$5,0)),IF(ABS(INDEX('Projections Summary'!$C$5:$G$42,MATCH($B30,'Projections Summary'!$C$5:$C$42,0),MATCH(D$2,'Projections Summary'!$C$5:$G$5,0)))&lt;0.005,IF(ABS(INDEX('Projections Summary'!$C$5:$G$42,MATCH($B30,'Projections Summary'!$C$5:$C$42,0),MATCH(D$2,'Projections Summary'!$C$5:$G$5,0)))=0,"NO","+"),INDEX('Projections Summary'!$C$5:$G$42,MATCH($B30,'Projections Summary'!$C$5:$C$42,0),MATCH(D$2,'Projections Summary'!$C$5:$G$5,0))))</f>
        <v>0.42933090431339527</v>
      </c>
      <c r="E30" s="350">
        <f>IF(ISTEXT(INDEX('Projections Summary'!$C$5:$G$42,MATCH($B30,'Projections Summary'!$C$5:$C$42,0),MATCH(E$2,'Projections Summary'!$C$5:$G$5,0))),INDEX('Projections Summary'!$C$5:$G$42,MATCH($B30,'Projections Summary'!$C$5:$C$42,0),MATCH(E$2,'Projections Summary'!$C$5:$G$5,0)),IF(ABS(INDEX('Projections Summary'!$C$5:$G$42,MATCH($B30,'Projections Summary'!$C$5:$C$42,0),MATCH(E$2,'Projections Summary'!$C$5:$G$5,0)))&lt;0.005,IF(ABS(INDEX('Projections Summary'!$C$5:$G$42,MATCH($B30,'Projections Summary'!$C$5:$C$42,0),MATCH(E$2,'Projections Summary'!$C$5:$G$5,0)))=0,"NO","+"),INDEX('Projections Summary'!$C$5:$G$42,MATCH($B30,'Projections Summary'!$C$5:$C$42,0),MATCH(E$2,'Projections Summary'!$C$5:$G$5,0))))</f>
        <v>0.97740225350741106</v>
      </c>
      <c r="F30" s="350">
        <f>IF(OR(D30="IE",E30="IE"), "NA", IF(OR(D30="NE",E30="NE"),"NA",IF(ABS(INDEX('Projections Summary'!$C$5:$G$42,MATCH($B30,'Projections Summary'!$C$5:$C$42,0),MATCH(F$2,'Projections Summary'!$C$5:$G$5,0)))&lt;0.005,IF(ABS(INDEX('Projections Summary'!$C$5:$G$42,MATCH($B30,'Projections Summary'!$C$5:$C$42,0),MATCH(F$2,'Projections Summary'!$C$5:$G$5,0)))=0,0,"+"),INDEX('Projections Summary'!$C$5:$G$42,MATCH($B30,'Projections Summary'!$C$5:$C$42,0),MATCH(F$2,'Projections Summary'!$C$5:$G$5,0)))))</f>
        <v>0.54807134919401579</v>
      </c>
      <c r="G30" s="351">
        <f>INDEX('Projections Summary'!$C$5:$G$42,MATCH($B30,'Projections Summary'!$C$5:$C$42,0),MATCH(G$2,'Projections Summary'!$C$5:$G$5,0))</f>
        <v>1.2765709239368999</v>
      </c>
      <c r="H30" s="333" t="s">
        <v>220</v>
      </c>
      <c r="I30" s="329">
        <f>INDEX('Projections Summary'!C$7:G$42, MATCH(Projections_Formatted!H30,'Projections Summary'!C$7:C$42,0),2)</f>
        <v>0.42933090431339527</v>
      </c>
      <c r="J30" s="330"/>
      <c r="K30" s="331"/>
      <c r="L30" s="322"/>
      <c r="M30" s="394" t="s">
        <v>220</v>
      </c>
      <c r="N30" s="398" t="str">
        <f t="shared" si="1"/>
        <v>Waste</v>
      </c>
      <c r="O30" s="350">
        <f>IF(ISTEXT(INDEX('Projections Summary'!$J$5:$N$42,MATCH($M30,'Projections Summary'!$J$5:$J$42,0),MATCH(O$2,'Projections Summary'!$J$5:$N$5,0))),INDEX('Projections Summary'!$J$5:$N$42,MATCH($M30,'Projections Summary'!$J$5:$J$42,0),MATCH(O$2,'Projections Summary'!$J$5:$N$5,0)),IF(ABS(INDEX('Projections Summary'!$J$5:$N$42,MATCH($M30,'Projections Summary'!$J$5:$J$42,0),MATCH(O$2,'Projections Summary'!$J$5:$N$5,0)))&lt;0.005,IF(ABS(INDEX('Projections Summary'!$J$5:$N$42,MATCH($M30,'Projections Summary'!$J$5:$J$42,0),MATCH(O$2,'Projections Summary'!$J$5:$N$5,0)))=0,"NO","+"),INDEX('Projections Summary'!$J$5:$N$42,MATCH($M30,'Projections Summary'!$J$5:$J$42,0),MATCH(O$2,'Projections Summary'!$J$5:$N$5,0))))</f>
        <v>0.43409831157426293</v>
      </c>
      <c r="P30" s="350">
        <f>IF(ISTEXT(INDEX('Projections Summary'!$J$5:$N$42,MATCH($M30,'Projections Summary'!$J$5:$J$42,0),MATCH(P$2,'Projections Summary'!$J$5:$N$5,0))),INDEX('Projections Summary'!$J$5:$N$42,MATCH($M30,'Projections Summary'!$J$5:$J$42,0),MATCH(P$2,'Projections Summary'!$J$5:$N$5,0)),IF(ABS(INDEX('Projections Summary'!$J$5:$N$42,MATCH($M30,'Projections Summary'!$J$5:$J$42,0),MATCH(P$2,'Projections Summary'!$J$5:$N$5,0)))&lt;0.005,IF(ABS(INDEX('Projections Summary'!$J$5:$N$42,MATCH($M30,'Projections Summary'!$J$5:$J$42,0),MATCH(P$2,'Projections Summary'!$J$5:$N$5,0)))=0,"NO","+"),INDEX('Projections Summary'!$J$5:$N$42,MATCH($M30,'Projections Summary'!$J$5:$J$42,0),MATCH(P$2,'Projections Summary'!$J$5:$N$5,0))))</f>
        <v>1.0237406453865323</v>
      </c>
      <c r="Q30" s="350">
        <f>IF(OR(O30="IE",P30="IE"), "NA", IF(OR(O30="NE",P30="NE"),"NA",IF(ABS(INDEX('Projections Summary'!$J$5:$N$42,MATCH($M30,'Projections Summary'!$J$5:$J$42,0),MATCH(Q$2,'Projections Summary'!$J$5:$N$5,0)))&lt;0.005,IF(ABS(INDEX('Projections Summary'!$J$5:$N$42,MATCH($M30,'Projections Summary'!$J$5:$J$42,0),MATCH(Q$2,'Projections Summary'!$J$5:$N$5,0)))=0,0,"+"),INDEX('Projections Summary'!$J$5:$N$42,MATCH($M30,'Projections Summary'!$J$5:$J$42,0),MATCH(Q$2,'Projections Summary'!$J$5:$N$5,0)))))</f>
        <v>0.58964233381226938</v>
      </c>
      <c r="R30" s="352">
        <f>INDEX('Projections Summary'!$J$5:$N$42,MATCH($M30,'Projections Summary'!$J$5:$J$42,0),MATCH(R$2,'Projections Summary'!$J$5:$N$5,0))</f>
        <v>1.3583151974812437</v>
      </c>
      <c r="S30" s="333" t="s">
        <v>220</v>
      </c>
      <c r="T30" s="329">
        <f>INDEX('Projections Summary'!J$7:N$42, MATCH(Projections_Formatted!S30,'Projections Summary'!J$7:J$42,0),2)</f>
        <v>0.43409831157426293</v>
      </c>
      <c r="U30" s="330"/>
      <c r="V30" s="331"/>
      <c r="W30" s="322"/>
      <c r="X30" s="394" t="s">
        <v>220</v>
      </c>
      <c r="Y30" s="398" t="str">
        <f t="shared" si="2"/>
        <v>Waste</v>
      </c>
      <c r="Z30" s="350">
        <f>IF(ISTEXT(INDEX('Projections Summary'!$Q$5:$U$42,MATCH($X30,'Projections Summary'!$Q$5:$Q$42,0),MATCH(Z$2,'Projections Summary'!$Q$5:$U$5,0))),INDEX('Projections Summary'!$Q$5:$U$42,MATCH($X30,'Projections Summary'!$Q$5:$Q$42,0),MATCH(Z$2,'Projections Summary'!$Q$5:$U$5,0)),IF(ABS(INDEX('Projections Summary'!$Q$5:$U$42,MATCH($X30,'Projections Summary'!$Q$5:$Q$42,0),MATCH(Z$2,'Projections Summary'!$Q$5:$U$5,0)))&lt;0.005,IF(ABS(INDEX('Projections Summary'!$Q$5:$U$42,MATCH($X30,'Projections Summary'!$Q$5:$Q$42,0),MATCH(Z$2,'Projections Summary'!$Q$5:$U$5,0)))=0,"NO","+"),INDEX('Projections Summary'!$Q$5:$U$42,MATCH($X30,'Projections Summary'!$Q$5:$Q$42,0),MATCH(Z$2,'Projections Summary'!$Q$5:$U$5,0))))</f>
        <v>0.48998044491575554</v>
      </c>
      <c r="AA30" s="350">
        <f>IF(ISTEXT(INDEX('Projections Summary'!$Q$5:$U$42,MATCH($X30,'Projections Summary'!$Q$5:$Q$42,0),MATCH(AA$2,'Projections Summary'!$Q$5:$U$5,0))),INDEX('Projections Summary'!$Q$5:$U$42,MATCH($X30,'Projections Summary'!$Q$5:$Q$42,0),MATCH(AA$2,'Projections Summary'!$Q$5:$U$5,0)),IF(ABS(INDEX('Projections Summary'!$Q$5:$U$42,MATCH($X30,'Projections Summary'!$Q$5:$Q$42,0),MATCH(AA$2,'Projections Summary'!$Q$5:$U$5,0)))&lt;0.005,IF(ABS(INDEX('Projections Summary'!$Q$5:$U$42,MATCH(X30,'Projections Summary'!$Q$5:$Q$42,0),MATCH(AA$2,'Projections Summary'!$Q$5:$U$5,0)))=0,"NO","+"),INDEX('Projections Summary'!$Q$5:$U$42,MATCH($X30,'Projections Summary'!$Q$5:$Q$42,0),MATCH(AA$2,'Projections Summary'!$Q$5:$U$5,0))))</f>
        <v>1.1315480564110365</v>
      </c>
      <c r="AB30" s="350">
        <f>IF(OR(Z30="IE",AA30="IE"), "NA", IF(OR(Z30="NE",AA30="NE"),"NA",IF(ABS(INDEX('Projections Summary'!$Q$5:$U$42,MATCH($X30,'Projections Summary'!$Q$5:$Q$42,0),MATCH(AB$2,'Projections Summary'!$Q$5:$U$5,0)))&lt;0.005,IF(ABS(INDEX('Projections Summary'!$Q$5:$U$42,MATCH($X30,'Projections Summary'!$Q$5:$Q$42,0),MATCH(AB$2,'Projections Summary'!$Q$5:$U$5,0)))=0,0,"+"),INDEX('Projections Summary'!$Q$5:$U$42,MATCH($X30,'Projections Summary'!$Q$5:$Q$42,0),MATCH(AB$2,'Projections Summary'!$Q$5:$U$5,0)))))</f>
        <v>0.64156761149528096</v>
      </c>
      <c r="AC30" s="352">
        <f>INDEX('Projections Summary'!$Q$5:$U$42,MATCH($X30,'Projections Summary'!$Q$5:$Q$42,0),MATCH(AC$2,'Projections Summary'!$Q$5:$U$5,0))</f>
        <v>1.309373911045753</v>
      </c>
      <c r="AD30" s="333" t="s">
        <v>220</v>
      </c>
      <c r="AE30" s="329">
        <f>INDEX('Projections Summary'!Q$7:U$42, MATCH(Projections_Formatted!AD30,'Projections Summary'!Q$7:Q$42,0),2)</f>
        <v>0.48998044491575554</v>
      </c>
      <c r="AF30" s="330"/>
    </row>
    <row r="31" spans="1:32" x14ac:dyDescent="0.25">
      <c r="A31" s="322">
        <v>1</v>
      </c>
      <c r="B31" s="394" t="str">
        <f>INDEX(H$31:H$33,MATCH(A31,J$31:J$33))</f>
        <v>Landfills</v>
      </c>
      <c r="C31" s="395" t="str">
        <f t="shared" si="0"/>
        <v>Landfills</v>
      </c>
      <c r="D31" s="328">
        <f>IF(ISTEXT(INDEX('Projections Summary'!$C$5:$G$42,MATCH($B31,'Projections Summary'!$C$5:$C$42,0),MATCH(D$2,'Projections Summary'!$C$5:$G$5,0))),INDEX('Projections Summary'!$C$5:$G$42,MATCH($B31,'Projections Summary'!$C$5:$C$42,0),MATCH(D$2,'Projections Summary'!$C$5:$G$5,0)),IF(ABS(INDEX('Projections Summary'!$C$5:$G$42,MATCH($B31,'Projections Summary'!$C$5:$C$42,0),MATCH(D$2,'Projections Summary'!$C$5:$G$5,0)))&lt;0.005,IF(ABS(INDEX('Projections Summary'!$C$5:$G$42,MATCH($B31,'Projections Summary'!$C$5:$C$42,0),MATCH(D$2,'Projections Summary'!$C$5:$G$5,0)))=0,"NO","+"),INDEX('Projections Summary'!$C$5:$G$42,MATCH($B31,'Projections Summary'!$C$5:$C$42,0),MATCH(D$2,'Projections Summary'!$C$5:$G$5,0))))</f>
        <v>0.3124472953986987</v>
      </c>
      <c r="E31" s="328">
        <f>IF(ISTEXT(INDEX('Projections Summary'!$C$5:$G$42,MATCH($B31,'Projections Summary'!$C$5:$C$42,0),MATCH(E$2,'Projections Summary'!$C$5:$G$5,0))),INDEX('Projections Summary'!$C$5:$G$42,MATCH($B31,'Projections Summary'!$C$5:$C$42,0),MATCH(E$2,'Projections Summary'!$C$5:$G$5,0)),IF(ABS(INDEX('Projections Summary'!$C$5:$G$42,MATCH($B31,'Projections Summary'!$C$5:$C$42,0),MATCH(E$2,'Projections Summary'!$C$5:$G$5,0)))&lt;0.005,IF(ABS(INDEX('Projections Summary'!$C$5:$G$42,MATCH($B31,'Projections Summary'!$C$5:$C$42,0),MATCH(E$2,'Projections Summary'!$C$5:$G$5,0)))=0,"NO","+"),INDEX('Projections Summary'!$C$5:$G$42,MATCH($B31,'Projections Summary'!$C$5:$C$42,0),MATCH(E$2,'Projections Summary'!$C$5:$G$5,0))))</f>
        <v>0.83106904800206072</v>
      </c>
      <c r="F31" s="328">
        <f>IF(OR(D31="IE",E31="IE"), "NA", IF(OR(D31="NE",E31="NE"),"NA",IF(ABS(INDEX('Projections Summary'!$C$5:$G$42,MATCH($B31,'Projections Summary'!$C$5:$C$42,0),MATCH(F$2,'Projections Summary'!$C$5:$G$5,0)))&lt;0.005,IF(ABS(INDEX('Projections Summary'!$C$5:$G$42,MATCH($B31,'Projections Summary'!$C$5:$C$42,0),MATCH(F$2,'Projections Summary'!$C$5:$G$5,0)))=0,0,"+"),INDEX('Projections Summary'!$C$5:$G$42,MATCH($B31,'Projections Summary'!$C$5:$C$42,0),MATCH(F$2,'Projections Summary'!$C$5:$G$5,0)))))</f>
        <v>0.51862175260336207</v>
      </c>
      <c r="G31" s="396">
        <f>INDEX('Projections Summary'!$C$5:$G$42,MATCH($B31,'Projections Summary'!$C$5:$C$42,0),MATCH(G$2,'Projections Summary'!$C$5:$G$5,0))</f>
        <v>1.6598695531723975</v>
      </c>
      <c r="H31" s="335" t="s">
        <v>221</v>
      </c>
      <c r="I31" s="329">
        <f>INDEX('Projections Summary'!C$7:G$42, MATCH(Projections_Formatted!H31,'Projections Summary'!C$7:C$42,0),2)</f>
        <v>0.3124472953986987</v>
      </c>
      <c r="J31" s="330">
        <f>RANK(I31,I$31:I$33,0)</f>
        <v>1</v>
      </c>
      <c r="K31" s="331"/>
      <c r="L31" s="322">
        <v>1</v>
      </c>
      <c r="M31" s="394" t="str">
        <f>INDEX(S$31:S$33,MATCH(L31,U$31:U$33))</f>
        <v>Landfills</v>
      </c>
      <c r="N31" s="395" t="str">
        <f t="shared" si="1"/>
        <v>Landfills</v>
      </c>
      <c r="O31" s="328">
        <f>IF(ISTEXT(INDEX('Projections Summary'!$J$5:$N$42,MATCH($M31,'Projections Summary'!$J$5:$J$42,0),MATCH(O$2,'Projections Summary'!$J$5:$N$5,0))),INDEX('Projections Summary'!$J$5:$N$42,MATCH($M31,'Projections Summary'!$J$5:$J$42,0),MATCH(O$2,'Projections Summary'!$J$5:$N$5,0)),IF(ABS(INDEX('Projections Summary'!$J$5:$N$42,MATCH($M31,'Projections Summary'!$J$5:$J$42,0),MATCH(O$2,'Projections Summary'!$J$5:$N$5,0)))&lt;0.005,IF(ABS(INDEX('Projections Summary'!$J$5:$N$42,MATCH($M31,'Projections Summary'!$J$5:$J$42,0),MATCH(O$2,'Projections Summary'!$J$5:$N$5,0)))=0,"NO","+"),INDEX('Projections Summary'!$J$5:$N$42,MATCH($M31,'Projections Summary'!$J$5:$J$42,0),MATCH(O$2,'Projections Summary'!$J$5:$N$5,0))))</f>
        <v>0.31007821805850228</v>
      </c>
      <c r="P31" s="328">
        <f>IF(ISTEXT(INDEX('Projections Summary'!$J$5:$N$42,MATCH($M31,'Projections Summary'!$J$5:$J$42,0),MATCH(P$2,'Projections Summary'!$J$5:$N$5,0))),INDEX('Projections Summary'!$J$5:$N$42,MATCH($M31,'Projections Summary'!$J$5:$J$42,0),MATCH(P$2,'Projections Summary'!$J$5:$N$5,0)),IF(ABS(INDEX('Projections Summary'!$J$5:$N$42,MATCH($M31,'Projections Summary'!$J$5:$J$42,0),MATCH(P$2,'Projections Summary'!$J$5:$N$5,0)))&lt;0.005,IF(ABS(INDEX('Projections Summary'!$J$5:$N$42,MATCH($M31,'Projections Summary'!$J$5:$J$42,0),MATCH(P$2,'Projections Summary'!$J$5:$N$5,0)))=0,"NO","+"),INDEX('Projections Summary'!$J$5:$N$42,MATCH($M31,'Projections Summary'!$J$5:$J$42,0),MATCH(P$2,'Projections Summary'!$J$5:$N$5,0))))</f>
        <v>0.87212806265293574</v>
      </c>
      <c r="Q31" s="328">
        <f>IF(OR(O31="IE",P31="IE"), "NA", IF(OR(O31="NE",P31="NE"),"NA",IF(ABS(INDEX('Projections Summary'!$J$5:$N$42,MATCH($M31,'Projections Summary'!$J$5:$J$42,0),MATCH(Q$2,'Projections Summary'!$J$5:$N$5,0)))&lt;0.005,IF(ABS(INDEX('Projections Summary'!$J$5:$N$42,MATCH($M31,'Projections Summary'!$J$5:$J$42,0),MATCH(Q$2,'Projections Summary'!$J$5:$N$5,0)))=0,0,"+"),INDEX('Projections Summary'!$J$5:$N$42,MATCH($M31,'Projections Summary'!$J$5:$J$42,0),MATCH(Q$2,'Projections Summary'!$J$5:$N$5,0)))))</f>
        <v>0.56204984459443352</v>
      </c>
      <c r="R31" s="397">
        <f>INDEX('Projections Summary'!$J$5:$N$42,MATCH($M31,'Projections Summary'!$J$5:$J$42,0),MATCH(R$2,'Projections Summary'!$J$5:$N$5,0))</f>
        <v>1.8126066645816183</v>
      </c>
      <c r="S31" s="335" t="s">
        <v>221</v>
      </c>
      <c r="T31" s="329">
        <f>INDEX('Projections Summary'!J$7:N$42, MATCH(Projections_Formatted!S31,'Projections Summary'!J$7:J$42,0),2)</f>
        <v>0.31007821805850228</v>
      </c>
      <c r="U31" s="330">
        <f>RANK(T31,T$31:T$33,0)</f>
        <v>1</v>
      </c>
      <c r="V31" s="331"/>
      <c r="W31" s="322">
        <v>1</v>
      </c>
      <c r="X31" s="394" t="str">
        <f>INDEX(AD$31:AD$33,MATCH(W31,AF$31:AF$33))</f>
        <v>Landfills</v>
      </c>
      <c r="Y31" s="395" t="str">
        <f t="shared" si="2"/>
        <v>Landfills</v>
      </c>
      <c r="Z31" s="328">
        <f>IF(ISTEXT(INDEX('Projections Summary'!$Q$5:$U$42,MATCH($X31,'Projections Summary'!$Q$5:$Q$42,0),MATCH(Z$2,'Projections Summary'!$Q$5:$U$5,0))),INDEX('Projections Summary'!$Q$5:$U$42,MATCH($X31,'Projections Summary'!$Q$5:$Q$42,0),MATCH(Z$2,'Projections Summary'!$Q$5:$U$5,0)),IF(ABS(INDEX('Projections Summary'!$Q$5:$U$42,MATCH($X31,'Projections Summary'!$Q$5:$Q$42,0),MATCH(Z$2,'Projections Summary'!$Q$5:$U$5,0)))&lt;0.005,IF(ABS(INDEX('Projections Summary'!$Q$5:$U$42,MATCH($X31,'Projections Summary'!$Q$5:$Q$42,0),MATCH(Z$2,'Projections Summary'!$Q$5:$U$5,0)))=0,"NO","+"),INDEX('Projections Summary'!$Q$5:$U$42,MATCH($X31,'Projections Summary'!$Q$5:$Q$42,0),MATCH(Z$2,'Projections Summary'!$Q$5:$U$5,0))))</f>
        <v>0.34536977285055803</v>
      </c>
      <c r="AA31" s="328">
        <f>IF(ISTEXT(INDEX('Projections Summary'!$Q$5:$U$42,MATCH($X31,'Projections Summary'!$Q$5:$Q$42,0),MATCH(AA$2,'Projections Summary'!$Q$5:$U$5,0))),INDEX('Projections Summary'!$Q$5:$U$42,MATCH($X31,'Projections Summary'!$Q$5:$Q$42,0),MATCH(AA$2,'Projections Summary'!$Q$5:$U$5,0)),IF(ABS(INDEX('Projections Summary'!$Q$5:$U$42,MATCH($X31,'Projections Summary'!$Q$5:$Q$42,0),MATCH(AA$2,'Projections Summary'!$Q$5:$U$5,0)))&lt;0.005,IF(ABS(INDEX('Projections Summary'!$Q$5:$U$42,MATCH(X31,'Projections Summary'!$Q$5:$Q$42,0),MATCH(AA$2,'Projections Summary'!$Q$5:$U$5,0)))=0,"NO","+"),INDEX('Projections Summary'!$Q$5:$U$42,MATCH($X31,'Projections Summary'!$Q$5:$Q$42,0),MATCH(AA$2,'Projections Summary'!$Q$5:$U$5,0))))</f>
        <v>0.96392511689466254</v>
      </c>
      <c r="AB31" s="328">
        <f>IF(OR(Z31="IE",AA31="IE"), "NA", IF(OR(Z31="NE",AA31="NE"),"NA",IF(ABS(INDEX('Projections Summary'!$Q$5:$U$42,MATCH($X31,'Projections Summary'!$Q$5:$Q$42,0),MATCH(AB$2,'Projections Summary'!$Q$5:$U$5,0)))&lt;0.005,IF(ABS(INDEX('Projections Summary'!$Q$5:$U$42,MATCH($X31,'Projections Summary'!$Q$5:$Q$42,0),MATCH(AB$2,'Projections Summary'!$Q$5:$U$5,0)))=0,0,"+"),INDEX('Projections Summary'!$Q$5:$U$42,MATCH($X31,'Projections Summary'!$Q$5:$Q$42,0),MATCH(AB$2,'Projections Summary'!$Q$5:$U$5,0)))))</f>
        <v>0.6185553440441045</v>
      </c>
      <c r="AC31" s="397">
        <f>INDEX('Projections Summary'!$Q$5:$U$42,MATCH($X31,'Projections Summary'!$Q$5:$Q$42,0),MATCH(AC$2,'Projections Summary'!$Q$5:$U$5,0))</f>
        <v>1.7909944432564868</v>
      </c>
      <c r="AD31" s="335" t="s">
        <v>221</v>
      </c>
      <c r="AE31" s="329">
        <f>INDEX('Projections Summary'!Q$7:U$42, MATCH(Projections_Formatted!AD31,'Projections Summary'!Q$7:Q$42,0),2)</f>
        <v>0.34536977285055803</v>
      </c>
      <c r="AF31" s="330">
        <f>RANK(AE31,AE$31:AE$33,0)</f>
        <v>1</v>
      </c>
    </row>
    <row r="32" spans="1:32" x14ac:dyDescent="0.25">
      <c r="A32" s="322">
        <v>2</v>
      </c>
      <c r="B32" s="394" t="str">
        <f>INDEX(H$31:H$33,MATCH(A32,J$31:J$33))</f>
        <v>Wastewater Treatment</v>
      </c>
      <c r="C32" s="395" t="str">
        <f t="shared" si="0"/>
        <v>Wastewater Treatment</v>
      </c>
      <c r="D32" s="328">
        <f>IF(ISTEXT(INDEX('Projections Summary'!$C$5:$G$42,MATCH($B32,'Projections Summary'!$C$5:$C$42,0),MATCH(D$2,'Projections Summary'!$C$5:$G$5,0))),INDEX('Projections Summary'!$C$5:$G$42,MATCH($B32,'Projections Summary'!$C$5:$C$42,0),MATCH(D$2,'Projections Summary'!$C$5:$G$5,0)),IF(ABS(INDEX('Projections Summary'!$C$5:$G$42,MATCH($B32,'Projections Summary'!$C$5:$C$42,0),MATCH(D$2,'Projections Summary'!$C$5:$G$5,0)))&lt;0.005,IF(ABS(INDEX('Projections Summary'!$C$5:$G$42,MATCH($B32,'Projections Summary'!$C$5:$C$42,0),MATCH(D$2,'Projections Summary'!$C$5:$G$5,0)))=0,"NO","+"),INDEX('Projections Summary'!$C$5:$G$42,MATCH($B32,'Projections Summary'!$C$5:$C$42,0),MATCH(D$2,'Projections Summary'!$C$5:$G$5,0))))</f>
        <v>8.0132686632741743E-2</v>
      </c>
      <c r="E32" s="328">
        <f>IF(ISTEXT(INDEX('Projections Summary'!$C$5:$G$42,MATCH($B32,'Projections Summary'!$C$5:$C$42,0),MATCH(E$2,'Projections Summary'!$C$5:$G$5,0))),INDEX('Projections Summary'!$C$5:$G$42,MATCH($B32,'Projections Summary'!$C$5:$C$42,0),MATCH(E$2,'Projections Summary'!$C$5:$G$5,0)),IF(ABS(INDEX('Projections Summary'!$C$5:$G$42,MATCH($B32,'Projections Summary'!$C$5:$C$42,0),MATCH(E$2,'Projections Summary'!$C$5:$G$5,0)))&lt;0.005,IF(ABS(INDEX('Projections Summary'!$C$5:$G$42,MATCH($B32,'Projections Summary'!$C$5:$C$42,0),MATCH(E$2,'Projections Summary'!$C$5:$G$5,0)))=0,"NO","+"),INDEX('Projections Summary'!$C$5:$G$42,MATCH($B32,'Projections Summary'!$C$5:$C$42,0),MATCH(E$2,'Projections Summary'!$C$5:$G$5,0))))</f>
        <v>0.14633320550535023</v>
      </c>
      <c r="F32" s="328">
        <f>IF(OR(D32="IE",E32="IE"), "NA", IF(OR(D32="NE",E32="NE"),"NA",IF(ABS(INDEX('Projections Summary'!$C$5:$G$42,MATCH($B32,'Projections Summary'!$C$5:$C$42,0),MATCH(F$2,'Projections Summary'!$C$5:$G$5,0)))&lt;0.005,IF(ABS(INDEX('Projections Summary'!$C$5:$G$42,MATCH($B32,'Projections Summary'!$C$5:$C$42,0),MATCH(F$2,'Projections Summary'!$C$5:$G$5,0)))=0,0,"+"),INDEX('Projections Summary'!$C$5:$G$42,MATCH($B32,'Projections Summary'!$C$5:$C$42,0),MATCH(F$2,'Projections Summary'!$C$5:$G$5,0)))))</f>
        <v>6.6200518872608485E-2</v>
      </c>
      <c r="G32" s="396">
        <f>INDEX('Projections Summary'!$C$5:$G$42,MATCH($B32,'Projections Summary'!$C$5:$C$42,0),MATCH(G$2,'Projections Summary'!$C$5:$G$5,0))</f>
        <v>0.82613627040877657</v>
      </c>
      <c r="H32" s="335" t="s">
        <v>222</v>
      </c>
      <c r="I32" s="329">
        <f>INDEX('Projections Summary'!C$7:G$42, MATCH(Projections_Formatted!H32,'Projections Summary'!C$7:C$42,0),2)</f>
        <v>8.0132686632741743E-2</v>
      </c>
      <c r="J32" s="330">
        <f>RANK(I32,I$31:I$33,0)</f>
        <v>2</v>
      </c>
      <c r="K32" s="331"/>
      <c r="L32" s="322">
        <v>2</v>
      </c>
      <c r="M32" s="394" t="str">
        <f>INDEX(S$31:S$33,MATCH(L32,U$31:U$33))</f>
        <v>Wastewater Treatment</v>
      </c>
      <c r="N32" s="395" t="str">
        <f t="shared" si="1"/>
        <v>Wastewater Treatment</v>
      </c>
      <c r="O32" s="328">
        <f>IF(ISTEXT(INDEX('Projections Summary'!$J$5:$N$42,MATCH($M32,'Projections Summary'!$J$5:$J$42,0),MATCH(O$2,'Projections Summary'!$J$5:$N$5,0))),INDEX('Projections Summary'!$J$5:$N$42,MATCH($M32,'Projections Summary'!$J$5:$J$42,0),MATCH(O$2,'Projections Summary'!$J$5:$N$5,0)),IF(ABS(INDEX('Projections Summary'!$J$5:$N$42,MATCH($M32,'Projections Summary'!$J$5:$J$42,0),MATCH(O$2,'Projections Summary'!$J$5:$N$5,0)))&lt;0.005,IF(ABS(INDEX('Projections Summary'!$J$5:$N$42,MATCH($M32,'Projections Summary'!$J$5:$J$42,0),MATCH(O$2,'Projections Summary'!$J$5:$N$5,0)))=0,"NO","+"),INDEX('Projections Summary'!$J$5:$N$42,MATCH($M32,'Projections Summary'!$J$5:$J$42,0),MATCH(O$2,'Projections Summary'!$J$5:$N$5,0))))</f>
        <v>8.5025294668260337E-2</v>
      </c>
      <c r="P32" s="328">
        <f>IF(ISTEXT(INDEX('Projections Summary'!$J$5:$N$42,MATCH($M32,'Projections Summary'!$J$5:$J$42,0),MATCH(P$2,'Projections Summary'!$J$5:$N$5,0))),INDEX('Projections Summary'!$J$5:$N$42,MATCH($M32,'Projections Summary'!$J$5:$J$42,0),MATCH(P$2,'Projections Summary'!$J$5:$N$5,0)),IF(ABS(INDEX('Projections Summary'!$J$5:$N$42,MATCH($M32,'Projections Summary'!$J$5:$J$42,0),MATCH(P$2,'Projections Summary'!$J$5:$N$5,0)))&lt;0.005,IF(ABS(INDEX('Projections Summary'!$J$5:$N$42,MATCH($M32,'Projections Summary'!$J$5:$J$42,0),MATCH(P$2,'Projections Summary'!$J$5:$N$5,0)))=0,"NO","+"),INDEX('Projections Summary'!$J$5:$N$42,MATCH($M32,'Projections Summary'!$J$5:$J$42,0),MATCH(P$2,'Projections Summary'!$J$5:$N$5,0))))</f>
        <v>0.15161258273359646</v>
      </c>
      <c r="Q32" s="328">
        <f>IF(OR(O32="IE",P32="IE"), "NA", IF(OR(O32="NE",P32="NE"),"NA",IF(ABS(INDEX('Projections Summary'!$J$5:$N$42,MATCH($M32,'Projections Summary'!$J$5:$J$42,0),MATCH(Q$2,'Projections Summary'!$J$5:$N$5,0)))&lt;0.005,IF(ABS(INDEX('Projections Summary'!$J$5:$N$42,MATCH($M32,'Projections Summary'!$J$5:$J$42,0),MATCH(Q$2,'Projections Summary'!$J$5:$N$5,0)))=0,0,"+"),INDEX('Projections Summary'!$J$5:$N$42,MATCH($M32,'Projections Summary'!$J$5:$J$42,0),MATCH(Q$2,'Projections Summary'!$J$5:$N$5,0)))))</f>
        <v>6.658728806533612E-2</v>
      </c>
      <c r="R32" s="397">
        <f>INDEX('Projections Summary'!$J$5:$N$42,MATCH($M32,'Projections Summary'!$J$5:$J$42,0),MATCH(R$2,'Projections Summary'!$J$5:$N$5,0))</f>
        <v>0.78314680737228815</v>
      </c>
      <c r="S32" s="335" t="s">
        <v>222</v>
      </c>
      <c r="T32" s="329">
        <f>INDEX('Projections Summary'!J$7:N$42, MATCH(Projections_Formatted!S32,'Projections Summary'!J$7:J$42,0),2)</f>
        <v>8.5025294668260337E-2</v>
      </c>
      <c r="U32" s="330">
        <f>RANK(T32,T$31:T$33,0)</f>
        <v>2</v>
      </c>
      <c r="V32" s="331"/>
      <c r="W32" s="322">
        <v>2</v>
      </c>
      <c r="X32" s="394" t="str">
        <f>INDEX(AD$31:AD$33,MATCH(W32,AF$31:AF$33))</f>
        <v>Wastewater Treatment</v>
      </c>
      <c r="Y32" s="395" t="str">
        <f t="shared" si="2"/>
        <v>Wastewater Treatment</v>
      </c>
      <c r="Z32" s="328">
        <f>IF(ISTEXT(INDEX('Projections Summary'!$Q$5:$U$42,MATCH($X32,'Projections Summary'!$Q$5:$Q$42,0),MATCH(Z$2,'Projections Summary'!$Q$5:$U$5,0))),INDEX('Projections Summary'!$Q$5:$U$42,MATCH($X32,'Projections Summary'!$Q$5:$Q$42,0),MATCH(Z$2,'Projections Summary'!$Q$5:$U$5,0)),IF(ABS(INDEX('Projections Summary'!$Q$5:$U$42,MATCH($X32,'Projections Summary'!$Q$5:$Q$42,0),MATCH(Z$2,'Projections Summary'!$Q$5:$U$5,0)))&lt;0.005,IF(ABS(INDEX('Projections Summary'!$Q$5:$U$42,MATCH($X32,'Projections Summary'!$Q$5:$Q$42,0),MATCH(Z$2,'Projections Summary'!$Q$5:$U$5,0)))=0,"NO","+"),INDEX('Projections Summary'!$Q$5:$U$42,MATCH($X32,'Projections Summary'!$Q$5:$Q$42,0),MATCH(Z$2,'Projections Summary'!$Q$5:$U$5,0))))</f>
        <v>9.9141716926346657E-2</v>
      </c>
      <c r="AA32" s="328">
        <f>IF(ISTEXT(INDEX('Projections Summary'!$Q$5:$U$42,MATCH($X32,'Projections Summary'!$Q$5:$Q$42,0),MATCH(AA$2,'Projections Summary'!$Q$5:$U$5,0))),INDEX('Projections Summary'!$Q$5:$U$42,MATCH($X32,'Projections Summary'!$Q$5:$Q$42,0),MATCH(AA$2,'Projections Summary'!$Q$5:$U$5,0)),IF(ABS(INDEX('Projections Summary'!$Q$5:$U$42,MATCH($X32,'Projections Summary'!$Q$5:$Q$42,0),MATCH(AA$2,'Projections Summary'!$Q$5:$U$5,0)))&lt;0.005,IF(ABS(INDEX('Projections Summary'!$Q$5:$U$42,MATCH(X32,'Projections Summary'!$Q$5:$Q$42,0),MATCH(AA$2,'Projections Summary'!$Q$5:$U$5,0)))=0,"NO","+"),INDEX('Projections Summary'!$Q$5:$U$42,MATCH($X32,'Projections Summary'!$Q$5:$Q$42,0),MATCH(AA$2,'Projections Summary'!$Q$5:$U$5,0))))</f>
        <v>0.16762293951637397</v>
      </c>
      <c r="AB32" s="328">
        <f>IF(OR(Z32="IE",AA32="IE"), "NA", IF(OR(Z32="NE",AA32="NE"),"NA",IF(ABS(INDEX('Projections Summary'!$Q$5:$U$42,MATCH($X32,'Projections Summary'!$Q$5:$Q$42,0),MATCH(AB$2,'Projections Summary'!$Q$5:$U$5,0)))&lt;0.005,IF(ABS(INDEX('Projections Summary'!$Q$5:$U$42,MATCH($X32,'Projections Summary'!$Q$5:$Q$42,0),MATCH(AB$2,'Projections Summary'!$Q$5:$U$5,0)))=0,0,"+"),INDEX('Projections Summary'!$Q$5:$U$42,MATCH($X32,'Projections Summary'!$Q$5:$Q$42,0),MATCH(AB$2,'Projections Summary'!$Q$5:$U$5,0)))))</f>
        <v>6.8481222590027313E-2</v>
      </c>
      <c r="AC32" s="397">
        <f>INDEX('Projections Summary'!$Q$5:$U$42,MATCH($X32,'Projections Summary'!$Q$5:$Q$42,0),MATCH(AC$2,'Projections Summary'!$Q$5:$U$5,0))</f>
        <v>0.69074073672642444</v>
      </c>
      <c r="AD32" s="335" t="s">
        <v>222</v>
      </c>
      <c r="AE32" s="329">
        <f>INDEX('Projections Summary'!Q$7:U$42, MATCH(Projections_Formatted!AD32,'Projections Summary'!Q$7:Q$42,0),2)</f>
        <v>9.9141716926346657E-2</v>
      </c>
      <c r="AF32" s="330">
        <f>RANK(AE32,AE$31:AE$33,0)</f>
        <v>2</v>
      </c>
    </row>
    <row r="33" spans="1:32" x14ac:dyDescent="0.25">
      <c r="A33" s="322">
        <v>3</v>
      </c>
      <c r="B33" s="394" t="str">
        <f>INDEX(H$31:H$33,MATCH(A33,J$31:J$33))</f>
        <v>Composting</v>
      </c>
      <c r="C33" s="395" t="str">
        <f t="shared" si="0"/>
        <v>Composting</v>
      </c>
      <c r="D33" s="328">
        <f>IF(ISTEXT(INDEX('Projections Summary'!$C$5:$G$42,MATCH($B33,'Projections Summary'!$C$5:$C$42,0),MATCH(D$2,'Projections Summary'!$C$5:$G$5,0))),INDEX('Projections Summary'!$C$5:$G$42,MATCH($B33,'Projections Summary'!$C$5:$C$42,0),MATCH(D$2,'Projections Summary'!$C$5:$G$5,0)),IF(ABS(INDEX('Projections Summary'!$C$5:$G$42,MATCH($B33,'Projections Summary'!$C$5:$C$42,0),MATCH(D$2,'Projections Summary'!$C$5:$G$5,0)))&lt;0.005,IF(ABS(INDEX('Projections Summary'!$C$5:$G$42,MATCH($B33,'Projections Summary'!$C$5:$C$42,0),MATCH(D$2,'Projections Summary'!$C$5:$G$5,0)))=0,"NO","+"),INDEX('Projections Summary'!$C$5:$G$42,MATCH($B33,'Projections Summary'!$C$5:$C$42,0),MATCH(D$2,'Projections Summary'!$C$5:$G$5,0))))</f>
        <v>3.6750922281954798E-2</v>
      </c>
      <c r="E33" s="328" t="str">
        <f>IF(ISTEXT(INDEX('Projections Summary'!$C$5:$G$42,MATCH($B33,'Projections Summary'!$C$5:$C$42,0),MATCH(E$2,'Projections Summary'!$C$5:$G$5,0))),INDEX('Projections Summary'!$C$5:$G$42,MATCH($B33,'Projections Summary'!$C$5:$C$42,0),MATCH(E$2,'Projections Summary'!$C$5:$G$5,0)),IF(ABS(INDEX('Projections Summary'!$C$5:$G$42,MATCH($B33,'Projections Summary'!$C$5:$C$42,0),MATCH(E$2,'Projections Summary'!$C$5:$G$5,0)))&lt;0.005,IF(ABS(INDEX('Projections Summary'!$C$5:$G$42,MATCH($B33,'Projections Summary'!$C$5:$C$42,0),MATCH(E$2,'Projections Summary'!$C$5:$G$5,0)))=0,"NO","+"),INDEX('Projections Summary'!$C$5:$G$42,MATCH($B33,'Projections Summary'!$C$5:$C$42,0),MATCH(E$2,'Projections Summary'!$C$5:$G$5,0))))</f>
        <v>NE</v>
      </c>
      <c r="F33" s="328" t="str">
        <f>IF(OR(D33="IE",E33="IE"), "NA", IF(OR(D33="NE",E33="NE"),"NA",IF(ABS(INDEX('Projections Summary'!$C$5:$G$42,MATCH($B33,'Projections Summary'!$C$5:$C$42,0),MATCH(F$2,'Projections Summary'!$C$5:$G$5,0)))&lt;0.005,IF(ABS(INDEX('Projections Summary'!$C$5:$G$42,MATCH($B33,'Projections Summary'!$C$5:$C$42,0),MATCH(F$2,'Projections Summary'!$C$5:$G$5,0)))=0,0,"+"),INDEX('Projections Summary'!$C$5:$G$42,MATCH($B33,'Projections Summary'!$C$5:$C$42,0),MATCH(F$2,'Projections Summary'!$C$5:$G$5,0)))))</f>
        <v>NA</v>
      </c>
      <c r="G33" s="396" t="str">
        <f>INDEX('Projections Summary'!$C$5:$G$42,MATCH($B33,'Projections Summary'!$C$5:$C$42,0),MATCH(G$2,'Projections Summary'!$C$5:$G$5,0))</f>
        <v>NA</v>
      </c>
      <c r="H33" s="335" t="s">
        <v>223</v>
      </c>
      <c r="I33" s="329">
        <f>INDEX('Projections Summary'!C$7:G$42, MATCH(Projections_Formatted!H33,'Projections Summary'!C$7:C$42,0),2)</f>
        <v>3.6750922281954798E-2</v>
      </c>
      <c r="J33" s="330">
        <f>RANK(I33,I$31:I$33,0)</f>
        <v>3</v>
      </c>
      <c r="K33" s="331"/>
      <c r="L33" s="322">
        <v>3</v>
      </c>
      <c r="M33" s="394" t="str">
        <f>INDEX(S$31:S$33,MATCH(L33,U$31:U$33))</f>
        <v>Composting</v>
      </c>
      <c r="N33" s="395" t="str">
        <f t="shared" si="1"/>
        <v>Composting</v>
      </c>
      <c r="O33" s="328">
        <f>IF(ISTEXT(INDEX('Projections Summary'!$J$5:$N$42,MATCH($M33,'Projections Summary'!$J$5:$J$42,0),MATCH(O$2,'Projections Summary'!$J$5:$N$5,0))),INDEX('Projections Summary'!$J$5:$N$42,MATCH($M33,'Projections Summary'!$J$5:$J$42,0),MATCH(O$2,'Projections Summary'!$J$5:$N$5,0)),IF(ABS(INDEX('Projections Summary'!$J$5:$N$42,MATCH($M33,'Projections Summary'!$J$5:$J$42,0),MATCH(O$2,'Projections Summary'!$J$5:$N$5,0)))&lt;0.005,IF(ABS(INDEX('Projections Summary'!$J$5:$N$42,MATCH($M33,'Projections Summary'!$J$5:$J$42,0),MATCH(O$2,'Projections Summary'!$J$5:$N$5,0)))=0,"NO","+"),INDEX('Projections Summary'!$J$5:$N$42,MATCH($M33,'Projections Summary'!$J$5:$J$42,0),MATCH(O$2,'Projections Summary'!$J$5:$N$5,0))))</f>
        <v>3.8994798847500317E-2</v>
      </c>
      <c r="P33" s="328" t="str">
        <f>IF(ISTEXT(INDEX('Projections Summary'!$J$5:$N$42,MATCH($M33,'Projections Summary'!$J$5:$J$42,0),MATCH(P$2,'Projections Summary'!$J$5:$N$5,0))),INDEX('Projections Summary'!$J$5:$N$42,MATCH($M33,'Projections Summary'!$J$5:$J$42,0),MATCH(P$2,'Projections Summary'!$J$5:$N$5,0)),IF(ABS(INDEX('Projections Summary'!$J$5:$N$42,MATCH($M33,'Projections Summary'!$J$5:$J$42,0),MATCH(P$2,'Projections Summary'!$J$5:$N$5,0)))&lt;0.005,IF(ABS(INDEX('Projections Summary'!$J$5:$N$42,MATCH($M33,'Projections Summary'!$J$5:$J$42,0),MATCH(P$2,'Projections Summary'!$J$5:$N$5,0)))=0,"NO","+"),INDEX('Projections Summary'!$J$5:$N$42,MATCH($M33,'Projections Summary'!$J$5:$J$42,0),MATCH(P$2,'Projections Summary'!$J$5:$N$5,0))))</f>
        <v>NE</v>
      </c>
      <c r="Q33" s="328" t="str">
        <f>IF(OR(O33="IE",P33="IE"), "NA", IF(OR(O33="NE",P33="NE"),"NA",IF(ABS(INDEX('Projections Summary'!$J$5:$N$42,MATCH($M33,'Projections Summary'!$J$5:$J$42,0),MATCH(Q$2,'Projections Summary'!$J$5:$N$5,0)))&lt;0.005,IF(ABS(INDEX('Projections Summary'!$J$5:$N$42,MATCH($M33,'Projections Summary'!$J$5:$J$42,0),MATCH(Q$2,'Projections Summary'!$J$5:$N$5,0)))=0,0,"+"),INDEX('Projections Summary'!$J$5:$N$42,MATCH($M33,'Projections Summary'!$J$5:$J$42,0),MATCH(Q$2,'Projections Summary'!$J$5:$N$5,0)))))</f>
        <v>NA</v>
      </c>
      <c r="R33" s="397" t="str">
        <f>INDEX('Projections Summary'!$J$5:$N$42,MATCH($M33,'Projections Summary'!$J$5:$J$42,0),MATCH(R$2,'Projections Summary'!$J$5:$N$5,0))</f>
        <v>NA</v>
      </c>
      <c r="S33" s="335" t="s">
        <v>223</v>
      </c>
      <c r="T33" s="329">
        <f>INDEX('Projections Summary'!J$7:N$42, MATCH(Projections_Formatted!S33,'Projections Summary'!J$7:J$42,0),2)</f>
        <v>3.8994798847500317E-2</v>
      </c>
      <c r="U33" s="330">
        <f>RANK(T33,T$31:T$33,0)</f>
        <v>3</v>
      </c>
      <c r="V33" s="331"/>
      <c r="W33" s="322">
        <v>3</v>
      </c>
      <c r="X33" s="394" t="str">
        <f>INDEX(AD$31:AD$33,MATCH(W33,AF$31:AF$33))</f>
        <v>Composting</v>
      </c>
      <c r="Y33" s="395" t="str">
        <f t="shared" si="2"/>
        <v>Composting</v>
      </c>
      <c r="Z33" s="328">
        <f>IF(ISTEXT(INDEX('Projections Summary'!$Q$5:$U$42,MATCH($X33,'Projections Summary'!$Q$5:$Q$42,0),MATCH(Z$2,'Projections Summary'!$Q$5:$U$5,0))),INDEX('Projections Summary'!$Q$5:$U$42,MATCH($X33,'Projections Summary'!$Q$5:$Q$42,0),MATCH(Z$2,'Projections Summary'!$Q$5:$U$5,0)),IF(ABS(INDEX('Projections Summary'!$Q$5:$U$42,MATCH($X33,'Projections Summary'!$Q$5:$Q$42,0),MATCH(Z$2,'Projections Summary'!$Q$5:$U$5,0)))&lt;0.005,IF(ABS(INDEX('Projections Summary'!$Q$5:$U$42,MATCH($X33,'Projections Summary'!$Q$5:$Q$42,0),MATCH(Z$2,'Projections Summary'!$Q$5:$U$5,0)))=0,"NO","+"),INDEX('Projections Summary'!$Q$5:$U$42,MATCH($X33,'Projections Summary'!$Q$5:$Q$42,0),MATCH(Z$2,'Projections Summary'!$Q$5:$U$5,0))))</f>
        <v>4.546895513885086E-2</v>
      </c>
      <c r="AA33" s="328" t="str">
        <f>IF(ISTEXT(INDEX('Projections Summary'!$Q$5:$U$42,MATCH($X33,'Projections Summary'!$Q$5:$Q$42,0),MATCH(AA$2,'Projections Summary'!$Q$5:$U$5,0))),INDEX('Projections Summary'!$Q$5:$U$42,MATCH($X33,'Projections Summary'!$Q$5:$Q$42,0),MATCH(AA$2,'Projections Summary'!$Q$5:$U$5,0)),IF(ABS(INDEX('Projections Summary'!$Q$5:$U$42,MATCH($X33,'Projections Summary'!$Q$5:$Q$42,0),MATCH(AA$2,'Projections Summary'!$Q$5:$U$5,0)))&lt;0.005,IF(ABS(INDEX('Projections Summary'!$Q$5:$U$42,MATCH(X33,'Projections Summary'!$Q$5:$Q$42,0),MATCH(AA$2,'Projections Summary'!$Q$5:$U$5,0)))=0,"NO","+"),INDEX('Projections Summary'!$Q$5:$U$42,MATCH($X33,'Projections Summary'!$Q$5:$Q$42,0),MATCH(AA$2,'Projections Summary'!$Q$5:$U$5,0))))</f>
        <v>NE</v>
      </c>
      <c r="AB33" s="328" t="str">
        <f>IF(OR(Z33="IE",AA33="IE"), "NA", IF(OR(Z33="NE",AA33="NE"),"NA",IF(ABS(INDEX('Projections Summary'!$Q$5:$U$42,MATCH($X33,'Projections Summary'!$Q$5:$Q$42,0),MATCH(AB$2,'Projections Summary'!$Q$5:$U$5,0)))&lt;0.005,IF(ABS(INDEX('Projections Summary'!$Q$5:$U$42,MATCH($X33,'Projections Summary'!$Q$5:$Q$42,0),MATCH(AB$2,'Projections Summary'!$Q$5:$U$5,0)))=0,0,"+"),INDEX('Projections Summary'!$Q$5:$U$42,MATCH($X33,'Projections Summary'!$Q$5:$Q$42,0),MATCH(AB$2,'Projections Summary'!$Q$5:$U$5,0)))))</f>
        <v>NA</v>
      </c>
      <c r="AC33" s="397" t="str">
        <f>INDEX('Projections Summary'!$Q$5:$U$42,MATCH($X33,'Projections Summary'!$Q$5:$Q$42,0),MATCH(AC$2,'Projections Summary'!$Q$5:$U$5,0))</f>
        <v>NA</v>
      </c>
      <c r="AD33" s="335" t="s">
        <v>223</v>
      </c>
      <c r="AE33" s="329">
        <f>INDEX('Projections Summary'!Q$7:U$42, MATCH(Projections_Formatted!AD33,'Projections Summary'!Q$7:Q$42,0),2)</f>
        <v>4.546895513885086E-2</v>
      </c>
      <c r="AF33" s="330">
        <f>RANK(AE33,AE$31:AE$33,0)</f>
        <v>3</v>
      </c>
    </row>
    <row r="34" spans="1:32" ht="30" x14ac:dyDescent="0.25">
      <c r="B34" s="394" t="s">
        <v>224</v>
      </c>
      <c r="C34" s="399" t="str">
        <f t="shared" si="0"/>
        <v>Total Emissions (Excluding Sinks)</v>
      </c>
      <c r="D34" s="400">
        <f>IF(ISTEXT(INDEX('Projections Summary'!$C$5:$G$42,MATCH($B34,'Projections Summary'!$C$5:$C$42,0),MATCH(D$2,'Projections Summary'!$C$5:$G$5,0))),INDEX('Projections Summary'!$C$5:$G$42,MATCH($B34,'Projections Summary'!$C$5:$C$42,0),MATCH(D$2,'Projections Summary'!$C$5:$G$5,0)),IF(ABS(INDEX('Projections Summary'!$C$5:$G$42,MATCH($B34,'Projections Summary'!$C$5:$C$42,0),MATCH(D$2,'Projections Summary'!$C$5:$G$5,0)))&lt;0.005,IF(ABS(INDEX('Projections Summary'!$C$5:$G$42,MATCH($B34,'Projections Summary'!$C$5:$C$42,0),MATCH(D$2,'Projections Summary'!$C$5:$G$5,0)))=0,"NO","+"),INDEX('Projections Summary'!$C$5:$G$42,MATCH($B34,'Projections Summary'!$C$5:$C$42,0),MATCH(D$2,'Projections Summary'!$C$5:$G$5,0))))</f>
        <v>18.450113060453056</v>
      </c>
      <c r="E34" s="400">
        <f>IF(ISTEXT(INDEX('Projections Summary'!$C$5:$G$42,MATCH($B34,'Projections Summary'!$C$5:$C$42,0),MATCH(E$2,'Projections Summary'!$C$5:$G$5,0))),INDEX('Projections Summary'!$C$5:$G$42,MATCH($B34,'Projections Summary'!$C$5:$C$42,0),MATCH(E$2,'Projections Summary'!$C$5:$G$5,0)),IF(ABS(INDEX('Projections Summary'!$C$5:$G$42,MATCH($B34,'Projections Summary'!$C$5:$C$42,0),MATCH(E$2,'Projections Summary'!$C$5:$G$5,0)))&lt;0.005,IF(ABS(INDEX('Projections Summary'!$C$5:$G$42,MATCH($B34,'Projections Summary'!$C$5:$C$42,0),MATCH(E$2,'Projections Summary'!$C$5:$G$5,0)))=0,"NO","+"),INDEX('Projections Summary'!$C$5:$G$42,MATCH($B34,'Projections Summary'!$C$5:$C$42,0),MATCH(E$2,'Projections Summary'!$C$5:$G$5,0))))</f>
        <v>18.009967880735779</v>
      </c>
      <c r="F34" s="400">
        <f>IF(OR(D34="IE",E34="IE"), "NA", IF(OR(D34="NE",E34="NE"),"NA",IF(ABS(INDEX('Projections Summary'!$C$5:$G$42,MATCH($B34,'Projections Summary'!$C$5:$C$42,0),MATCH(F$2,'Projections Summary'!$C$5:$G$5,0)))&lt;0.005,IF(ABS(INDEX('Projections Summary'!$C$5:$G$42,MATCH($B34,'Projections Summary'!$C$5:$C$42,0),MATCH(F$2,'Projections Summary'!$C$5:$G$5,0)))=0,0,"+"),INDEX('Projections Summary'!$C$5:$G$42,MATCH($B34,'Projections Summary'!$C$5:$C$42,0),MATCH(F$2,'Projections Summary'!$C$5:$G$5,0)))))</f>
        <v>-0.44014517971727685</v>
      </c>
      <c r="G34" s="400">
        <f>INDEX('Projections Summary'!$C$5:$G$42,MATCH($B34,'Projections Summary'!$C$5:$C$42,0),MATCH(G$2,'Projections Summary'!$C$5:$G$5,0))</f>
        <v>-2.3855961113902723E-2</v>
      </c>
      <c r="H34" s="333" t="s">
        <v>224</v>
      </c>
      <c r="I34" s="329">
        <f>INDEX('Projections Summary'!C$7:G$42, MATCH(Projections_Formatted!H34,'Projections Summary'!C$7:C$42,0),2)</f>
        <v>18.450113060453056</v>
      </c>
      <c r="J34" s="330"/>
      <c r="K34" s="331"/>
      <c r="L34" s="322"/>
      <c r="M34" s="394" t="s">
        <v>224</v>
      </c>
      <c r="N34" s="399" t="str">
        <f t="shared" si="1"/>
        <v>Total Emissions (Excluding Sinks)</v>
      </c>
      <c r="O34" s="400">
        <f>IF(ISTEXT(INDEX('Projections Summary'!$J$5:$N$42,MATCH($M34,'Projections Summary'!$J$5:$J$42,0),MATCH(O$2,'Projections Summary'!$J$5:$N$5,0))),INDEX('Projections Summary'!$J$5:$N$42,MATCH($M34,'Projections Summary'!$J$5:$J$42,0),MATCH(O$2,'Projections Summary'!$J$5:$N$5,0)),IF(ABS(INDEX('Projections Summary'!$J$5:$N$42,MATCH($M34,'Projections Summary'!$J$5:$J$42,0),MATCH(O$2,'Projections Summary'!$J$5:$N$5,0)))&lt;0.005,IF(ABS(INDEX('Projections Summary'!$J$5:$N$42,MATCH($M34,'Projections Summary'!$J$5:$J$42,0),MATCH(O$2,'Projections Summary'!$J$5:$N$5,0)))=0,"NO","+"),INDEX('Projections Summary'!$J$5:$N$42,MATCH($M34,'Projections Summary'!$J$5:$J$42,0),MATCH(O$2,'Projections Summary'!$J$5:$N$5,0))))</f>
        <v>17.508134273634926</v>
      </c>
      <c r="P34" s="400">
        <f>IF(ISTEXT(INDEX('Projections Summary'!$J$5:$N$42,MATCH($M34,'Projections Summary'!$J$5:$J$42,0),MATCH(P$2,'Projections Summary'!$J$5:$N$5,0))),INDEX('Projections Summary'!$J$5:$N$42,MATCH($M34,'Projections Summary'!$J$5:$J$42,0),MATCH(P$2,'Projections Summary'!$J$5:$N$5,0)),IF(ABS(INDEX('Projections Summary'!$J$5:$N$42,MATCH($M34,'Projections Summary'!$J$5:$J$42,0),MATCH(P$2,'Projections Summary'!$J$5:$N$5,0)))&lt;0.005,IF(ABS(INDEX('Projections Summary'!$J$5:$N$42,MATCH($M34,'Projections Summary'!$J$5:$J$42,0),MATCH(P$2,'Projections Summary'!$J$5:$N$5,0)))=0,"NO","+"),INDEX('Projections Summary'!$J$5:$N$42,MATCH($M34,'Projections Summary'!$J$5:$J$42,0),MATCH(P$2,'Projections Summary'!$J$5:$N$5,0))))</f>
        <v>17.931681667005723</v>
      </c>
      <c r="Q34" s="400">
        <f>IF(OR(O34="IE",P34="IE"), "NA", IF(OR(O34="NE",P34="NE"),"NA",IF(ABS(INDEX('Projections Summary'!$J$5:$N$42,MATCH($M34,'Projections Summary'!$J$5:$J$42,0),MATCH(Q$2,'Projections Summary'!$J$5:$N$5,0)))&lt;0.005,IF(ABS(INDEX('Projections Summary'!$J$5:$N$42,MATCH($M34,'Projections Summary'!$J$5:$J$42,0),MATCH(Q$2,'Projections Summary'!$J$5:$N$5,0)))=0,0,"+"),INDEX('Projections Summary'!$J$5:$N$42,MATCH($M34,'Projections Summary'!$J$5:$J$42,0),MATCH(Q$2,'Projections Summary'!$J$5:$N$5,0)))))</f>
        <v>0.4235473933707965</v>
      </c>
      <c r="R34" s="401">
        <f>INDEX('Projections Summary'!$J$5:$N$42,MATCH($M34,'Projections Summary'!$J$5:$J$42,0),MATCH(R$2,'Projections Summary'!$J$5:$N$5,0))</f>
        <v>2.4191463622060875E-2</v>
      </c>
      <c r="S34" s="333" t="s">
        <v>224</v>
      </c>
      <c r="T34" s="329">
        <f>INDEX('Projections Summary'!J$7:N$42, MATCH(Projections_Formatted!S34,'Projections Summary'!J$7:J$42,0),2)</f>
        <v>17.508134273634926</v>
      </c>
      <c r="U34" s="330"/>
      <c r="V34" s="331"/>
      <c r="W34" s="322"/>
      <c r="X34" s="394" t="s">
        <v>224</v>
      </c>
      <c r="Y34" s="399" t="str">
        <f t="shared" si="2"/>
        <v>Total Emissions (Excluding Sinks)</v>
      </c>
      <c r="Z34" s="400">
        <f>IF(ISTEXT(INDEX('Projections Summary'!$Q$5:$U$42,MATCH($X34,'Projections Summary'!$Q$5:$Q$42,0),MATCH(Z$2,'Projections Summary'!$Q$5:$U$5,0))),INDEX('Projections Summary'!$Q$5:$U$42,MATCH($X34,'Projections Summary'!$Q$5:$Q$42,0),MATCH(Z$2,'Projections Summary'!$Q$5:$U$5,0)),IF(ABS(INDEX('Projections Summary'!$Q$5:$U$42,MATCH($X34,'Projections Summary'!$Q$5:$Q$42,0),MATCH(Z$2,'Projections Summary'!$Q$5:$U$5,0)))&lt;0.005,IF(ABS(INDEX('Projections Summary'!$Q$5:$U$42,MATCH($X34,'Projections Summary'!$Q$5:$Q$42,0),MATCH(Z$2,'Projections Summary'!$Q$5:$U$5,0)))=0,"NO","+"),INDEX('Projections Summary'!$Q$5:$U$42,MATCH($X34,'Projections Summary'!$Q$5:$Q$42,0),MATCH(Z$2,'Projections Summary'!$Q$5:$U$5,0))))</f>
        <v>13.861684200449048</v>
      </c>
      <c r="AA34" s="400">
        <f>IF(ISTEXT(INDEX('Projections Summary'!$Q$5:$U$42,MATCH($X34,'Projections Summary'!$Q$5:$Q$42,0),MATCH(AA$2,'Projections Summary'!$Q$5:$U$5,0))),INDEX('Projections Summary'!$Q$5:$U$42,MATCH($X34,'Projections Summary'!$Q$5:$Q$42,0),MATCH(AA$2,'Projections Summary'!$Q$5:$U$5,0)),IF(ABS(INDEX('Projections Summary'!$Q$5:$U$42,MATCH($X34,'Projections Summary'!$Q$5:$Q$42,0),MATCH(AA$2,'Projections Summary'!$Q$5:$U$5,0)))&lt;0.005,IF(ABS(INDEX('Projections Summary'!$Q$5:$U$42,MATCH(X34,'Projections Summary'!$Q$5:$Q$42,0),MATCH(AA$2,'Projections Summary'!$Q$5:$U$5,0)))=0,"NO","+"),INDEX('Projections Summary'!$Q$5:$U$42,MATCH($X34,'Projections Summary'!$Q$5:$Q$42,0),MATCH(AA$2,'Projections Summary'!$Q$5:$U$5,0))))</f>
        <v>17.354621790218619</v>
      </c>
      <c r="AB34" s="400">
        <f>IF(OR(Z34="IE",AA34="IE"), "NA", IF(OR(Z34="NE",AA34="NE"),"NA",IF(ABS(INDEX('Projections Summary'!$Q$5:$U$42,MATCH($X34,'Projections Summary'!$Q$5:$Q$42,0),MATCH(AB$2,'Projections Summary'!$Q$5:$U$5,0)))&lt;0.005,IF(ABS(INDEX('Projections Summary'!$Q$5:$U$42,MATCH($X34,'Projections Summary'!$Q$5:$Q$42,0),MATCH(AB$2,'Projections Summary'!$Q$5:$U$5,0)))=0,0,"+"),INDEX('Projections Summary'!$Q$5:$U$42,MATCH($X34,'Projections Summary'!$Q$5:$Q$42,0),MATCH(AB$2,'Projections Summary'!$Q$5:$U$5,0)))))</f>
        <v>3.4929375897695714</v>
      </c>
      <c r="AC34" s="401">
        <f>INDEX('Projections Summary'!$Q$5:$U$42,MATCH($X34,'Projections Summary'!$Q$5:$Q$42,0),MATCH(AC$2,'Projections Summary'!$Q$5:$U$5,0))</f>
        <v>0.25198507910434276</v>
      </c>
      <c r="AD34" s="333" t="s">
        <v>224</v>
      </c>
      <c r="AE34" s="329">
        <f>INDEX('Projections Summary'!Q$7:U$42, MATCH(Projections_Formatted!AD34,'Projections Summary'!Q$7:Q$42,0),2)</f>
        <v>13.861684200449048</v>
      </c>
      <c r="AF34" s="330"/>
    </row>
    <row r="35" spans="1:32" ht="15.75" thickBot="1" x14ac:dyDescent="0.3">
      <c r="B35" s="394" t="s">
        <v>225</v>
      </c>
      <c r="C35" s="402" t="str">
        <f t="shared" si="0"/>
        <v>Net Emissions (Including Sinks)</v>
      </c>
      <c r="D35" s="400">
        <f>IF(ISTEXT(INDEX('Projections Summary'!$C$5:$G$42,MATCH($B35,'Projections Summary'!$C$5:$C$42,0),MATCH(D$2,'Projections Summary'!$C$5:$G$5,0))),INDEX('Projections Summary'!$C$5:$G$42,MATCH($B35,'Projections Summary'!$C$5:$C$42,0),MATCH(D$2,'Projections Summary'!$C$5:$G$5,0)),IF(ABS(INDEX('Projections Summary'!$C$5:$G$42,MATCH($B35,'Projections Summary'!$C$5:$C$42,0),MATCH(D$2,'Projections Summary'!$C$5:$G$5,0)))&lt;0.005,IF(ABS(INDEX('Projections Summary'!$C$5:$G$42,MATCH($B35,'Projections Summary'!$C$5:$C$42,0),MATCH(D$2,'Projections Summary'!$C$5:$G$5,0)))=0,"NO","+"),INDEX('Projections Summary'!$C$5:$G$42,MATCH($B35,'Projections Summary'!$C$5:$C$42,0),MATCH(D$2,'Projections Summary'!$C$5:$G$5,0))))</f>
        <v>16.110717277023575</v>
      </c>
      <c r="E35" s="400">
        <f>IF(ISTEXT(INDEX('Projections Summary'!$C$5:$G$42,MATCH($B35,'Projections Summary'!$C$5:$C$42,0),MATCH(E$2,'Projections Summary'!$C$5:$G$5,0))),INDEX('Projections Summary'!$C$5:$G$42,MATCH($B35,'Projections Summary'!$C$5:$C$42,0),MATCH(E$2,'Projections Summary'!$C$5:$G$5,0)),IF(ABS(INDEX('Projections Summary'!$C$5:$G$42,MATCH($B35,'Projections Summary'!$C$5:$C$42,0),MATCH(E$2,'Projections Summary'!$C$5:$G$5,0)))&lt;0.005,IF(ABS(INDEX('Projections Summary'!$C$5:$G$42,MATCH($B35,'Projections Summary'!$C$5:$C$42,0),MATCH(E$2,'Projections Summary'!$C$5:$G$5,0)))=0,"NO","+"),INDEX('Projections Summary'!$C$5:$G$42,MATCH($B35,'Projections Summary'!$C$5:$C$42,0),MATCH(E$2,'Projections Summary'!$C$5:$G$5,0))))</f>
        <v>18.009967880735779</v>
      </c>
      <c r="F35" s="400">
        <f>IF(OR(D35="IE",E35="IE"), "NA", IF(OR(D35="NE",E35="NE"),"NA",IF(ABS(INDEX('Projections Summary'!$C$5:$G$42,MATCH($B35,'Projections Summary'!$C$5:$C$42,0),MATCH(F$2,'Projections Summary'!$C$5:$G$5,0)))&lt;0.005,IF(ABS(INDEX('Projections Summary'!$C$5:$G$42,MATCH($B35,'Projections Summary'!$C$5:$C$42,0),MATCH(F$2,'Projections Summary'!$C$5:$G$5,0)))=0,0,"+"),INDEX('Projections Summary'!$C$5:$G$42,MATCH($B35,'Projections Summary'!$C$5:$C$42,0),MATCH(F$2,'Projections Summary'!$C$5:$G$5,0)))))</f>
        <v>1.8992506037122041</v>
      </c>
      <c r="G35" s="400">
        <f>INDEX('Projections Summary'!$C$5:$G$42,MATCH($B35,'Projections Summary'!$C$5:$C$42,0),MATCH(G$2,'Projections Summary'!$C$5:$G$5,0))</f>
        <v>0.11788740197314711</v>
      </c>
      <c r="H35" s="338" t="s">
        <v>225</v>
      </c>
      <c r="I35" s="329">
        <f>INDEX('Projections Summary'!C$7:G$42, MATCH(Projections_Formatted!H35,'Projections Summary'!C$7:C$42,0),2)</f>
        <v>16.110717277023575</v>
      </c>
      <c r="J35" s="337"/>
      <c r="K35" s="331"/>
      <c r="L35" s="322"/>
      <c r="M35" s="394" t="s">
        <v>225</v>
      </c>
      <c r="N35" s="402" t="str">
        <f t="shared" si="1"/>
        <v>Net Emissions (Including Sinks)</v>
      </c>
      <c r="O35" s="400">
        <f>IF(ISTEXT(INDEX('Projections Summary'!$J$5:$N$42,MATCH($M35,'Projections Summary'!$J$5:$J$42,0),MATCH(O$2,'Projections Summary'!$J$5:$N$5,0))),INDEX('Projections Summary'!$J$5:$N$42,MATCH($M35,'Projections Summary'!$J$5:$J$42,0),MATCH(O$2,'Projections Summary'!$J$5:$N$5,0)),IF(ABS(INDEX('Projections Summary'!$J$5:$N$42,MATCH($M35,'Projections Summary'!$J$5:$J$42,0),MATCH(O$2,'Projections Summary'!$J$5:$N$5,0)))&lt;0.005,IF(ABS(INDEX('Projections Summary'!$J$5:$N$42,MATCH($M35,'Projections Summary'!$J$5:$J$42,0),MATCH(O$2,'Projections Summary'!$J$5:$N$5,0)))=0,"NO","+"),INDEX('Projections Summary'!$J$5:$N$42,MATCH($M35,'Projections Summary'!$J$5:$J$42,0),MATCH(O$2,'Projections Summary'!$J$5:$N$5,0))))</f>
        <v>15.21188760533137</v>
      </c>
      <c r="P35" s="400">
        <f>IF(ISTEXT(INDEX('Projections Summary'!$J$5:$N$42,MATCH($M35,'Projections Summary'!$J$5:$J$42,0),MATCH(P$2,'Projections Summary'!$J$5:$N$5,0))),INDEX('Projections Summary'!$J$5:$N$42,MATCH($M35,'Projections Summary'!$J$5:$J$42,0),MATCH(P$2,'Projections Summary'!$J$5:$N$5,0)),IF(ABS(INDEX('Projections Summary'!$J$5:$N$42,MATCH($M35,'Projections Summary'!$J$5:$J$42,0),MATCH(P$2,'Projections Summary'!$J$5:$N$5,0)))&lt;0.005,IF(ABS(INDEX('Projections Summary'!$J$5:$N$42,MATCH($M35,'Projections Summary'!$J$5:$J$42,0),MATCH(P$2,'Projections Summary'!$J$5:$N$5,0)))=0,"NO","+"),INDEX('Projections Summary'!$J$5:$N$42,MATCH($M35,'Projections Summary'!$J$5:$J$42,0),MATCH(P$2,'Projections Summary'!$J$5:$N$5,0))))</f>
        <v>17.931681667005723</v>
      </c>
      <c r="Q35" s="400">
        <f>IF(OR(O35="IE",P35="IE"), "NA", IF(OR(O35="NE",P35="NE"),"NA",IF(ABS(INDEX('Projections Summary'!$J$5:$N$42,MATCH($M35,'Projections Summary'!$J$5:$J$42,0),MATCH(Q$2,'Projections Summary'!$J$5:$N$5,0)))&lt;0.005,IF(ABS(INDEX('Projections Summary'!$J$5:$N$42,MATCH($M35,'Projections Summary'!$J$5:$J$42,0),MATCH(Q$2,'Projections Summary'!$J$5:$N$5,0)))=0,0,"+"),INDEX('Projections Summary'!$J$5:$N$42,MATCH($M35,'Projections Summary'!$J$5:$J$42,0),MATCH(Q$2,'Projections Summary'!$J$5:$N$5,0)))))</f>
        <v>2.719794061674353</v>
      </c>
      <c r="R35" s="401">
        <f>INDEX('Projections Summary'!$J$5:$N$42,MATCH($M35,'Projections Summary'!$J$5:$J$42,0),MATCH(R$2,'Projections Summary'!$J$5:$N$5,0))</f>
        <v>0.17879398876975242</v>
      </c>
      <c r="S35" s="338" t="s">
        <v>225</v>
      </c>
      <c r="T35" s="329">
        <f>INDEX('Projections Summary'!J$7:N$42, MATCH(Projections_Formatted!S35,'Projections Summary'!J$7:J$42,0),2)</f>
        <v>15.21188760533137</v>
      </c>
      <c r="U35" s="337"/>
      <c r="V35" s="331"/>
      <c r="W35" s="322"/>
      <c r="X35" s="394" t="s">
        <v>225</v>
      </c>
      <c r="Y35" s="402" t="str">
        <f t="shared" si="2"/>
        <v>Net Emissions (Including Sinks)</v>
      </c>
      <c r="Z35" s="400">
        <f>IF(ISTEXT(INDEX('Projections Summary'!$Q$5:$U$42,MATCH($X35,'Projections Summary'!$Q$5:$Q$42,0),MATCH(Z$2,'Projections Summary'!$Q$5:$U$5,0))),INDEX('Projections Summary'!$Q$5:$U$42,MATCH($X35,'Projections Summary'!$Q$5:$Q$42,0),MATCH(Z$2,'Projections Summary'!$Q$5:$U$5,0)),IF(ABS(INDEX('Projections Summary'!$Q$5:$U$42,MATCH($X35,'Projections Summary'!$Q$5:$Q$42,0),MATCH(Z$2,'Projections Summary'!$Q$5:$U$5,0)))&lt;0.005,IF(ABS(INDEX('Projections Summary'!$Q$5:$U$42,MATCH($X35,'Projections Summary'!$Q$5:$Q$42,0),MATCH(Z$2,'Projections Summary'!$Q$5:$U$5,0)))=0,"NO","+"),INDEX('Projections Summary'!$Q$5:$U$42,MATCH($X35,'Projections Summary'!$Q$5:$Q$42,0),MATCH(Z$2,'Projections Summary'!$Q$5:$U$5,0))))</f>
        <v>11.435716185711694</v>
      </c>
      <c r="AA35" s="400">
        <f>IF(ISTEXT(INDEX('Projections Summary'!$Q$5:$U$42,MATCH($X35,'Projections Summary'!$Q$5:$Q$42,0),MATCH(AA$2,'Projections Summary'!$Q$5:$U$5,0))),INDEX('Projections Summary'!$Q$5:$U$42,MATCH($X35,'Projections Summary'!$Q$5:$Q$42,0),MATCH(AA$2,'Projections Summary'!$Q$5:$U$5,0)),IF(ABS(INDEX('Projections Summary'!$Q$5:$U$42,MATCH($X35,'Projections Summary'!$Q$5:$Q$42,0),MATCH(AA$2,'Projections Summary'!$Q$5:$U$5,0)))&lt;0.005,IF(ABS(INDEX('Projections Summary'!$Q$5:$U$42,MATCH(X35,'Projections Summary'!$Q$5:$Q$42,0),MATCH(AA$2,'Projections Summary'!$Q$5:$U$5,0)))=0,"NO","+"),INDEX('Projections Summary'!$Q$5:$U$42,MATCH($X35,'Projections Summary'!$Q$5:$Q$42,0),MATCH(AA$2,'Projections Summary'!$Q$5:$U$5,0))))</f>
        <v>17.354621790218623</v>
      </c>
      <c r="AB35" s="400">
        <f>IF(OR(Z35="IE",AA35="IE"), "NA", IF(OR(Z35="NE",AA35="NE"),"NA",IF(ABS(INDEX('Projections Summary'!$Q$5:$U$42,MATCH($X35,'Projections Summary'!$Q$5:$Q$42,0),MATCH(AB$2,'Projections Summary'!$Q$5:$U$5,0)))&lt;0.005,IF(ABS(INDEX('Projections Summary'!$Q$5:$U$42,MATCH($X35,'Projections Summary'!$Q$5:$Q$42,0),MATCH(AB$2,'Projections Summary'!$Q$5:$U$5,0)))=0,0,"+"),INDEX('Projections Summary'!$Q$5:$U$42,MATCH($X35,'Projections Summary'!$Q$5:$Q$42,0),MATCH(AB$2,'Projections Summary'!$Q$5:$U$5,0)))))</f>
        <v>5.9189056045069286</v>
      </c>
      <c r="AC35" s="401">
        <f>INDEX('Projections Summary'!$Q$5:$U$42,MATCH($X35,'Projections Summary'!$Q$5:$Q$42,0),MATCH(AC$2,'Projections Summary'!$Q$5:$U$5,0))</f>
        <v>0.51758066643016898</v>
      </c>
      <c r="AD35" s="338" t="s">
        <v>225</v>
      </c>
      <c r="AE35" s="329">
        <f>INDEX('Projections Summary'!Q$7:U$42, MATCH(Projections_Formatted!AD35,'Projections Summary'!Q$7:Q$42,0),2)</f>
        <v>11.435716185711694</v>
      </c>
      <c r="AF35" s="337"/>
    </row>
    <row r="72" spans="3:32" x14ac:dyDescent="0.25">
      <c r="Z72" s="331"/>
      <c r="AA72" s="331"/>
      <c r="AB72" s="331"/>
      <c r="AC72" s="331"/>
      <c r="AD72" s="331"/>
      <c r="AE72" s="331"/>
      <c r="AF72" s="331"/>
    </row>
    <row r="73" spans="3:32" x14ac:dyDescent="0.25">
      <c r="O73" s="331"/>
      <c r="P73" s="331"/>
      <c r="Q73" s="331"/>
      <c r="R73" s="331"/>
      <c r="S73" s="331"/>
      <c r="T73" s="331"/>
      <c r="U73" s="331"/>
      <c r="Z73" s="331"/>
      <c r="AA73" s="331"/>
      <c r="AB73" s="331"/>
      <c r="AC73" s="331"/>
      <c r="AD73" s="331"/>
      <c r="AE73" s="331"/>
      <c r="AF73" s="331"/>
    </row>
    <row r="74" spans="3:32" x14ac:dyDescent="0.25">
      <c r="C74" s="339"/>
      <c r="O74" s="331"/>
      <c r="P74" s="331"/>
      <c r="Q74" s="331"/>
      <c r="R74" s="331"/>
      <c r="S74" s="331"/>
      <c r="T74" s="331"/>
      <c r="U74" s="331"/>
      <c r="Z74" s="331"/>
      <c r="AA74" s="331"/>
      <c r="AB74" s="331"/>
      <c r="AC74" s="331"/>
      <c r="AD74" s="331"/>
      <c r="AE74" s="331"/>
      <c r="AF74" s="331"/>
    </row>
    <row r="75" spans="3:32" x14ac:dyDescent="0.25">
      <c r="C75" s="339"/>
      <c r="O75" s="331"/>
      <c r="P75" s="331"/>
      <c r="Q75" s="331"/>
      <c r="R75" s="331"/>
      <c r="S75" s="331"/>
      <c r="T75" s="331"/>
      <c r="U75" s="331"/>
      <c r="Z75" s="331"/>
      <c r="AA75" s="331"/>
      <c r="AB75" s="331"/>
      <c r="AC75" s="331"/>
      <c r="AD75" s="331"/>
      <c r="AE75" s="331"/>
      <c r="AF75" s="331"/>
    </row>
    <row r="76" spans="3:32" x14ac:dyDescent="0.25">
      <c r="C76" s="339"/>
      <c r="D76" s="331"/>
      <c r="E76" s="331"/>
      <c r="F76" s="331"/>
      <c r="G76" s="331"/>
      <c r="H76" s="331"/>
      <c r="I76" s="331"/>
      <c r="J76" s="331"/>
      <c r="O76" s="331"/>
      <c r="P76" s="331"/>
      <c r="Q76" s="331"/>
      <c r="R76" s="331"/>
      <c r="S76" s="331"/>
      <c r="T76" s="331"/>
      <c r="U76" s="331"/>
      <c r="Z76" s="331"/>
      <c r="AA76" s="331"/>
      <c r="AB76" s="331"/>
      <c r="AC76" s="331"/>
      <c r="AD76" s="331"/>
      <c r="AE76" s="331"/>
      <c r="AF76" s="331"/>
    </row>
    <row r="77" spans="3:32" x14ac:dyDescent="0.25">
      <c r="C77" s="339"/>
      <c r="D77" s="331"/>
      <c r="E77" s="331"/>
      <c r="F77" s="331"/>
      <c r="G77" s="331"/>
      <c r="H77" s="331"/>
      <c r="I77" s="331"/>
      <c r="J77" s="331"/>
      <c r="O77" s="331"/>
      <c r="P77" s="331"/>
      <c r="Q77" s="331"/>
      <c r="R77" s="331"/>
      <c r="S77" s="331"/>
      <c r="T77" s="331"/>
      <c r="U77" s="331"/>
      <c r="Z77" s="331"/>
      <c r="AA77" s="331"/>
      <c r="AB77" s="331"/>
      <c r="AC77" s="331"/>
      <c r="AD77" s="331"/>
      <c r="AE77" s="331"/>
      <c r="AF77" s="331"/>
    </row>
    <row r="78" spans="3:32" x14ac:dyDescent="0.25">
      <c r="C78" s="339"/>
      <c r="D78" s="331"/>
      <c r="E78" s="331"/>
      <c r="F78" s="331"/>
      <c r="G78" s="331"/>
      <c r="H78" s="331"/>
      <c r="I78" s="331"/>
      <c r="J78" s="331"/>
      <c r="O78" s="331"/>
      <c r="P78" s="331"/>
      <c r="Q78" s="331"/>
      <c r="R78" s="331"/>
      <c r="S78" s="331"/>
      <c r="T78" s="331"/>
      <c r="U78" s="331"/>
      <c r="Z78" s="331"/>
      <c r="AA78" s="331"/>
      <c r="AB78" s="331"/>
      <c r="AC78" s="331"/>
      <c r="AD78" s="331"/>
      <c r="AE78" s="331"/>
      <c r="AF78" s="331"/>
    </row>
    <row r="79" spans="3:32" x14ac:dyDescent="0.25">
      <c r="C79" s="339"/>
      <c r="D79" s="331"/>
      <c r="E79" s="331"/>
      <c r="F79" s="331"/>
      <c r="G79" s="331"/>
      <c r="H79" s="331"/>
      <c r="I79" s="331"/>
      <c r="J79" s="331"/>
      <c r="O79" s="331"/>
      <c r="P79" s="331"/>
      <c r="Q79" s="331"/>
      <c r="R79" s="331"/>
      <c r="S79" s="331"/>
      <c r="T79" s="331"/>
      <c r="U79" s="331"/>
      <c r="Z79" s="331"/>
      <c r="AA79" s="331"/>
      <c r="AB79" s="331"/>
      <c r="AC79" s="331"/>
      <c r="AD79" s="331"/>
      <c r="AE79" s="331"/>
      <c r="AF79" s="331"/>
    </row>
    <row r="80" spans="3:32" x14ac:dyDescent="0.25">
      <c r="C80" s="339"/>
      <c r="D80" s="331"/>
      <c r="E80" s="331"/>
      <c r="F80" s="331"/>
      <c r="G80" s="331"/>
      <c r="H80" s="331"/>
      <c r="I80" s="331"/>
      <c r="J80" s="331"/>
      <c r="O80" s="331"/>
      <c r="P80" s="331"/>
      <c r="Q80" s="331"/>
      <c r="R80" s="331"/>
      <c r="S80" s="331"/>
      <c r="T80" s="331"/>
      <c r="U80" s="331"/>
      <c r="Z80" s="331"/>
      <c r="AA80" s="331"/>
      <c r="AB80" s="331"/>
      <c r="AC80" s="331"/>
      <c r="AD80" s="331"/>
      <c r="AE80" s="331"/>
      <c r="AF80" s="331"/>
    </row>
    <row r="81" spans="3:32" x14ac:dyDescent="0.25">
      <c r="C81" s="339"/>
      <c r="D81" s="331"/>
      <c r="E81" s="331"/>
      <c r="F81" s="331"/>
      <c r="G81" s="331"/>
      <c r="H81" s="331"/>
      <c r="I81" s="331"/>
      <c r="J81" s="331"/>
      <c r="O81" s="331"/>
      <c r="P81" s="331"/>
      <c r="Q81" s="331"/>
      <c r="R81" s="331"/>
      <c r="S81" s="331"/>
      <c r="T81" s="331"/>
      <c r="U81" s="331"/>
      <c r="Z81" s="331"/>
      <c r="AA81" s="331"/>
      <c r="AB81" s="331"/>
      <c r="AC81" s="331"/>
      <c r="AD81" s="331"/>
      <c r="AE81" s="331"/>
      <c r="AF81" s="331"/>
    </row>
    <row r="82" spans="3:32" x14ac:dyDescent="0.25">
      <c r="C82" s="339"/>
      <c r="D82" s="331"/>
      <c r="E82" s="331"/>
      <c r="F82" s="331"/>
      <c r="G82" s="331"/>
      <c r="H82" s="331"/>
      <c r="I82" s="331"/>
      <c r="J82" s="331"/>
      <c r="O82" s="331"/>
      <c r="P82" s="331"/>
      <c r="Q82" s="331"/>
      <c r="R82" s="331"/>
      <c r="S82" s="331"/>
      <c r="T82" s="331"/>
      <c r="U82" s="331"/>
      <c r="Z82" s="331"/>
      <c r="AA82" s="331"/>
      <c r="AB82" s="331"/>
      <c r="AC82" s="331"/>
      <c r="AD82" s="331"/>
      <c r="AE82" s="331"/>
      <c r="AF82" s="331"/>
    </row>
    <row r="83" spans="3:32" x14ac:dyDescent="0.25">
      <c r="C83" s="339"/>
      <c r="D83" s="331"/>
      <c r="E83" s="331"/>
      <c r="F83" s="331"/>
      <c r="G83" s="331"/>
      <c r="H83" s="331"/>
      <c r="I83" s="331"/>
      <c r="J83" s="331"/>
      <c r="O83" s="331"/>
      <c r="P83" s="331"/>
      <c r="Q83" s="331"/>
      <c r="R83" s="331"/>
      <c r="S83" s="331"/>
      <c r="T83" s="331"/>
      <c r="U83" s="331"/>
      <c r="Z83" s="331"/>
      <c r="AA83" s="331"/>
      <c r="AB83" s="331"/>
      <c r="AC83" s="331"/>
      <c r="AD83" s="331"/>
      <c r="AE83" s="331"/>
      <c r="AF83" s="331"/>
    </row>
    <row r="84" spans="3:32" x14ac:dyDescent="0.25">
      <c r="C84" s="339"/>
      <c r="D84" s="331"/>
      <c r="E84" s="331"/>
      <c r="F84" s="331"/>
      <c r="G84" s="331"/>
      <c r="H84" s="331"/>
      <c r="I84" s="331"/>
      <c r="J84" s="331"/>
      <c r="O84" s="331"/>
      <c r="P84" s="331"/>
      <c r="Q84" s="331"/>
      <c r="R84" s="331"/>
      <c r="S84" s="331"/>
      <c r="T84" s="331"/>
      <c r="U84" s="331"/>
      <c r="Z84" s="331"/>
      <c r="AA84" s="331"/>
      <c r="AB84" s="331"/>
      <c r="AC84" s="331"/>
      <c r="AD84" s="331"/>
      <c r="AE84" s="331"/>
      <c r="AF84" s="331"/>
    </row>
    <row r="85" spans="3:32" x14ac:dyDescent="0.25">
      <c r="C85" s="339"/>
      <c r="D85" s="331"/>
      <c r="E85" s="331"/>
      <c r="F85" s="331"/>
      <c r="G85" s="331"/>
      <c r="H85" s="331"/>
      <c r="I85" s="331"/>
      <c r="J85" s="331"/>
      <c r="O85" s="331"/>
      <c r="P85" s="331"/>
      <c r="Q85" s="331"/>
      <c r="R85" s="331"/>
      <c r="S85" s="331"/>
      <c r="T85" s="331"/>
      <c r="U85" s="331"/>
      <c r="Z85" s="331"/>
      <c r="AA85" s="331"/>
      <c r="AB85" s="331"/>
      <c r="AC85" s="331"/>
      <c r="AD85" s="331"/>
      <c r="AE85" s="331"/>
      <c r="AF85" s="331"/>
    </row>
    <row r="86" spans="3:32" x14ac:dyDescent="0.25">
      <c r="C86" s="339"/>
      <c r="D86" s="331"/>
      <c r="E86" s="331"/>
      <c r="F86" s="331"/>
      <c r="G86" s="331"/>
      <c r="H86" s="331"/>
      <c r="I86" s="331"/>
      <c r="J86" s="331"/>
      <c r="O86" s="331"/>
      <c r="P86" s="331"/>
      <c r="Q86" s="331"/>
      <c r="R86" s="331"/>
      <c r="S86" s="331"/>
      <c r="T86" s="331"/>
      <c r="U86" s="331"/>
      <c r="Z86" s="331"/>
      <c r="AA86" s="331"/>
      <c r="AB86" s="331"/>
      <c r="AC86" s="331"/>
      <c r="AD86" s="331"/>
      <c r="AE86" s="331"/>
      <c r="AF86" s="331"/>
    </row>
    <row r="87" spans="3:32" x14ac:dyDescent="0.25">
      <c r="C87" s="339"/>
      <c r="D87" s="331"/>
      <c r="E87" s="331"/>
      <c r="F87" s="331"/>
      <c r="G87" s="331"/>
      <c r="H87" s="331"/>
      <c r="I87" s="331"/>
      <c r="J87" s="331"/>
      <c r="O87" s="331"/>
      <c r="P87" s="331"/>
      <c r="Q87" s="331"/>
      <c r="R87" s="331"/>
      <c r="S87" s="331"/>
      <c r="T87" s="331"/>
      <c r="U87" s="331"/>
      <c r="Z87" s="331"/>
      <c r="AA87" s="331"/>
      <c r="AB87" s="331"/>
      <c r="AC87" s="331"/>
      <c r="AD87" s="331"/>
      <c r="AE87" s="331"/>
      <c r="AF87" s="331"/>
    </row>
    <row r="88" spans="3:32" x14ac:dyDescent="0.25">
      <c r="C88" s="339"/>
      <c r="D88" s="331"/>
      <c r="E88" s="331"/>
      <c r="F88" s="331"/>
      <c r="G88" s="331"/>
      <c r="H88" s="331"/>
      <c r="I88" s="331"/>
      <c r="J88" s="331"/>
      <c r="O88" s="331"/>
      <c r="P88" s="331"/>
      <c r="Q88" s="331"/>
      <c r="R88" s="331"/>
      <c r="S88" s="331"/>
      <c r="T88" s="331"/>
      <c r="U88" s="331"/>
      <c r="Z88" s="331"/>
      <c r="AA88" s="331"/>
      <c r="AB88" s="331"/>
      <c r="AC88" s="331"/>
      <c r="AD88" s="331"/>
      <c r="AE88" s="331"/>
      <c r="AF88" s="331"/>
    </row>
    <row r="89" spans="3:32" x14ac:dyDescent="0.25">
      <c r="C89" s="339"/>
      <c r="D89" s="331"/>
      <c r="E89" s="331"/>
      <c r="F89" s="331"/>
      <c r="G89" s="331"/>
      <c r="H89" s="331"/>
      <c r="I89" s="331"/>
      <c r="J89" s="331"/>
      <c r="O89" s="331"/>
      <c r="P89" s="331"/>
      <c r="Q89" s="331"/>
      <c r="R89" s="331"/>
      <c r="S89" s="331"/>
      <c r="T89" s="331"/>
      <c r="U89" s="331"/>
      <c r="Z89" s="331"/>
      <c r="AA89" s="331"/>
      <c r="AB89" s="331"/>
      <c r="AC89" s="331"/>
      <c r="AD89" s="331"/>
      <c r="AE89" s="331"/>
      <c r="AF89" s="331"/>
    </row>
    <row r="90" spans="3:32" x14ac:dyDescent="0.25">
      <c r="C90" s="339"/>
      <c r="D90" s="331"/>
      <c r="E90" s="331"/>
      <c r="F90" s="331"/>
      <c r="G90" s="331"/>
      <c r="H90" s="331"/>
      <c r="I90" s="331"/>
      <c r="J90" s="331"/>
      <c r="O90" s="331"/>
      <c r="P90" s="331"/>
      <c r="Q90" s="331"/>
      <c r="R90" s="331"/>
      <c r="S90" s="331"/>
      <c r="T90" s="331"/>
      <c r="U90" s="331"/>
      <c r="Z90" s="331"/>
      <c r="AA90" s="331"/>
      <c r="AB90" s="331"/>
      <c r="AC90" s="331"/>
      <c r="AD90" s="331"/>
      <c r="AE90" s="331"/>
      <c r="AF90" s="331"/>
    </row>
    <row r="91" spans="3:32" x14ac:dyDescent="0.25">
      <c r="C91" s="339"/>
      <c r="D91" s="331"/>
      <c r="E91" s="331"/>
      <c r="F91" s="331"/>
      <c r="G91" s="331"/>
      <c r="H91" s="331"/>
      <c r="I91" s="331"/>
      <c r="J91" s="331"/>
      <c r="O91" s="331"/>
      <c r="P91" s="331"/>
      <c r="Q91" s="331"/>
      <c r="R91" s="331"/>
      <c r="S91" s="331"/>
      <c r="T91" s="331"/>
      <c r="U91" s="331"/>
      <c r="Z91" s="331"/>
      <c r="AA91" s="331"/>
      <c r="AB91" s="331"/>
      <c r="AC91" s="331"/>
      <c r="AD91" s="331"/>
      <c r="AE91" s="331"/>
      <c r="AF91" s="331"/>
    </row>
    <row r="92" spans="3:32" x14ac:dyDescent="0.25">
      <c r="C92" s="339"/>
      <c r="D92" s="331"/>
      <c r="E92" s="331"/>
      <c r="F92" s="331"/>
      <c r="G92" s="331"/>
      <c r="H92" s="331"/>
      <c r="I92" s="331"/>
      <c r="J92" s="331"/>
      <c r="O92" s="331"/>
      <c r="P92" s="331"/>
      <c r="Q92" s="331"/>
      <c r="R92" s="331"/>
      <c r="S92" s="331"/>
      <c r="T92" s="331"/>
      <c r="U92" s="331"/>
      <c r="Z92" s="331"/>
      <c r="AA92" s="331"/>
      <c r="AB92" s="331"/>
      <c r="AC92" s="331"/>
      <c r="AD92" s="331"/>
      <c r="AE92" s="331"/>
      <c r="AF92" s="331"/>
    </row>
    <row r="93" spans="3:32" x14ac:dyDescent="0.25">
      <c r="C93" s="339"/>
      <c r="D93" s="331"/>
      <c r="E93" s="331"/>
      <c r="F93" s="331"/>
      <c r="G93" s="331"/>
      <c r="H93" s="331"/>
      <c r="I93" s="331"/>
      <c r="J93" s="331"/>
      <c r="O93" s="331"/>
      <c r="P93" s="331"/>
      <c r="Q93" s="331"/>
      <c r="R93" s="331"/>
      <c r="S93" s="331"/>
      <c r="T93" s="331"/>
      <c r="U93" s="331"/>
      <c r="Z93" s="331"/>
      <c r="AA93" s="331"/>
      <c r="AB93" s="331"/>
      <c r="AC93" s="331"/>
      <c r="AD93" s="331"/>
      <c r="AE93" s="331"/>
      <c r="AF93" s="331"/>
    </row>
    <row r="94" spans="3:32" x14ac:dyDescent="0.25">
      <c r="C94" s="339"/>
      <c r="D94" s="331"/>
      <c r="E94" s="331"/>
      <c r="F94" s="331"/>
      <c r="G94" s="331"/>
      <c r="H94" s="331"/>
      <c r="I94" s="331"/>
      <c r="J94" s="331"/>
      <c r="O94" s="331"/>
      <c r="P94" s="331"/>
      <c r="Q94" s="331"/>
      <c r="R94" s="331"/>
      <c r="S94" s="331"/>
      <c r="T94" s="331"/>
      <c r="U94" s="331"/>
      <c r="Z94" s="331"/>
      <c r="AA94" s="331"/>
      <c r="AB94" s="331"/>
      <c r="AC94" s="331"/>
      <c r="AD94" s="331"/>
      <c r="AE94" s="331"/>
      <c r="AF94" s="331"/>
    </row>
    <row r="95" spans="3:32" x14ac:dyDescent="0.25">
      <c r="C95" s="339"/>
      <c r="D95" s="331"/>
      <c r="E95" s="331"/>
      <c r="F95" s="331"/>
      <c r="G95" s="331"/>
      <c r="H95" s="331"/>
      <c r="I95" s="331"/>
      <c r="J95" s="331"/>
      <c r="O95" s="331"/>
      <c r="P95" s="331"/>
      <c r="Q95" s="331"/>
      <c r="R95" s="331"/>
      <c r="S95" s="331"/>
      <c r="T95" s="331"/>
      <c r="U95" s="331"/>
      <c r="Z95" s="331"/>
      <c r="AA95" s="331"/>
      <c r="AB95" s="331"/>
      <c r="AC95" s="331"/>
      <c r="AD95" s="331"/>
      <c r="AE95" s="331"/>
      <c r="AF95" s="331"/>
    </row>
    <row r="96" spans="3:32" x14ac:dyDescent="0.25">
      <c r="C96" s="339"/>
      <c r="D96" s="331"/>
      <c r="E96" s="331"/>
      <c r="F96" s="331"/>
      <c r="G96" s="331"/>
      <c r="H96" s="331"/>
      <c r="I96" s="331"/>
      <c r="J96" s="331"/>
      <c r="O96" s="331"/>
      <c r="P96" s="331"/>
      <c r="Q96" s="331"/>
      <c r="R96" s="331"/>
      <c r="S96" s="331"/>
      <c r="T96" s="331"/>
      <c r="U96" s="331"/>
      <c r="Z96" s="331"/>
      <c r="AA96" s="331"/>
      <c r="AB96" s="331"/>
      <c r="AC96" s="331"/>
      <c r="AD96" s="331"/>
      <c r="AE96" s="331"/>
      <c r="AF96" s="331"/>
    </row>
    <row r="97" spans="3:32" x14ac:dyDescent="0.25">
      <c r="C97" s="339"/>
      <c r="D97" s="331"/>
      <c r="E97" s="331"/>
      <c r="F97" s="331"/>
      <c r="G97" s="331"/>
      <c r="H97" s="331"/>
      <c r="I97" s="331"/>
      <c r="J97" s="331"/>
      <c r="O97" s="331"/>
      <c r="P97" s="331"/>
      <c r="Q97" s="331"/>
      <c r="R97" s="331"/>
      <c r="S97" s="331"/>
      <c r="T97" s="331"/>
      <c r="U97" s="331"/>
      <c r="Z97" s="331"/>
      <c r="AA97" s="331"/>
      <c r="AB97" s="331"/>
      <c r="AC97" s="331"/>
      <c r="AD97" s="331"/>
      <c r="AE97" s="331"/>
      <c r="AF97" s="331"/>
    </row>
    <row r="98" spans="3:32" x14ac:dyDescent="0.25">
      <c r="C98" s="339"/>
      <c r="D98" s="331"/>
      <c r="E98" s="331"/>
      <c r="F98" s="331"/>
      <c r="G98" s="331"/>
      <c r="H98" s="331"/>
      <c r="I98" s="331"/>
      <c r="J98" s="331"/>
      <c r="O98" s="331"/>
      <c r="P98" s="331"/>
      <c r="Q98" s="331"/>
      <c r="R98" s="331"/>
      <c r="S98" s="331"/>
      <c r="T98" s="331"/>
      <c r="U98" s="331"/>
      <c r="Z98" s="331"/>
      <c r="AA98" s="331"/>
      <c r="AB98" s="331"/>
      <c r="AC98" s="331"/>
      <c r="AD98" s="331"/>
      <c r="AE98" s="331"/>
      <c r="AF98" s="331"/>
    </row>
    <row r="99" spans="3:32" x14ac:dyDescent="0.25">
      <c r="C99" s="339"/>
      <c r="D99" s="331"/>
      <c r="E99" s="331"/>
      <c r="F99" s="331"/>
      <c r="G99" s="331"/>
      <c r="H99" s="331"/>
      <c r="I99" s="331"/>
      <c r="J99" s="331"/>
      <c r="O99" s="331"/>
      <c r="P99" s="331"/>
      <c r="Q99" s="331"/>
      <c r="R99" s="331"/>
      <c r="S99" s="331"/>
      <c r="T99" s="331"/>
      <c r="U99" s="331"/>
      <c r="Z99" s="331"/>
      <c r="AA99" s="331"/>
      <c r="AB99" s="331"/>
      <c r="AC99" s="331"/>
      <c r="AD99" s="331"/>
      <c r="AE99" s="331"/>
      <c r="AF99" s="331"/>
    </row>
    <row r="100" spans="3:32" x14ac:dyDescent="0.25">
      <c r="C100" s="339"/>
      <c r="D100" s="331"/>
      <c r="E100" s="331"/>
      <c r="F100" s="331"/>
      <c r="G100" s="331"/>
      <c r="H100" s="331"/>
      <c r="I100" s="331"/>
      <c r="J100" s="331"/>
      <c r="O100" s="331"/>
      <c r="P100" s="331"/>
      <c r="Q100" s="331"/>
      <c r="R100" s="331"/>
      <c r="S100" s="331"/>
      <c r="T100" s="331"/>
      <c r="U100" s="331"/>
      <c r="Z100" s="331"/>
      <c r="AA100" s="331"/>
      <c r="AB100" s="331"/>
      <c r="AC100" s="331"/>
      <c r="AD100" s="331"/>
      <c r="AE100" s="331"/>
      <c r="AF100" s="331"/>
    </row>
    <row r="101" spans="3:32" x14ac:dyDescent="0.25">
      <c r="C101" s="339"/>
      <c r="D101" s="331"/>
      <c r="E101" s="331"/>
      <c r="F101" s="331"/>
      <c r="G101" s="331"/>
      <c r="H101" s="331"/>
      <c r="I101" s="331"/>
      <c r="J101" s="331"/>
      <c r="O101" s="331"/>
      <c r="P101" s="331"/>
      <c r="Q101" s="331"/>
      <c r="R101" s="331"/>
      <c r="S101" s="331"/>
      <c r="T101" s="331"/>
      <c r="U101" s="331"/>
      <c r="Z101" s="331"/>
      <c r="AA101" s="331"/>
      <c r="AB101" s="331"/>
      <c r="AC101" s="331"/>
      <c r="AD101" s="331"/>
      <c r="AE101" s="331"/>
      <c r="AF101" s="331"/>
    </row>
    <row r="102" spans="3:32" x14ac:dyDescent="0.25">
      <c r="C102" s="339"/>
      <c r="D102" s="331"/>
      <c r="E102" s="331"/>
      <c r="F102" s="331"/>
      <c r="G102" s="331"/>
      <c r="H102" s="331"/>
      <c r="I102" s="331"/>
      <c r="J102" s="331"/>
      <c r="O102" s="331"/>
      <c r="P102" s="331"/>
      <c r="Q102" s="331"/>
      <c r="R102" s="331"/>
      <c r="S102" s="331"/>
      <c r="T102" s="331"/>
      <c r="U102" s="331"/>
      <c r="Z102" s="331"/>
      <c r="AA102" s="331"/>
      <c r="AB102" s="331"/>
      <c r="AC102" s="331"/>
      <c r="AD102" s="331"/>
      <c r="AE102" s="331"/>
      <c r="AF102" s="331"/>
    </row>
    <row r="103" spans="3:32" x14ac:dyDescent="0.25">
      <c r="C103" s="339"/>
      <c r="D103" s="331"/>
      <c r="E103" s="331"/>
      <c r="F103" s="331"/>
      <c r="G103" s="331"/>
      <c r="H103" s="331"/>
      <c r="I103" s="331"/>
      <c r="J103" s="331"/>
      <c r="O103" s="331"/>
      <c r="P103" s="331"/>
      <c r="Q103" s="331"/>
      <c r="R103" s="331"/>
      <c r="S103" s="331"/>
      <c r="T103" s="331"/>
      <c r="U103" s="331"/>
      <c r="Z103" s="331"/>
      <c r="AA103" s="331"/>
      <c r="AB103" s="331"/>
      <c r="AC103" s="331"/>
      <c r="AD103" s="331"/>
      <c r="AE103" s="331"/>
      <c r="AF103" s="331"/>
    </row>
    <row r="104" spans="3:32" x14ac:dyDescent="0.25">
      <c r="C104" s="339"/>
      <c r="D104" s="339"/>
      <c r="E104" s="339"/>
      <c r="F104" s="339"/>
      <c r="O104" s="331"/>
      <c r="P104" s="331"/>
      <c r="Q104" s="331"/>
      <c r="R104" s="331"/>
      <c r="S104" s="331"/>
      <c r="T104" s="331"/>
      <c r="U104" s="331"/>
      <c r="Z104" s="331"/>
      <c r="AA104" s="331"/>
      <c r="AB104" s="331"/>
      <c r="AC104" s="331"/>
      <c r="AD104" s="331"/>
      <c r="AE104" s="331"/>
      <c r="AF104" s="331"/>
    </row>
    <row r="105" spans="3:32" x14ac:dyDescent="0.25">
      <c r="O105" s="331"/>
      <c r="P105" s="331"/>
      <c r="Q105" s="331"/>
      <c r="R105" s="331"/>
      <c r="S105" s="331"/>
      <c r="T105" s="331"/>
      <c r="U105" s="331"/>
      <c r="Z105" s="331"/>
      <c r="AA105" s="331"/>
      <c r="AB105" s="331"/>
      <c r="AC105" s="331"/>
      <c r="AD105" s="331"/>
      <c r="AE105" s="331"/>
      <c r="AF105" s="331"/>
    </row>
    <row r="106" spans="3:32" x14ac:dyDescent="0.25">
      <c r="O106" s="331"/>
      <c r="P106" s="331"/>
      <c r="Q106" s="331"/>
      <c r="R106" s="331"/>
      <c r="S106" s="331"/>
      <c r="T106" s="331"/>
      <c r="U106" s="331"/>
      <c r="Z106" s="331"/>
      <c r="AA106" s="331"/>
      <c r="AB106" s="331"/>
      <c r="AC106" s="331"/>
      <c r="AD106" s="331"/>
      <c r="AE106" s="331"/>
      <c r="AF106" s="331"/>
    </row>
    <row r="107" spans="3:32" x14ac:dyDescent="0.25">
      <c r="O107" s="331"/>
      <c r="P107" s="331"/>
      <c r="Q107" s="331"/>
      <c r="R107" s="331"/>
      <c r="S107" s="331"/>
      <c r="T107" s="331"/>
      <c r="U107" s="331"/>
      <c r="Z107" s="331"/>
      <c r="AA107" s="331"/>
      <c r="AB107" s="331"/>
      <c r="AC107" s="331"/>
      <c r="AD107" s="331"/>
      <c r="AE107" s="331"/>
      <c r="AF107" s="331"/>
    </row>
    <row r="108" spans="3:32" x14ac:dyDescent="0.25">
      <c r="O108" s="331"/>
      <c r="P108" s="331"/>
      <c r="Q108" s="331"/>
      <c r="R108" s="331"/>
      <c r="S108" s="331"/>
      <c r="T108" s="331"/>
      <c r="U108" s="331"/>
      <c r="Z108" s="331"/>
      <c r="AA108" s="331"/>
      <c r="AB108" s="331"/>
      <c r="AC108" s="331"/>
      <c r="AD108" s="331"/>
      <c r="AE108" s="331"/>
      <c r="AF108" s="331"/>
    </row>
    <row r="109" spans="3:32" x14ac:dyDescent="0.25">
      <c r="Z109" s="331"/>
      <c r="AA109" s="331"/>
      <c r="AB109" s="331"/>
      <c r="AC109" s="331"/>
      <c r="AD109" s="331"/>
      <c r="AE109" s="331"/>
      <c r="AF109" s="331"/>
    </row>
  </sheetData>
  <autoFilter ref="B2:AN35" xr:uid="{84AD858D-3808-4E09-A205-F036C787754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theme="5" tint="0.59999389629810485"/>
  </sheetPr>
  <dimension ref="A1:AD48"/>
  <sheetViews>
    <sheetView topLeftCell="I1" workbookViewId="0">
      <selection activeCell="D8" sqref="D8"/>
    </sheetView>
  </sheetViews>
  <sheetFormatPr defaultRowHeight="14.25" x14ac:dyDescent="0.2"/>
  <cols>
    <col min="1" max="1" width="12.375" style="218" customWidth="1"/>
    <col min="2" max="2" width="5.375" customWidth="1"/>
    <col min="3" max="3" width="40.25" bestFit="1" customWidth="1"/>
    <col min="4" max="5" width="15.625" customWidth="1"/>
    <col min="6" max="6" width="28.375" bestFit="1" customWidth="1"/>
    <col min="7" max="7" width="15.625" customWidth="1"/>
    <col min="8" max="8" width="8.75" style="54" bestFit="1" customWidth="1"/>
    <col min="9" max="9" width="22.875" style="54" customWidth="1"/>
    <col min="10" max="10" width="40.25" bestFit="1" customWidth="1"/>
    <col min="11" max="14" width="16.25" customWidth="1"/>
    <col min="15" max="16" width="15.625" style="54" customWidth="1"/>
    <col min="17" max="17" width="40.25" bestFit="1" customWidth="1"/>
    <col min="18" max="21" width="16.25" customWidth="1"/>
    <col min="22" max="23" width="17" customWidth="1"/>
    <col min="24" max="24" width="41.625" customWidth="1"/>
    <col min="25" max="25" width="16.625" customWidth="1"/>
    <col min="26" max="26" width="19.125" customWidth="1"/>
    <col min="27" max="27" width="18.375" customWidth="1"/>
    <col min="28" max="28" width="17.125" customWidth="1"/>
    <col min="30" max="30" width="10.375" customWidth="1"/>
  </cols>
  <sheetData>
    <row r="1" spans="1:23" s="112" customFormat="1" ht="16.5" x14ac:dyDescent="0.25">
      <c r="A1" s="111" t="s">
        <v>21</v>
      </c>
      <c r="B1" s="111"/>
      <c r="H1" s="225"/>
      <c r="I1" s="225"/>
      <c r="O1" s="225"/>
      <c r="P1" s="225"/>
    </row>
    <row r="2" spans="1:23" x14ac:dyDescent="0.2">
      <c r="A2" t="s">
        <v>275</v>
      </c>
    </row>
    <row r="4" spans="1:23" ht="15" x14ac:dyDescent="0.25">
      <c r="C4" s="1" t="s">
        <v>276</v>
      </c>
      <c r="J4" s="1" t="s">
        <v>277</v>
      </c>
      <c r="Q4" s="1" t="s">
        <v>278</v>
      </c>
      <c r="V4" s="54"/>
      <c r="W4" s="54"/>
    </row>
    <row r="5" spans="1:23" ht="15" x14ac:dyDescent="0.2">
      <c r="A5" s="218" t="s">
        <v>279</v>
      </c>
      <c r="C5" s="63" t="s">
        <v>181</v>
      </c>
      <c r="D5" s="64" t="s">
        <v>272</v>
      </c>
      <c r="E5" s="64" t="s">
        <v>273</v>
      </c>
      <c r="F5" s="64" t="s">
        <v>184</v>
      </c>
      <c r="G5" s="64" t="s">
        <v>185</v>
      </c>
      <c r="J5" s="63" t="s">
        <v>181</v>
      </c>
      <c r="K5" s="64" t="s">
        <v>272</v>
      </c>
      <c r="L5" s="64" t="s">
        <v>273</v>
      </c>
      <c r="M5" s="64" t="s">
        <v>184</v>
      </c>
      <c r="N5" s="64" t="s">
        <v>185</v>
      </c>
      <c r="Q5" s="63" t="s">
        <v>181</v>
      </c>
      <c r="R5" s="64" t="s">
        <v>272</v>
      </c>
      <c r="S5" s="64" t="s">
        <v>273</v>
      </c>
      <c r="T5" s="64" t="s">
        <v>184</v>
      </c>
      <c r="U5" s="64" t="s">
        <v>185</v>
      </c>
      <c r="V5" s="54"/>
      <c r="W5" s="54"/>
    </row>
    <row r="6" spans="1:23" ht="15" x14ac:dyDescent="0.2">
      <c r="C6" s="63"/>
      <c r="D6" s="64">
        <v>2025</v>
      </c>
      <c r="E6" s="64">
        <v>2025</v>
      </c>
      <c r="F6" s="64">
        <v>2025</v>
      </c>
      <c r="G6" s="64">
        <v>2025</v>
      </c>
      <c r="H6" s="218" t="s">
        <v>271</v>
      </c>
      <c r="I6" s="218" t="s">
        <v>271</v>
      </c>
      <c r="J6" s="63"/>
      <c r="K6" s="64">
        <v>2030</v>
      </c>
      <c r="L6" s="64">
        <v>2030</v>
      </c>
      <c r="M6" s="64">
        <v>2030</v>
      </c>
      <c r="N6" s="64">
        <v>2030</v>
      </c>
      <c r="O6" s="218" t="s">
        <v>271</v>
      </c>
      <c r="P6" s="218" t="s">
        <v>271</v>
      </c>
      <c r="Q6" s="63"/>
      <c r="R6" s="64">
        <v>2045</v>
      </c>
      <c r="S6" s="64">
        <v>2045</v>
      </c>
      <c r="T6" s="64">
        <v>2045</v>
      </c>
      <c r="U6" s="64">
        <v>2045</v>
      </c>
      <c r="V6" s="218" t="s">
        <v>271</v>
      </c>
      <c r="W6" s="218" t="s">
        <v>271</v>
      </c>
    </row>
    <row r="7" spans="1:23" ht="15" x14ac:dyDescent="0.2">
      <c r="A7" s="298" t="s">
        <v>187</v>
      </c>
      <c r="C7" s="104" t="s">
        <v>187</v>
      </c>
      <c r="D7" s="69">
        <f>SUM(D8,D10:D13)</f>
        <v>16.027811502938793</v>
      </c>
      <c r="E7" s="69">
        <f>INDEX('SIT Projections'!$B$4:$BK$38,MATCH($A7,'SIT Projections'!$B$4:$B$38,0),MATCH(E$6,'SIT Projections'!$B$4:$BK$4,0))+E11</f>
        <v>14.779058054732069</v>
      </c>
      <c r="F7" s="69">
        <f>E7-D7</f>
        <v>-1.248753448206724</v>
      </c>
      <c r="G7" s="341">
        <f t="shared" ref="G7:G42" si="0">IFERROR((E7-D7)/D7,"NA")</f>
        <v>-7.7911662985165359E-2</v>
      </c>
      <c r="H7" s="224">
        <f>E7-SUM(E8,E10,E11,E12)</f>
        <v>0</v>
      </c>
      <c r="I7" s="224">
        <f>TRUNC((F7-SUM(F8,F10,F11,F12,F13)),4)</f>
        <v>0</v>
      </c>
      <c r="J7" s="104" t="s">
        <v>187</v>
      </c>
      <c r="K7" s="69">
        <f>SUM(K8,K10:K13)</f>
        <v>15.297530264605211</v>
      </c>
      <c r="L7" s="69">
        <f>INDEX('SIT Projections'!$B$4:$BK$38,MATCH($A7,'SIT Projections'!$B$4:$B$38,0),MATCH(L$6,'SIT Projections'!$B$4:$BK$4,0))+L11</f>
        <v>14.460557043292553</v>
      </c>
      <c r="M7" s="69">
        <f>L7-K7</f>
        <v>-0.8369732213126575</v>
      </c>
      <c r="N7" s="341">
        <f t="shared" ref="N7:N42" si="1">IFERROR((L7-K7)/K7,"NA")</f>
        <v>-5.4712963912168969E-2</v>
      </c>
      <c r="O7" s="224">
        <f>L7-SUM(L8,L10,L11,L12)</f>
        <v>0</v>
      </c>
      <c r="P7" s="231">
        <f>M7-SUM(M8,M10,M11,M12,M13)</f>
        <v>0</v>
      </c>
      <c r="Q7" s="104" t="s">
        <v>187</v>
      </c>
      <c r="R7" s="69">
        <f>SUM(R8,R10:R13)</f>
        <v>12.158164331620341</v>
      </c>
      <c r="S7" s="69">
        <f>INDEX('SIT Projections'!$B$4:$BK$38,MATCH($A7,'SIT Projections'!$B$4:$B$38,0),MATCH(S$6,'SIT Projections'!$B$4:$BK$4,0))+S11</f>
        <v>13.759510109272597</v>
      </c>
      <c r="T7" s="69">
        <f>S7-R7</f>
        <v>1.6013457776522557</v>
      </c>
      <c r="U7" s="341">
        <f t="shared" ref="U7:U42" si="2">IFERROR((S7-R7)/R7,"NA")</f>
        <v>0.1317095026826999</v>
      </c>
      <c r="V7" s="224">
        <f>S7-SUM(S8,S10,S11,S12)</f>
        <v>0</v>
      </c>
      <c r="W7" s="231">
        <f>T7-SUM(T8,T10,T11,T12,T13)</f>
        <v>0</v>
      </c>
    </row>
    <row r="8" spans="1:23" x14ac:dyDescent="0.2">
      <c r="A8" s="298" t="s">
        <v>232</v>
      </c>
      <c r="C8" s="65" t="s">
        <v>189</v>
      </c>
      <c r="D8" s="46">
        <f>'Inventory Projections'!$O$7</f>
        <v>5.5234175172351314</v>
      </c>
      <c r="E8" s="46">
        <f>(INDEX('SIT Projections'!$B$4:$BK$38,MATCH($A8,'SIT Projections'!$B$4:$B$38,0),MATCH($E6,'SIT Projections'!$B$4:$BK$4,0))+E9)-INDEX('SIT Projections'!$B$4:$BK$38,MATCH($C10,'SIT Projections'!$B$4:$B$38,0),MATCH($E6,'SIT Projections'!$B$4:$BK$4,0))</f>
        <v>3.8632395793807941</v>
      </c>
      <c r="F8" s="47">
        <f>E8-D8</f>
        <v>-1.6601779378543373</v>
      </c>
      <c r="G8" s="340">
        <f t="shared" si="0"/>
        <v>-0.30057078478568028</v>
      </c>
      <c r="H8" s="226"/>
      <c r="I8" s="226"/>
      <c r="J8" s="65" t="s">
        <v>189</v>
      </c>
      <c r="K8" s="46">
        <f>'Inventory Projections'!$P$7</f>
        <v>4.9475889138528757</v>
      </c>
      <c r="L8" s="46">
        <f>INDEX('SIT Projections'!$B$4:$BK$38,MATCH($A8,'SIT Projections'!$B$4:$B$38,0),MATCH(L$6,'SIT Projections'!$B$4:$BK$4,0))+L9-INDEX('SIT Projections'!$B$4:$BK$38,MATCH($J10,'SIT Projections'!$B$4:$B$38,0),MATCH(L$6,'SIT Projections'!$B$4:$BK$4,0))</f>
        <v>3.68201741465972</v>
      </c>
      <c r="M8" s="47">
        <f>L8-K8</f>
        <v>-1.2655714991931557</v>
      </c>
      <c r="N8" s="340">
        <f t="shared" si="1"/>
        <v>-0.25579560493590142</v>
      </c>
      <c r="O8" s="226"/>
      <c r="P8" s="226"/>
      <c r="Q8" s="65" t="s">
        <v>189</v>
      </c>
      <c r="R8" s="46">
        <f>'Inventory Projections'!$S$7</f>
        <v>3.0044568786128338</v>
      </c>
      <c r="S8" s="46">
        <f>INDEX('SIT Projections'!$B$4:$BK$38,MATCH($A8,'SIT Projections'!$B$4:$B$38,0),MATCH(S$6,'SIT Projections'!$B$4:$BK$4,0))+S9-INDEX('SIT Projections'!$B$4:$BK$38,MATCH($Q10,'SIT Projections'!$B$4:$B$38,0),MATCH(S$6,'SIT Projections'!$B$4:$BK$4,0))</f>
        <v>2.4523033895565671</v>
      </c>
      <c r="T8" s="47">
        <f>S8-R8</f>
        <v>-0.55215348905626671</v>
      </c>
      <c r="U8" s="340">
        <f t="shared" si="2"/>
        <v>-0.18377813740205767</v>
      </c>
      <c r="V8" s="226"/>
      <c r="W8" s="226"/>
    </row>
    <row r="9" spans="1:23" x14ac:dyDescent="0.2">
      <c r="A9" s="298" t="s">
        <v>189</v>
      </c>
      <c r="C9" s="105"/>
      <c r="D9" s="163"/>
      <c r="E9" s="162">
        <f>INDEX('SIT Projections'!$B$4:$BK$38,MATCH($A9,'SIT Projections'!$B$4:$B$38,0),MATCH(E$6,'SIT Projections'!$B$4:$BK$4,0))</f>
        <v>1.6726071885466782E-2</v>
      </c>
      <c r="F9" s="47">
        <f>E9-D9</f>
        <v>1.6726071885466782E-2</v>
      </c>
      <c r="G9" s="342" t="str">
        <f t="shared" si="0"/>
        <v>NA</v>
      </c>
      <c r="H9" s="226"/>
      <c r="I9" s="226"/>
      <c r="J9" s="105"/>
      <c r="K9" s="163"/>
      <c r="L9" s="162">
        <f>INDEX('SIT Projections'!$B$4:$BK$38,MATCH($A9,'SIT Projections'!$B$4:$B$38,0),MATCH(L$6,'SIT Projections'!$B$4:$BK$4,0))</f>
        <v>1.446910253078959E-2</v>
      </c>
      <c r="M9" s="47">
        <f>L9-K9</f>
        <v>1.446910253078959E-2</v>
      </c>
      <c r="N9" s="342" t="str">
        <f t="shared" si="1"/>
        <v>NA</v>
      </c>
      <c r="O9" s="226"/>
      <c r="P9" s="226"/>
      <c r="Q9" s="105"/>
      <c r="R9" s="163"/>
      <c r="S9" s="162">
        <f>INDEX('SIT Projections'!$B$4:$BK$38,MATCH($A9,'SIT Projections'!$B$4:$B$38,0),MATCH(S$6,'SIT Projections'!$B$4:$BK$4,0))</f>
        <v>1.0375540525347123E-2</v>
      </c>
      <c r="T9" s="47">
        <f>S9-R9</f>
        <v>1.0375540525347123E-2</v>
      </c>
      <c r="U9" s="342" t="str">
        <f t="shared" si="2"/>
        <v>NA</v>
      </c>
      <c r="V9" s="226"/>
      <c r="W9" s="226"/>
    </row>
    <row r="10" spans="1:23" x14ac:dyDescent="0.2">
      <c r="A10" s="298" t="s">
        <v>236</v>
      </c>
      <c r="C10" s="45" t="s">
        <v>188</v>
      </c>
      <c r="D10" s="46">
        <f>'Inventory Projections'!$O$12</f>
        <v>10.071254071132582</v>
      </c>
      <c r="E10" s="46">
        <f>INDEX('SIT Projections'!$B$4:$BK$38,MATCH($A10,'SIT Projections'!$B$4:$B$38,0),MATCH(E$6,'SIT Projections'!$B$4:$BK$4,0))+INDEX('SIT Projections'!$B$4:$BK$38,MATCH($C10,'SIT Projections'!$B$4:$B$38,0),MATCH(E$6,'SIT Projections'!$B$4:$BK$4,0))</f>
        <v>10.246344711899777</v>
      </c>
      <c r="F10" s="47">
        <f t="shared" ref="F10:F42" si="3">E10-D10</f>
        <v>0.17509064076719483</v>
      </c>
      <c r="G10" s="340">
        <f t="shared" si="0"/>
        <v>1.738518753777251E-2</v>
      </c>
      <c r="H10" s="226"/>
      <c r="I10" s="226"/>
      <c r="J10" s="45" t="s">
        <v>188</v>
      </c>
      <c r="K10" s="46">
        <f>'Inventory Projections'!$P$12</f>
        <v>9.9101657645058392</v>
      </c>
      <c r="L10" s="46">
        <f>INDEX('SIT Projections'!$B$4:$BK$38,MATCH($A10,'SIT Projections'!$B$4:$B$38,0),MATCH(L$6,'SIT Projections'!$B$4:$BK$4,0))+INDEX('SIT Projections'!$B$4:$BK$38,MATCH($J10,'SIT Projections'!$B$4:$B$38,0),MATCH(L$6,'SIT Projections'!$B$4:$BK$4,0))</f>
        <v>10.039574657394683</v>
      </c>
      <c r="M10" s="47">
        <f t="shared" ref="M10:M11" si="4">L10-K10</f>
        <v>0.1294088928888435</v>
      </c>
      <c r="N10" s="340">
        <f t="shared" si="1"/>
        <v>1.3058196599731281E-2</v>
      </c>
      <c r="O10" s="226"/>
      <c r="P10" s="226"/>
      <c r="Q10" s="45" t="s">
        <v>188</v>
      </c>
      <c r="R10" s="46">
        <f>'Inventory Projections'!$S$12</f>
        <v>8.7718748742401829</v>
      </c>
      <c r="S10" s="46">
        <f>INDEX('SIT Projections'!$B$4:$BK$38,MATCH($A10,'SIT Projections'!$B$4:$B$38,0),MATCH(S$6,'SIT Projections'!$B$4:$BK$4,0))+INDEX('SIT Projections'!$B$4:$BK$38,MATCH($Q10,'SIT Projections'!$B$4:$B$38,0),MATCH(S$6,'SIT Projections'!$B$4:$BK$4,0))</f>
        <v>10.35980828329199</v>
      </c>
      <c r="T10" s="47">
        <f t="shared" ref="T10:T11" si="5">S10-R10</f>
        <v>1.5879334090518071</v>
      </c>
      <c r="U10" s="340">
        <f t="shared" si="2"/>
        <v>0.18102554263684176</v>
      </c>
      <c r="V10" s="226"/>
      <c r="W10" s="226"/>
    </row>
    <row r="11" spans="1:23" x14ac:dyDescent="0.2">
      <c r="A11" s="298" t="s">
        <v>280</v>
      </c>
      <c r="C11" s="45" t="s">
        <v>190</v>
      </c>
      <c r="D11" s="46">
        <f>'Inventory Projections'!$O$18</f>
        <v>0.29248698739620349</v>
      </c>
      <c r="E11" s="46">
        <f>INDEX('SIT Projections'!$B$4:$BK$38,MATCH($A11,'SIT Projections'!$B$4:$B$38,0),MATCH(E$6,'SIT Projections'!$B$4:$BK$4,0))</f>
        <v>0.65940743759640708</v>
      </c>
      <c r="F11" s="47">
        <f t="shared" si="3"/>
        <v>0.36692045020020359</v>
      </c>
      <c r="G11" s="340">
        <f t="shared" si="0"/>
        <v>1.2544846985044582</v>
      </c>
      <c r="H11" s="226"/>
      <c r="I11" s="226"/>
      <c r="J11" s="45" t="s">
        <v>190</v>
      </c>
      <c r="K11" s="46">
        <f>'Inventory Projections'!$P$18</f>
        <v>0.29172080755266044</v>
      </c>
      <c r="L11" s="46">
        <f>INDEX('SIT Projections'!$B$4:$BK$38,MATCH($A11,'SIT Projections'!$B$4:$B$38,0),MATCH(L$6,'SIT Projections'!$B$4:$BK$4,0))</f>
        <v>0.728885259325037</v>
      </c>
      <c r="M11" s="47">
        <f t="shared" si="4"/>
        <v>0.43716445177237656</v>
      </c>
      <c r="N11" s="340">
        <f t="shared" si="1"/>
        <v>1.4985713752813505</v>
      </c>
      <c r="O11" s="226"/>
      <c r="P11" s="226"/>
      <c r="Q11" s="45" t="s">
        <v>190</v>
      </c>
      <c r="R11" s="46">
        <f>'Inventory Projections'!$S$18</f>
        <v>0.2172605466476929</v>
      </c>
      <c r="S11" s="46">
        <f>INDEX('SIT Projections'!$B$4:$BK$38,MATCH($A11,'SIT Projections'!$B$4:$B$38,0),MATCH(S$6,'SIT Projections'!$B$4:$BK$4,0))</f>
        <v>0.9373187245109269</v>
      </c>
      <c r="T11" s="47">
        <f t="shared" si="5"/>
        <v>0.72005817786323401</v>
      </c>
      <c r="U11" s="340">
        <f t="shared" si="2"/>
        <v>3.314261097901368</v>
      </c>
      <c r="V11" s="226"/>
      <c r="W11" s="226"/>
    </row>
    <row r="12" spans="1:23" x14ac:dyDescent="0.2">
      <c r="A12" s="298" t="s">
        <v>240</v>
      </c>
      <c r="C12" s="65" t="s">
        <v>191</v>
      </c>
      <c r="D12" s="46">
        <f>'Inventory Projections'!$O$19</f>
        <v>0.10645538287487936</v>
      </c>
      <c r="E12" s="46">
        <f>INDEX('SIT Projections'!$B$4:$BK$38,MATCH($A12,'SIT Projections'!$B$4:$B$38,0),MATCH(E$6,'SIT Projections'!$B$4:$BK$4,0))</f>
        <v>1.0066325855091051E-2</v>
      </c>
      <c r="F12" s="47">
        <f>E12-D12</f>
        <v>-9.638905701978831E-2</v>
      </c>
      <c r="G12" s="340">
        <f t="shared" si="0"/>
        <v>-0.90544089379752313</v>
      </c>
      <c r="H12" s="226"/>
      <c r="I12" s="226"/>
      <c r="J12" s="65" t="s">
        <v>191</v>
      </c>
      <c r="K12" s="46">
        <f>'Inventory Projections'!$P$19</f>
        <v>0.11051508390320142</v>
      </c>
      <c r="L12" s="46">
        <f>INDEX('SIT Projections'!$B$4:$BK$38,MATCH($A12,'SIT Projections'!$B$4:$B$38,0),MATCH(L$6,'SIT Projections'!$B$4:$BK$4,0))</f>
        <v>1.0079711913113314E-2</v>
      </c>
      <c r="M12" s="47">
        <f>L12-K12</f>
        <v>-0.1004353719900881</v>
      </c>
      <c r="N12" s="340">
        <f t="shared" si="1"/>
        <v>-0.90879333791266004</v>
      </c>
      <c r="O12" s="226"/>
      <c r="P12" s="226"/>
      <c r="Q12" s="65" t="s">
        <v>191</v>
      </c>
      <c r="R12" s="46">
        <f>'Inventory Projections'!$S$19</f>
        <v>0.11613074296135262</v>
      </c>
      <c r="S12" s="46">
        <f>INDEX('SIT Projections'!$B$4:$BK$38,MATCH($A12,'SIT Projections'!$B$4:$B$38,0),MATCH(S$6,'SIT Projections'!$B$4:$BK$4,0))</f>
        <v>1.0079711913113316E-2</v>
      </c>
      <c r="T12" s="47">
        <f>S12-R12</f>
        <v>-0.10605103104823931</v>
      </c>
      <c r="U12" s="340">
        <f t="shared" si="2"/>
        <v>-0.91320375934848053</v>
      </c>
      <c r="V12" s="226"/>
      <c r="W12" s="226"/>
    </row>
    <row r="13" spans="1:23" x14ac:dyDescent="0.2">
      <c r="A13" s="298"/>
      <c r="C13" s="156" t="s">
        <v>194</v>
      </c>
      <c r="D13" s="46">
        <f>'Inventory Projections'!$O$20</f>
        <v>3.4197544299996649E-2</v>
      </c>
      <c r="E13" s="160" t="s">
        <v>195</v>
      </c>
      <c r="F13" s="155">
        <f>-D13</f>
        <v>-3.4197544299996649E-2</v>
      </c>
      <c r="G13" s="340" t="str">
        <f t="shared" si="0"/>
        <v>NA</v>
      </c>
      <c r="H13" s="226"/>
      <c r="I13" s="226"/>
      <c r="J13" s="156" t="s">
        <v>194</v>
      </c>
      <c r="K13" s="46">
        <f>'Inventory Projections'!$P$20</f>
        <v>3.7539694790633335E-2</v>
      </c>
      <c r="L13" s="160" t="s">
        <v>195</v>
      </c>
      <c r="M13" s="155">
        <f>-K13</f>
        <v>-3.7539694790633335E-2</v>
      </c>
      <c r="N13" s="340" t="str">
        <f t="shared" si="1"/>
        <v>NA</v>
      </c>
      <c r="O13" s="226"/>
      <c r="P13" s="226"/>
      <c r="Q13" s="156" t="s">
        <v>194</v>
      </c>
      <c r="R13" s="46">
        <f>'Inventory Projections'!$S$20</f>
        <v>4.8441289158279707E-2</v>
      </c>
      <c r="S13" s="160" t="s">
        <v>195</v>
      </c>
      <c r="T13" s="155">
        <f>-R13</f>
        <v>-4.8441289158279707E-2</v>
      </c>
      <c r="U13" s="340" t="str">
        <f t="shared" si="2"/>
        <v>NA</v>
      </c>
      <c r="V13" s="226"/>
      <c r="W13" s="226"/>
    </row>
    <row r="14" spans="1:23" ht="15" x14ac:dyDescent="0.25">
      <c r="A14" s="298" t="s">
        <v>243</v>
      </c>
      <c r="B14" s="11"/>
      <c r="C14" s="104" t="s">
        <v>196</v>
      </c>
      <c r="D14" s="69">
        <f>SUM(D15:D21)</f>
        <v>0.76626538524406551</v>
      </c>
      <c r="E14" s="69">
        <f>INDEX('SIT Projections'!$B$4:$BK$38,MATCH($A14,'SIT Projections'!$B$4:$B$38,0),MATCH(E$6,'SIT Projections'!$B$4:$BK$4,0))</f>
        <v>1.8220657074569293</v>
      </c>
      <c r="F14" s="47">
        <f t="shared" si="3"/>
        <v>1.0558003222128638</v>
      </c>
      <c r="G14" s="341">
        <f t="shared" si="0"/>
        <v>1.377852037354627</v>
      </c>
      <c r="H14" s="224">
        <f>E14-SUM(E15:E21)</f>
        <v>0</v>
      </c>
      <c r="I14" s="224">
        <f>F14-SUM(F15:F21)</f>
        <v>0</v>
      </c>
      <c r="J14" s="104" t="s">
        <v>196</v>
      </c>
      <c r="K14" s="69">
        <f>SUM(K15:K21)</f>
        <v>0.62092194180044502</v>
      </c>
      <c r="L14" s="69">
        <f>INDEX('SIT Projections'!$B$4:$BK$38,MATCH($A14,'SIT Projections'!$B$4:$B$38,0),MATCH(L$6,'SIT Projections'!$B$4:$BK$4,0))</f>
        <v>2.0323485373819112</v>
      </c>
      <c r="M14" s="47">
        <f t="shared" ref="M14" si="6">L14-K14</f>
        <v>1.4114265955814662</v>
      </c>
      <c r="N14" s="341">
        <f t="shared" si="1"/>
        <v>2.2731143813163515</v>
      </c>
      <c r="O14" s="224">
        <f>L14-SUM(L15:L21)</f>
        <v>0</v>
      </c>
      <c r="P14" s="224">
        <f>M14-SUM(M15:M21)</f>
        <v>0</v>
      </c>
      <c r="Q14" s="104" t="s">
        <v>196</v>
      </c>
      <c r="R14" s="69">
        <f>SUM(R15:R21)</f>
        <v>0.24803135908872911</v>
      </c>
      <c r="S14" s="69">
        <f>INDEX('SIT Projections'!$B$4:$BK$38,MATCH($A14,'SIT Projections'!$B$4:$B$38,0),MATCH(S$6,'SIT Projections'!$B$4:$BK$4,0))</f>
        <v>2.0977474558741984</v>
      </c>
      <c r="T14" s="47">
        <f t="shared" ref="T14" si="7">S14-R14</f>
        <v>1.8497160967854693</v>
      </c>
      <c r="U14" s="341">
        <f t="shared" si="2"/>
        <v>7.457589651491463</v>
      </c>
      <c r="V14" s="224">
        <f>S14-SUM(S15:S21)</f>
        <v>0</v>
      </c>
      <c r="W14" s="224">
        <f>T14-SUM(T15:T21)</f>
        <v>0</v>
      </c>
    </row>
    <row r="15" spans="1:23" ht="15" x14ac:dyDescent="0.25">
      <c r="A15" s="298" t="s">
        <v>245</v>
      </c>
      <c r="B15" s="11"/>
      <c r="C15" s="45" t="s">
        <v>200</v>
      </c>
      <c r="D15" s="47">
        <f>'Inventory Projections'!$O$22</f>
        <v>0</v>
      </c>
      <c r="E15" s="46">
        <f>INDEX('SIT Projections'!$B$4:$BK$38,MATCH($A15,'SIT Projections'!$B$4:$B$38,0),MATCH(E$6,'SIT Projections'!$B$4:$BK$4,0))</f>
        <v>0</v>
      </c>
      <c r="F15" s="46">
        <f>E15-D15</f>
        <v>0</v>
      </c>
      <c r="G15" s="340" t="str">
        <f t="shared" si="0"/>
        <v>NA</v>
      </c>
      <c r="H15" s="226"/>
      <c r="I15" s="226"/>
      <c r="J15" s="45" t="s">
        <v>200</v>
      </c>
      <c r="K15" s="47">
        <f>'Inventory Projections'!$P$22</f>
        <v>0</v>
      </c>
      <c r="L15" s="46">
        <f>INDEX('SIT Projections'!$B$4:$BK$38,MATCH($A15,'SIT Projections'!$B$4:$B$38,0),MATCH(L$6,'SIT Projections'!$B$4:$BK$4,0))</f>
        <v>0</v>
      </c>
      <c r="M15" s="46">
        <f>L15-K15</f>
        <v>0</v>
      </c>
      <c r="N15" s="340" t="str">
        <f t="shared" si="1"/>
        <v>NA</v>
      </c>
      <c r="O15" s="226"/>
      <c r="P15" s="226"/>
      <c r="Q15" s="45" t="s">
        <v>200</v>
      </c>
      <c r="R15" s="47">
        <f>'Inventory Projections'!$S$22</f>
        <v>0</v>
      </c>
      <c r="S15" s="46">
        <f>INDEX('SIT Projections'!$B$4:$BK$38,MATCH($A15,'SIT Projections'!$B$4:$B$38,0),MATCH(S$6,'SIT Projections'!$B$4:$BK$4,0))</f>
        <v>0</v>
      </c>
      <c r="T15" s="46">
        <f>S15-R15</f>
        <v>0</v>
      </c>
      <c r="U15" s="340" t="str">
        <f t="shared" si="2"/>
        <v>NA</v>
      </c>
      <c r="V15" s="226"/>
      <c r="W15" s="226"/>
    </row>
    <row r="16" spans="1:23" ht="15" x14ac:dyDescent="0.25">
      <c r="A16" s="298" t="s">
        <v>246</v>
      </c>
      <c r="B16" s="11"/>
      <c r="C16" s="45" t="s">
        <v>198</v>
      </c>
      <c r="D16" s="47">
        <f>'Inventory Projections'!$O$23</f>
        <v>9.8630442972598535E-3</v>
      </c>
      <c r="E16" s="46">
        <f>INDEX('SIT Projections'!$B$4:$BK$38,MATCH($A16,'SIT Projections'!$B$4:$B$38,0),MATCH(E$6,'SIT Projections'!$B$4:$BK$4,0))</f>
        <v>6.9059215389934182E-3</v>
      </c>
      <c r="F16" s="47">
        <f>E16-D16</f>
        <v>-2.9571227582664353E-3</v>
      </c>
      <c r="G16" s="340">
        <f t="shared" si="0"/>
        <v>-0.29981846062356038</v>
      </c>
      <c r="H16" s="226"/>
      <c r="I16" s="226"/>
      <c r="J16" s="45" t="s">
        <v>198</v>
      </c>
      <c r="K16" s="47">
        <f>'Inventory Projections'!$P$23</f>
        <v>1.0255298318195107E-2</v>
      </c>
      <c r="L16" s="46">
        <f>INDEX('SIT Projections'!$B$4:$BK$38,MATCH($A16,'SIT Projections'!$B$4:$B$38,0),MATCH(L$6,'SIT Projections'!$B$4:$BK$4,0))</f>
        <v>6.590197531917176E-3</v>
      </c>
      <c r="M16" s="47">
        <f>L16-K16</f>
        <v>-3.6651007862779309E-3</v>
      </c>
      <c r="N16" s="340">
        <f t="shared" si="1"/>
        <v>-0.35738607230715591</v>
      </c>
      <c r="O16" s="226"/>
      <c r="P16" s="226"/>
      <c r="Q16" s="45" t="s">
        <v>198</v>
      </c>
      <c r="R16" s="47">
        <f>'Inventory Projections'!$S$23</f>
        <v>1.1985769939324559E-2</v>
      </c>
      <c r="S16" s="46">
        <f>INDEX('SIT Projections'!$B$4:$BK$38,MATCH($A16,'SIT Projections'!$B$4:$B$38,0),MATCH(S$6,'SIT Projections'!$B$4:$BK$4,0))</f>
        <v>6.590197531917176E-3</v>
      </c>
      <c r="T16" s="47">
        <f>S16-R16</f>
        <v>-5.3955724074073834E-3</v>
      </c>
      <c r="U16" s="340">
        <f t="shared" si="2"/>
        <v>-0.4501648567193709</v>
      </c>
      <c r="V16" s="226"/>
      <c r="W16" s="226"/>
    </row>
    <row r="17" spans="1:23" ht="15" x14ac:dyDescent="0.25">
      <c r="A17" s="298" t="s">
        <v>248</v>
      </c>
      <c r="B17" s="11"/>
      <c r="C17" s="45" t="s">
        <v>197</v>
      </c>
      <c r="D17" s="47">
        <f>'Inventory Projections'!$O$24</f>
        <v>0.7564023409468057</v>
      </c>
      <c r="E17" s="46">
        <f>INDEX('SIT Projections'!$B$4:$BK$38,MATCH($A17,'SIT Projections'!$B$4:$B$38,0),MATCH(E$6,'SIT Projections'!$B$4:$BK$4,0))</f>
        <v>1.4022512346733389</v>
      </c>
      <c r="F17" s="47">
        <f t="shared" si="3"/>
        <v>0.6458488937265332</v>
      </c>
      <c r="G17" s="340">
        <f t="shared" si="0"/>
        <v>0.853843065739471</v>
      </c>
      <c r="H17" s="226"/>
      <c r="I17" s="226"/>
      <c r="J17" s="45" t="s">
        <v>197</v>
      </c>
      <c r="K17" s="47">
        <f>'Inventory Projections'!$P$24</f>
        <v>0.61066664348224986</v>
      </c>
      <c r="L17" s="46">
        <f>INDEX('SIT Projections'!$B$4:$BK$38,MATCH($A17,'SIT Projections'!$B$4:$B$38,0),MATCH(L$6,'SIT Projections'!$B$4:$BK$4,0))</f>
        <v>1.5910501491079665</v>
      </c>
      <c r="M17" s="47">
        <f t="shared" ref="M17" si="8">L17-K17</f>
        <v>0.98038350562571663</v>
      </c>
      <c r="N17" s="340">
        <f t="shared" si="1"/>
        <v>1.6054315657970162</v>
      </c>
      <c r="O17" s="226"/>
      <c r="P17" s="226"/>
      <c r="Q17" s="45" t="s">
        <v>197</v>
      </c>
      <c r="R17" s="47">
        <f>'Inventory Projections'!$S$24</f>
        <v>0.23604558914940454</v>
      </c>
      <c r="S17" s="46">
        <f>INDEX('SIT Projections'!$B$4:$BK$38,MATCH($A17,'SIT Projections'!$B$4:$B$38,0),MATCH(S$6,'SIT Projections'!$B$4:$BK$4,0))</f>
        <v>1.5910501491079665</v>
      </c>
      <c r="T17" s="47">
        <f t="shared" ref="T17" si="9">S17-R17</f>
        <v>1.3550045599585618</v>
      </c>
      <c r="U17" s="340">
        <f t="shared" si="2"/>
        <v>5.7404358405566924</v>
      </c>
      <c r="V17" s="226"/>
      <c r="W17" s="226"/>
    </row>
    <row r="18" spans="1:23" ht="15" x14ac:dyDescent="0.25">
      <c r="A18" s="298" t="s">
        <v>204</v>
      </c>
      <c r="B18" s="11"/>
      <c r="C18" s="65" t="s">
        <v>204</v>
      </c>
      <c r="D18" s="160" t="s">
        <v>192</v>
      </c>
      <c r="E18" s="46">
        <f>INDEX('SIT Projections'!$B$4:$BK$38,MATCH($A18,'SIT Projections'!$B$4:$B$38,0),MATCH(E$6,'SIT Projections'!$B$4:$BK$4,0))</f>
        <v>0</v>
      </c>
      <c r="F18" s="47">
        <f>E18</f>
        <v>0</v>
      </c>
      <c r="G18" s="340" t="str">
        <f t="shared" si="0"/>
        <v>NA</v>
      </c>
      <c r="H18" s="226"/>
      <c r="I18" s="226"/>
      <c r="J18" s="65" t="s">
        <v>204</v>
      </c>
      <c r="K18" s="160" t="s">
        <v>192</v>
      </c>
      <c r="L18" s="46">
        <f>INDEX('SIT Projections'!$B$4:$BK$38,MATCH($A18,'SIT Projections'!$B$4:$B$38,0),MATCH(L$6,'SIT Projections'!$B$4:$BK$4,0))</f>
        <v>0</v>
      </c>
      <c r="M18" s="47">
        <f>L18</f>
        <v>0</v>
      </c>
      <c r="N18" s="340" t="str">
        <f t="shared" si="1"/>
        <v>NA</v>
      </c>
      <c r="O18" s="226"/>
      <c r="P18" s="226"/>
      <c r="Q18" s="65" t="s">
        <v>204</v>
      </c>
      <c r="R18" s="160" t="s">
        <v>192</v>
      </c>
      <c r="S18" s="46">
        <f>INDEX('SIT Projections'!$B$4:$BK$38,MATCH($A18,'SIT Projections'!$B$4:$B$38,0),MATCH(S$6,'SIT Projections'!$B$4:$BK$4,0))</f>
        <v>0</v>
      </c>
      <c r="T18" s="47">
        <f>S18</f>
        <v>0</v>
      </c>
      <c r="U18" s="340" t="str">
        <f t="shared" si="2"/>
        <v>NA</v>
      </c>
      <c r="V18" s="226"/>
      <c r="W18" s="226"/>
    </row>
    <row r="19" spans="1:23" ht="15" x14ac:dyDescent="0.25">
      <c r="A19" s="298" t="s">
        <v>251</v>
      </c>
      <c r="B19" s="11"/>
      <c r="C19" s="65" t="s">
        <v>201</v>
      </c>
      <c r="D19" s="160" t="s">
        <v>192</v>
      </c>
      <c r="E19" s="46">
        <f>INDEX('SIT Projections'!$B$4:$BK$38,MATCH($A19,'SIT Projections'!$B$4:$B$38,0),MATCH(E$6,'SIT Projections'!$B$4:$BK$4,0))</f>
        <v>7.9269817957815254E-3</v>
      </c>
      <c r="F19" s="47">
        <f>E19</f>
        <v>7.9269817957815254E-3</v>
      </c>
      <c r="G19" s="340" t="str">
        <f t="shared" si="0"/>
        <v>NA</v>
      </c>
      <c r="H19" s="226"/>
      <c r="I19" s="226"/>
      <c r="J19" s="65" t="s">
        <v>201</v>
      </c>
      <c r="K19" s="160" t="s">
        <v>192</v>
      </c>
      <c r="L19" s="46">
        <f>INDEX('SIT Projections'!$B$4:$BK$38,MATCH($A19,'SIT Projections'!$B$4:$B$38,0),MATCH(L$6,'SIT Projections'!$B$4:$BK$4,0))</f>
        <v>7.2627796772541482E-3</v>
      </c>
      <c r="M19" s="47">
        <f>L19</f>
        <v>7.2627796772541482E-3</v>
      </c>
      <c r="N19" s="340" t="str">
        <f t="shared" si="1"/>
        <v>NA</v>
      </c>
      <c r="O19" s="226"/>
      <c r="P19" s="226"/>
      <c r="Q19" s="65" t="s">
        <v>201</v>
      </c>
      <c r="R19" s="160" t="s">
        <v>192</v>
      </c>
      <c r="S19" s="46">
        <f>INDEX('SIT Projections'!$B$4:$BK$38,MATCH($A19,'SIT Projections'!$B$4:$B$38,0),MATCH(S$6,'SIT Projections'!$B$4:$BK$4,0))</f>
        <v>5.2701733216720167E-3</v>
      </c>
      <c r="T19" s="47">
        <f>S19</f>
        <v>5.2701733216720167E-3</v>
      </c>
      <c r="U19" s="340" t="str">
        <f t="shared" si="2"/>
        <v>NA</v>
      </c>
      <c r="V19" s="226"/>
      <c r="W19" s="226"/>
    </row>
    <row r="20" spans="1:23" ht="15" x14ac:dyDescent="0.25">
      <c r="A20" s="298" t="s">
        <v>202</v>
      </c>
      <c r="B20" s="11"/>
      <c r="C20" s="65" t="s">
        <v>202</v>
      </c>
      <c r="D20" s="160" t="s">
        <v>192</v>
      </c>
      <c r="E20" s="46">
        <f>INDEX('SIT Projections'!$B$4:$BK$38,MATCH($A20,'SIT Projections'!$B$4:$B$38,0),MATCH(E$6,'SIT Projections'!$B$4:$BK$4,0))</f>
        <v>1.9009895705599365E-4</v>
      </c>
      <c r="F20" s="47">
        <f>E20</f>
        <v>1.9009895705599365E-4</v>
      </c>
      <c r="G20" s="340" t="str">
        <f t="shared" si="0"/>
        <v>NA</v>
      </c>
      <c r="H20" s="226"/>
      <c r="I20" s="226"/>
      <c r="J20" s="65" t="s">
        <v>202</v>
      </c>
      <c r="K20" s="160" t="s">
        <v>192</v>
      </c>
      <c r="L20" s="46">
        <f>INDEX('SIT Projections'!$B$4:$BK$38,MATCH($A20,'SIT Projections'!$B$4:$B$38,0),MATCH(L$6,'SIT Projections'!$B$4:$BK$4,0))</f>
        <v>1.8257454085297104E-4</v>
      </c>
      <c r="M20" s="47">
        <f>L20</f>
        <v>1.8257454085297104E-4</v>
      </c>
      <c r="N20" s="340" t="str">
        <f t="shared" si="1"/>
        <v>NA</v>
      </c>
      <c r="O20" s="226"/>
      <c r="P20" s="226"/>
      <c r="Q20" s="65" t="s">
        <v>202</v>
      </c>
      <c r="R20" s="160" t="s">
        <v>192</v>
      </c>
      <c r="S20" s="46">
        <f>INDEX('SIT Projections'!$B$4:$BK$38,MATCH($A20,'SIT Projections'!$B$4:$B$38,0),MATCH(S$6,'SIT Projections'!$B$4:$BK$4,0))</f>
        <v>1.6000129224390321E-4</v>
      </c>
      <c r="T20" s="47">
        <f>S20</f>
        <v>1.6000129224390321E-4</v>
      </c>
      <c r="U20" s="340" t="str">
        <f t="shared" si="2"/>
        <v>NA</v>
      </c>
      <c r="V20" s="226"/>
      <c r="W20" s="226"/>
    </row>
    <row r="21" spans="1:23" ht="15" x14ac:dyDescent="0.25">
      <c r="A21" s="298" t="s">
        <v>254</v>
      </c>
      <c r="B21" s="11"/>
      <c r="C21" s="65" t="s">
        <v>203</v>
      </c>
      <c r="D21" s="160" t="s">
        <v>192</v>
      </c>
      <c r="E21" s="46">
        <f>INDEX('SIT Projections'!$B$4:$BK$38,MATCH($A21,'SIT Projections'!$B$4:$B$38,0),MATCH(E$6,'SIT Projections'!$B$4:$BK$4,0))</f>
        <v>0.40479147049175945</v>
      </c>
      <c r="F21" s="47">
        <f>E21</f>
        <v>0.40479147049175945</v>
      </c>
      <c r="G21" s="340" t="str">
        <f t="shared" si="0"/>
        <v>NA</v>
      </c>
      <c r="H21" s="226"/>
      <c r="I21" s="226"/>
      <c r="J21" s="65" t="s">
        <v>203</v>
      </c>
      <c r="K21" s="160" t="s">
        <v>192</v>
      </c>
      <c r="L21" s="46">
        <f>INDEX('SIT Projections'!$B$4:$BK$38,MATCH($A21,'SIT Projections'!$B$4:$B$38,0),MATCH(L$6,'SIT Projections'!$B$4:$BK$4,0))</f>
        <v>0.42726283652392028</v>
      </c>
      <c r="M21" s="47">
        <f>L21</f>
        <v>0.42726283652392028</v>
      </c>
      <c r="N21" s="340" t="str">
        <f t="shared" si="1"/>
        <v>NA</v>
      </c>
      <c r="O21" s="226"/>
      <c r="P21" s="226"/>
      <c r="Q21" s="65" t="s">
        <v>203</v>
      </c>
      <c r="R21" s="160" t="s">
        <v>192</v>
      </c>
      <c r="S21" s="46">
        <f>INDEX('SIT Projections'!$B$4:$BK$38,MATCH($A21,'SIT Projections'!$B$4:$B$38,0),MATCH(S$6,'SIT Projections'!$B$4:$BK$4,0))</f>
        <v>0.49467693462039902</v>
      </c>
      <c r="T21" s="47">
        <f>S21</f>
        <v>0.49467693462039902</v>
      </c>
      <c r="U21" s="340" t="str">
        <f t="shared" si="2"/>
        <v>NA</v>
      </c>
      <c r="V21" s="226"/>
      <c r="W21" s="226"/>
    </row>
    <row r="22" spans="1:23" ht="15" x14ac:dyDescent="0.25">
      <c r="A22" s="298" t="s">
        <v>281</v>
      </c>
      <c r="B22" s="11"/>
      <c r="C22" s="104" t="s">
        <v>274</v>
      </c>
      <c r="D22" s="69">
        <f>D23+D33</f>
        <v>-1.1126905154726769</v>
      </c>
      <c r="E22" s="69">
        <f>INDEX('SIT Projections'!$B$4:$BK$38,MATCH($A22,'SIT Projections'!$B$4:$B$38,0),MATCH(E$6,'SIT Projections'!$B$4:$BK$4,0))</f>
        <v>0.43144186503937232</v>
      </c>
      <c r="F22" s="69">
        <f t="shared" si="3"/>
        <v>1.5441323805120493</v>
      </c>
      <c r="G22" s="341">
        <f t="shared" si="0"/>
        <v>-1.3877465108580471</v>
      </c>
      <c r="H22" s="226"/>
      <c r="I22" s="226"/>
      <c r="J22" s="104" t="s">
        <v>274</v>
      </c>
      <c r="K22" s="69">
        <f>K23+K33</f>
        <v>-1.1406629126485488</v>
      </c>
      <c r="L22" s="69">
        <f>INDEX('SIT Projections'!$B$4:$BK$38,MATCH($A22,'SIT Projections'!$B$4:$B$38,0),MATCH(L$6,'SIT Projections'!$B$4:$BK$4,0))</f>
        <v>0.41503544094472739</v>
      </c>
      <c r="M22" s="69">
        <f t="shared" ref="M22" si="10">L22-K22</f>
        <v>1.5556983535932762</v>
      </c>
      <c r="N22" s="341">
        <f t="shared" si="1"/>
        <v>-1.3638545939755689</v>
      </c>
      <c r="O22" s="226"/>
      <c r="P22" s="226"/>
      <c r="Q22" s="104" t="s">
        <v>274</v>
      </c>
      <c r="R22" s="69">
        <f>R23+R33</f>
        <v>-1.4604599499131319</v>
      </c>
      <c r="S22" s="69">
        <f>INDEX('SIT Projections'!$B$4:$BK$38,MATCH($A22,'SIT Projections'!$B$4:$B$38,0),MATCH(S$6,'SIT Projections'!$B$4:$BK$4,0))</f>
        <v>0.36581616866079042</v>
      </c>
      <c r="T22" s="69">
        <f t="shared" ref="T22" si="11">S22-R22</f>
        <v>1.8262761185739222</v>
      </c>
      <c r="U22" s="341">
        <f t="shared" si="2"/>
        <v>-1.2504801098328984</v>
      </c>
      <c r="V22" s="226"/>
      <c r="W22" s="226"/>
    </row>
    <row r="23" spans="1:23" ht="15" x14ac:dyDescent="0.25">
      <c r="A23" s="298"/>
      <c r="B23" s="11"/>
      <c r="C23" s="104" t="s">
        <v>257</v>
      </c>
      <c r="D23" s="69">
        <f>SUM(D24:D31)</f>
        <v>1.2267052679568071</v>
      </c>
      <c r="E23" s="69">
        <f>SUM(E24:E31)</f>
        <v>0.43144186503937237</v>
      </c>
      <c r="F23" s="69">
        <f>E23-D23</f>
        <v>-0.7952634029174348</v>
      </c>
      <c r="G23" s="341">
        <f t="shared" si="0"/>
        <v>-0.6482921559813799</v>
      </c>
      <c r="H23" s="224">
        <f>E23-SUM(E24:E36)</f>
        <v>0</v>
      </c>
      <c r="I23" s="229">
        <f>F23-SUM(F24:F31)</f>
        <v>0</v>
      </c>
      <c r="J23" s="104" t="s">
        <v>257</v>
      </c>
      <c r="K23" s="69">
        <f>SUM(K24:K31)</f>
        <v>1.1555837556550042</v>
      </c>
      <c r="L23" s="69">
        <f>SUM(L24:L31)</f>
        <v>0.41503544094472739</v>
      </c>
      <c r="M23" s="69">
        <f>L23-K23</f>
        <v>-0.74054831471027671</v>
      </c>
      <c r="N23" s="341">
        <f t="shared" si="1"/>
        <v>-0.64084347939844621</v>
      </c>
      <c r="O23" s="224">
        <f>L23-SUM(L24:L36)</f>
        <v>0</v>
      </c>
      <c r="P23" s="229">
        <f>M23-SUM(M24:M31)</f>
        <v>0</v>
      </c>
      <c r="Q23" s="104" t="s">
        <v>257</v>
      </c>
      <c r="R23" s="69">
        <f>SUM(R24:R31)</f>
        <v>0.9655080648242218</v>
      </c>
      <c r="S23" s="69">
        <f>SUM(S24:S31)</f>
        <v>0.36581616866079042</v>
      </c>
      <c r="T23" s="69">
        <f>S23-R23</f>
        <v>-0.59969189616343144</v>
      </c>
      <c r="U23" s="341">
        <f t="shared" si="2"/>
        <v>-0.62111536714362914</v>
      </c>
      <c r="V23" s="224">
        <f>S23-SUM(S24:S36)</f>
        <v>0</v>
      </c>
      <c r="W23" s="229">
        <f>T23-SUM(T24:T31)</f>
        <v>0</v>
      </c>
    </row>
    <row r="24" spans="1:23" ht="15" x14ac:dyDescent="0.25">
      <c r="A24" s="298" t="s">
        <v>208</v>
      </c>
      <c r="B24" s="11"/>
      <c r="C24" s="45" t="s">
        <v>208</v>
      </c>
      <c r="D24" s="47">
        <f>'Inventory Projections'!$O$26</f>
        <v>0.26807683726244141</v>
      </c>
      <c r="E24" s="46">
        <f>INDEX('SIT Projections'!$B$4:$BK$38,MATCH($A24,'SIT Projections'!$B$4:$B$38,0),MATCH(E$6,'SIT Projections'!$B$4:$BK$4,0))</f>
        <v>0.25330780299541139</v>
      </c>
      <c r="F24" s="47">
        <f>E24-D24</f>
        <v>-1.4769034267030023E-2</v>
      </c>
      <c r="G24" s="340">
        <f t="shared" si="0"/>
        <v>-5.5092541443897518E-2</v>
      </c>
      <c r="H24" s="226"/>
      <c r="I24" s="226"/>
      <c r="J24" s="45" t="s">
        <v>208</v>
      </c>
      <c r="K24" s="47">
        <f>'Inventory Projections'!$P$26</f>
        <v>0.26807683726244141</v>
      </c>
      <c r="L24" s="46">
        <f>INDEX('SIT Projections'!$B$4:$BK$38,MATCH($A24,'SIT Projections'!$B$4:$B$38,0),MATCH(L$6,'SIT Projections'!$B$4:$BK$4,0))</f>
        <v>0.24626392724464466</v>
      </c>
      <c r="M24" s="47">
        <f>L24-K24</f>
        <v>-2.1812910017796755E-2</v>
      </c>
      <c r="N24" s="340">
        <f t="shared" si="1"/>
        <v>-8.1368126543668484E-2</v>
      </c>
      <c r="O24" s="226"/>
      <c r="P24" s="226"/>
      <c r="Q24" s="45" t="s">
        <v>208</v>
      </c>
      <c r="R24" s="47">
        <f>'Inventory Projections'!$S$26</f>
        <v>0.24918586584816943</v>
      </c>
      <c r="S24" s="46">
        <f>INDEX('SIT Projections'!$B$4:$BK$38,MATCH($A24,'SIT Projections'!$B$4:$B$38,0),MATCH(S$6,'SIT Projections'!$B$4:$BK$4,0))</f>
        <v>0.22513229999234308</v>
      </c>
      <c r="T24" s="47">
        <f>S24-R24</f>
        <v>-2.4053565855826353E-2</v>
      </c>
      <c r="U24" s="340">
        <f t="shared" si="2"/>
        <v>-9.6528612383185275E-2</v>
      </c>
      <c r="V24" s="226"/>
      <c r="W24" s="226"/>
    </row>
    <row r="25" spans="1:23" ht="15" x14ac:dyDescent="0.25">
      <c r="A25" s="298" t="s">
        <v>212</v>
      </c>
      <c r="B25" s="11"/>
      <c r="C25" s="45" t="s">
        <v>212</v>
      </c>
      <c r="D25" s="47">
        <f>'Inventory Projections'!$O$27</f>
        <v>1.85071619577537E-2</v>
      </c>
      <c r="E25" s="46">
        <f>INDEX('SIT Projections'!$B$4:$BK$38,MATCH($A25,'SIT Projections'!$B$4:$B$38,0),MATCH(E$6,'SIT Projections'!$B$4:$BK$4,0))</f>
        <v>1.8324511484819058E-2</v>
      </c>
      <c r="F25" s="47">
        <f t="shared" ref="F25:F28" si="12">E25-D25</f>
        <v>-1.8265047293464232E-4</v>
      </c>
      <c r="G25" s="340">
        <f t="shared" si="0"/>
        <v>-9.8691778540425899E-3</v>
      </c>
      <c r="H25" s="226"/>
      <c r="I25" s="226"/>
      <c r="J25" s="45" t="s">
        <v>212</v>
      </c>
      <c r="K25" s="47">
        <f>'Inventory Projections'!$P$27</f>
        <v>1.7004033127327144E-2</v>
      </c>
      <c r="L25" s="46">
        <f>INDEX('SIT Projections'!$B$4:$BK$38,MATCH($A25,'SIT Projections'!$B$4:$B$38,0),MATCH(L$6,'SIT Projections'!$B$4:$BK$4,0))</f>
        <v>1.8278651177268061E-2</v>
      </c>
      <c r="M25" s="47">
        <f t="shared" ref="M25:M28" si="13">L25-K25</f>
        <v>1.2746180499409177E-3</v>
      </c>
      <c r="N25" s="340">
        <f t="shared" si="1"/>
        <v>7.4959748690002367E-2</v>
      </c>
      <c r="O25" s="226"/>
      <c r="P25" s="226"/>
      <c r="Q25" s="45" t="s">
        <v>212</v>
      </c>
      <c r="R25" s="47">
        <f>'Inventory Projections'!$S$27</f>
        <v>1.1261506425416713E-2</v>
      </c>
      <c r="S25" s="46">
        <f>INDEX('SIT Projections'!$B$4:$BK$38,MATCH($A25,'SIT Projections'!$B$4:$B$38,0),MATCH(S$6,'SIT Projections'!$B$4:$BK$4,0))</f>
        <v>1.814107025461506E-2</v>
      </c>
      <c r="T25" s="47">
        <f t="shared" ref="T25:T28" si="14">S25-R25</f>
        <v>6.8795638291983471E-3</v>
      </c>
      <c r="U25" s="340">
        <f t="shared" si="2"/>
        <v>0.61089196856217043</v>
      </c>
      <c r="V25" s="226"/>
      <c r="W25" s="226"/>
    </row>
    <row r="26" spans="1:23" ht="15" x14ac:dyDescent="0.25">
      <c r="A26" s="298" t="s">
        <v>209</v>
      </c>
      <c r="B26" s="11"/>
      <c r="C26" s="45" t="s">
        <v>209</v>
      </c>
      <c r="D26" s="47">
        <f>'Inventory Projections'!$O$28</f>
        <v>0.13903709902879582</v>
      </c>
      <c r="E26" s="46">
        <f>INDEX('SIT Projections'!$B$4:$BK$38,MATCH($A26,'SIT Projections'!$B$4:$B$38,0),MATCH(E$6,'SIT Projections'!$B$4:$BK$4,0))</f>
        <v>0.15489686497394359</v>
      </c>
      <c r="F26" s="47">
        <f t="shared" si="12"/>
        <v>1.5859765945147763E-2</v>
      </c>
      <c r="G26" s="340">
        <f t="shared" si="0"/>
        <v>0.11406859072817008</v>
      </c>
      <c r="H26" s="226"/>
      <c r="I26" s="226"/>
      <c r="J26" s="45" t="s">
        <v>209</v>
      </c>
      <c r="K26" s="47">
        <f>'Inventory Projections'!$P$28</f>
        <v>0.13545002255461194</v>
      </c>
      <c r="L26" s="46">
        <f>INDEX('SIT Projections'!$B$4:$BK$38,MATCH($A26,'SIT Projections'!$B$4:$B$38,0),MATCH(L$6,'SIT Projections'!$B$4:$BK$4,0))</f>
        <v>0.14536833389081616</v>
      </c>
      <c r="M26" s="47">
        <f t="shared" si="13"/>
        <v>9.9183113362042163E-3</v>
      </c>
      <c r="N26" s="340">
        <f t="shared" si="1"/>
        <v>7.3224877701332708E-2</v>
      </c>
      <c r="O26" s="226"/>
      <c r="P26" s="226"/>
      <c r="Q26" s="45" t="s">
        <v>209</v>
      </c>
      <c r="R26" s="47">
        <f>'Inventory Projections'!$S$28</f>
        <v>0.12487692476250969</v>
      </c>
      <c r="S26" s="46">
        <f>INDEX('SIT Projections'!$B$4:$BK$38,MATCH($A26,'SIT Projections'!$B$4:$B$38,0),MATCH(S$6,'SIT Projections'!$B$4:$BK$4,0))</f>
        <v>0.11678274064143339</v>
      </c>
      <c r="T26" s="47">
        <f t="shared" si="14"/>
        <v>-8.094184121076306E-3</v>
      </c>
      <c r="U26" s="340">
        <f t="shared" si="2"/>
        <v>-6.4817292197656085E-2</v>
      </c>
      <c r="V26" s="226"/>
      <c r="W26" s="226"/>
    </row>
    <row r="27" spans="1:23" ht="15" x14ac:dyDescent="0.25">
      <c r="A27" s="298" t="s">
        <v>258</v>
      </c>
      <c r="B27" s="11"/>
      <c r="C27" s="45" t="s">
        <v>213</v>
      </c>
      <c r="D27" s="47">
        <f>'Inventory Projections'!$O$29</f>
        <v>0</v>
      </c>
      <c r="E27" s="46">
        <f>INDEX('SIT Projections'!$B$4:$BK$38,MATCH($A27,'SIT Projections'!$B$4:$B$38,0),MATCH(E$6,'SIT Projections'!$B$4:$BK$4,0))</f>
        <v>0</v>
      </c>
      <c r="F27" s="47">
        <f t="shared" si="12"/>
        <v>0</v>
      </c>
      <c r="G27" s="340" t="str">
        <f t="shared" si="0"/>
        <v>NA</v>
      </c>
      <c r="H27" s="226"/>
      <c r="I27" s="226"/>
      <c r="J27" s="45" t="s">
        <v>213</v>
      </c>
      <c r="K27" s="47">
        <f>'Inventory Projections'!$P$29</f>
        <v>0</v>
      </c>
      <c r="L27" s="46">
        <f>INDEX('SIT Projections'!$B$4:$BK$38,MATCH($A27,'SIT Projections'!$B$4:$B$38,0),MATCH(L$6,'SIT Projections'!$B$4:$BK$4,0))</f>
        <v>0</v>
      </c>
      <c r="M27" s="47">
        <f t="shared" si="13"/>
        <v>0</v>
      </c>
      <c r="N27" s="340" t="str">
        <f t="shared" si="1"/>
        <v>NA</v>
      </c>
      <c r="O27" s="226"/>
      <c r="P27" s="226"/>
      <c r="Q27" s="45" t="s">
        <v>213</v>
      </c>
      <c r="R27" s="47">
        <f>'Inventory Projections'!$S$29</f>
        <v>0</v>
      </c>
      <c r="S27" s="46">
        <f>INDEX('SIT Projections'!$B$4:$BK$38,MATCH($A27,'SIT Projections'!$B$4:$B$38,0),MATCH(S$6,'SIT Projections'!$B$4:$BK$4,0))</f>
        <v>0</v>
      </c>
      <c r="T27" s="47">
        <f t="shared" si="14"/>
        <v>0</v>
      </c>
      <c r="U27" s="340" t="str">
        <f t="shared" si="2"/>
        <v>NA</v>
      </c>
      <c r="V27" s="226"/>
      <c r="W27" s="226"/>
    </row>
    <row r="28" spans="1:23" ht="15" x14ac:dyDescent="0.25">
      <c r="A28" s="298" t="s">
        <v>282</v>
      </c>
      <c r="B28" s="11"/>
      <c r="C28" s="45" t="s">
        <v>217</v>
      </c>
      <c r="D28" s="47">
        <f>'Inventory Projections'!$O$30</f>
        <v>1.3503188509536022E-3</v>
      </c>
      <c r="E28" s="46">
        <f>INDEX('SIT Projections'!$B$4:$BK$38,MATCH($A28,'SIT Projections'!$B$4:$B$38,0),MATCH(E$6,'SIT Projections'!$B$4:$BK$4,0))</f>
        <v>1.2780098482794988E-3</v>
      </c>
      <c r="F28" s="47">
        <f t="shared" si="12"/>
        <v>-7.2309002674103345E-5</v>
      </c>
      <c r="G28" s="340">
        <f t="shared" si="0"/>
        <v>-5.3549576548559887E-2</v>
      </c>
      <c r="H28" s="226"/>
      <c r="I28" s="226"/>
      <c r="J28" s="45" t="s">
        <v>217</v>
      </c>
      <c r="K28" s="47">
        <f>'Inventory Projections'!$P$30</f>
        <v>1.3503188509536022E-3</v>
      </c>
      <c r="L28" s="46">
        <f>INDEX('SIT Projections'!$B$4:$BK$38,MATCH($A28,'SIT Projections'!$B$4:$B$38,0),MATCH(L$6,'SIT Projections'!$B$4:$BK$4,0))</f>
        <v>1.2274242051021692E-3</v>
      </c>
      <c r="M28" s="47">
        <f t="shared" si="13"/>
        <v>-1.2289464585143301E-4</v>
      </c>
      <c r="N28" s="340">
        <f t="shared" si="1"/>
        <v>-9.1011575350995189E-2</v>
      </c>
      <c r="O28" s="226"/>
      <c r="P28" s="226"/>
      <c r="Q28" s="45" t="s">
        <v>217</v>
      </c>
      <c r="R28" s="47">
        <f>'Inventory Projections'!$S$30</f>
        <v>1.3127978861536011E-3</v>
      </c>
      <c r="S28" s="46">
        <f>INDEX('SIT Projections'!$B$4:$BK$38,MATCH($A28,'SIT Projections'!$B$4:$B$38,0),MATCH(S$6,'SIT Projections'!$B$4:$BK$4,0))</f>
        <v>1.0756672755701871E-3</v>
      </c>
      <c r="T28" s="47">
        <f t="shared" si="14"/>
        <v>-2.3713061058341402E-4</v>
      </c>
      <c r="U28" s="340">
        <f t="shared" si="2"/>
        <v>-0.18062994546570213</v>
      </c>
      <c r="V28" s="226"/>
      <c r="W28" s="226"/>
    </row>
    <row r="29" spans="1:23" ht="15" x14ac:dyDescent="0.25">
      <c r="A29" s="298" t="s">
        <v>218</v>
      </c>
      <c r="B29" s="11"/>
      <c r="C29" s="45" t="s">
        <v>218</v>
      </c>
      <c r="D29" s="160" t="s">
        <v>192</v>
      </c>
      <c r="E29" s="46">
        <f>INDEX('SIT Projections'!$B$4:$BK$38,MATCH($A29,'SIT Projections'!$B$4:$B$38,0),MATCH(E$6,'SIT Projections'!$B$4:$BK$4,0))</f>
        <v>3.6346757369188493E-3</v>
      </c>
      <c r="F29" s="47">
        <f>E29</f>
        <v>3.6346757369188493E-3</v>
      </c>
      <c r="G29" s="340" t="str">
        <f t="shared" si="0"/>
        <v>NA</v>
      </c>
      <c r="H29" s="226"/>
      <c r="I29" s="226"/>
      <c r="J29" s="45" t="s">
        <v>218</v>
      </c>
      <c r="K29" s="160" t="s">
        <v>192</v>
      </c>
      <c r="L29" s="46">
        <f>INDEX('SIT Projections'!$B$4:$BK$38,MATCH($A29,'SIT Projections'!$B$4:$B$38,0),MATCH(L$6,'SIT Projections'!$B$4:$BK$4,0))</f>
        <v>3.8971044268963223E-3</v>
      </c>
      <c r="M29" s="47">
        <f>L29</f>
        <v>3.8971044268963223E-3</v>
      </c>
      <c r="N29" s="340" t="str">
        <f t="shared" si="1"/>
        <v>NA</v>
      </c>
      <c r="O29" s="226"/>
      <c r="P29" s="226"/>
      <c r="Q29" s="45" t="s">
        <v>218</v>
      </c>
      <c r="R29" s="160" t="s">
        <v>192</v>
      </c>
      <c r="S29" s="46">
        <f>INDEX('SIT Projections'!$B$4:$BK$38,MATCH($A29,'SIT Projections'!$B$4:$B$38,0),MATCH(S$6,'SIT Projections'!$B$4:$BK$4,0))</f>
        <v>4.6843904968287137E-3</v>
      </c>
      <c r="T29" s="47">
        <f>S29</f>
        <v>4.6843904968287137E-3</v>
      </c>
      <c r="U29" s="340" t="str">
        <f t="shared" si="2"/>
        <v>NA</v>
      </c>
      <c r="V29" s="226"/>
      <c r="W29" s="226"/>
    </row>
    <row r="30" spans="1:23" ht="15" x14ac:dyDescent="0.25">
      <c r="A30" s="298" t="s">
        <v>261</v>
      </c>
      <c r="B30" s="11"/>
      <c r="C30" s="45" t="s">
        <v>207</v>
      </c>
      <c r="D30" s="47">
        <f>'Inventory Projections'!$O$31</f>
        <v>0.75379833098308135</v>
      </c>
      <c r="E30" s="160" t="s">
        <v>211</v>
      </c>
      <c r="F30" s="47">
        <f>-D30</f>
        <v>-0.75379833098308135</v>
      </c>
      <c r="G30" s="340" t="str">
        <f t="shared" si="0"/>
        <v>NA</v>
      </c>
      <c r="H30" s="226"/>
      <c r="I30" s="226"/>
      <c r="J30" s="45" t="s">
        <v>207</v>
      </c>
      <c r="K30" s="47">
        <f>'Inventory Projections'!$P$31</f>
        <v>0.68739088488818734</v>
      </c>
      <c r="L30" s="160" t="s">
        <v>211</v>
      </c>
      <c r="M30" s="47">
        <f>-K30</f>
        <v>-0.68739088488818734</v>
      </c>
      <c r="N30" s="340" t="str">
        <f t="shared" si="1"/>
        <v>NA</v>
      </c>
      <c r="O30" s="226"/>
      <c r="P30" s="226"/>
      <c r="Q30" s="45" t="s">
        <v>207</v>
      </c>
      <c r="R30" s="47">
        <f>'Inventory Projections'!$S$31</f>
        <v>0.53133008695303174</v>
      </c>
      <c r="S30" s="160" t="s">
        <v>211</v>
      </c>
      <c r="T30" s="47">
        <f>-R30</f>
        <v>-0.53133008695303174</v>
      </c>
      <c r="U30" s="340" t="str">
        <f t="shared" si="2"/>
        <v>NA</v>
      </c>
      <c r="V30" s="226"/>
      <c r="W30" s="226"/>
    </row>
    <row r="31" spans="1:23" ht="15" x14ac:dyDescent="0.25">
      <c r="A31" s="298" t="s">
        <v>210</v>
      </c>
      <c r="B31" s="11"/>
      <c r="C31" s="45" t="s">
        <v>210</v>
      </c>
      <c r="D31" s="47">
        <f>'Inventory Projections'!$O$32</f>
        <v>4.5935519873781118E-2</v>
      </c>
      <c r="E31" s="160" t="s">
        <v>211</v>
      </c>
      <c r="F31" s="47">
        <f>-D31</f>
        <v>-4.5935519873781118E-2</v>
      </c>
      <c r="G31" s="340" t="str">
        <f t="shared" si="0"/>
        <v>NA</v>
      </c>
      <c r="H31" s="226"/>
      <c r="I31" s="226"/>
      <c r="J31" s="45" t="s">
        <v>210</v>
      </c>
      <c r="K31" s="47">
        <f>'Inventory Projections'!$P$32</f>
        <v>4.6311658971482796E-2</v>
      </c>
      <c r="L31" s="160" t="s">
        <v>211</v>
      </c>
      <c r="M31" s="47">
        <f>-K31</f>
        <v>-4.6311658971482796E-2</v>
      </c>
      <c r="N31" s="340" t="str">
        <f t="shared" si="1"/>
        <v>NA</v>
      </c>
      <c r="O31" s="226"/>
      <c r="P31" s="226"/>
      <c r="Q31" s="45" t="s">
        <v>210</v>
      </c>
      <c r="R31" s="47">
        <f>'Inventory Projections'!$S$32</f>
        <v>4.7540882948940578E-2</v>
      </c>
      <c r="S31" s="160" t="s">
        <v>211</v>
      </c>
      <c r="T31" s="47">
        <f>-R31</f>
        <v>-4.7540882948940578E-2</v>
      </c>
      <c r="U31" s="340" t="str">
        <f t="shared" si="2"/>
        <v>NA</v>
      </c>
      <c r="V31" s="226"/>
      <c r="W31" s="226"/>
    </row>
    <row r="32" spans="1:23" ht="15" x14ac:dyDescent="0.25">
      <c r="A32" s="298" t="s">
        <v>219</v>
      </c>
      <c r="B32" s="11"/>
      <c r="C32" s="45" t="s">
        <v>219</v>
      </c>
      <c r="D32" s="343" t="s">
        <v>195</v>
      </c>
      <c r="E32" s="160" t="s">
        <v>211</v>
      </c>
      <c r="F32" s="343" t="s">
        <v>193</v>
      </c>
      <c r="G32" s="340" t="str">
        <f t="shared" si="0"/>
        <v>NA</v>
      </c>
      <c r="H32" s="226"/>
      <c r="I32" s="226"/>
      <c r="J32" s="45" t="s">
        <v>219</v>
      </c>
      <c r="K32" s="343" t="s">
        <v>195</v>
      </c>
      <c r="L32" s="160" t="s">
        <v>211</v>
      </c>
      <c r="M32" s="343" t="s">
        <v>193</v>
      </c>
      <c r="N32" s="340" t="str">
        <f t="shared" si="1"/>
        <v>NA</v>
      </c>
      <c r="O32" s="226"/>
      <c r="P32" s="226"/>
      <c r="Q32" s="45" t="s">
        <v>219</v>
      </c>
      <c r="R32" s="343" t="s">
        <v>195</v>
      </c>
      <c r="S32" s="160" t="s">
        <v>211</v>
      </c>
      <c r="T32" s="343" t="s">
        <v>193</v>
      </c>
      <c r="U32" s="340" t="str">
        <f t="shared" si="2"/>
        <v>NA</v>
      </c>
      <c r="V32" s="226"/>
      <c r="W32" s="226"/>
    </row>
    <row r="33" spans="1:30" ht="15" x14ac:dyDescent="0.25">
      <c r="A33" s="298"/>
      <c r="B33" s="11"/>
      <c r="C33" s="68" t="s">
        <v>264</v>
      </c>
      <c r="D33" s="69">
        <f>SUM(D34:D36)</f>
        <v>-2.3393957834294841</v>
      </c>
      <c r="E33" s="154">
        <f>SUM(E34:E36)</f>
        <v>0</v>
      </c>
      <c r="F33" s="69">
        <f t="shared" si="3"/>
        <v>2.3393957834294841</v>
      </c>
      <c r="G33" s="340">
        <f t="shared" si="0"/>
        <v>-1</v>
      </c>
      <c r="H33" s="224">
        <f>E33-SUM(E34:E36)</f>
        <v>0</v>
      </c>
      <c r="I33" s="224">
        <f>F33-SUM(F34:F36)</f>
        <v>0</v>
      </c>
      <c r="J33" s="68" t="s">
        <v>264</v>
      </c>
      <c r="K33" s="69">
        <f>SUM(K34:K36)</f>
        <v>-2.296246668303553</v>
      </c>
      <c r="L33" s="154">
        <f>SUM(L34:L36)</f>
        <v>0</v>
      </c>
      <c r="M33" s="69">
        <f t="shared" ref="M33" si="15">L33-K33</f>
        <v>2.296246668303553</v>
      </c>
      <c r="N33" s="340">
        <f t="shared" si="1"/>
        <v>-1</v>
      </c>
      <c r="O33" s="224">
        <f>L33-SUM(L34:L36)</f>
        <v>0</v>
      </c>
      <c r="P33" s="224">
        <f>M33-SUM(M34:M36)</f>
        <v>0</v>
      </c>
      <c r="Q33" s="68" t="s">
        <v>264</v>
      </c>
      <c r="R33" s="69">
        <f>SUM(R34:R36)</f>
        <v>-2.4259680147373537</v>
      </c>
      <c r="S33" s="154">
        <f>SUM(S34:S36)</f>
        <v>0</v>
      </c>
      <c r="T33" s="69">
        <f t="shared" ref="T33" si="16">S33-R33</f>
        <v>2.4259680147373537</v>
      </c>
      <c r="U33" s="340">
        <f t="shared" si="2"/>
        <v>-1</v>
      </c>
      <c r="V33" s="224">
        <f>S33-SUM(S34:S36)</f>
        <v>0</v>
      </c>
      <c r="W33" s="224">
        <f>T33-SUM(T34:T36)</f>
        <v>0</v>
      </c>
    </row>
    <row r="34" spans="1:30" ht="15" x14ac:dyDescent="0.25">
      <c r="A34" s="298" t="s">
        <v>214</v>
      </c>
      <c r="B34" s="11"/>
      <c r="C34" s="45" t="s">
        <v>214</v>
      </c>
      <c r="D34" s="47">
        <f>'Inventory Projections'!$O$34</f>
        <v>-4.4687251581443536E-2</v>
      </c>
      <c r="E34" s="160" t="s">
        <v>211</v>
      </c>
      <c r="F34" s="47">
        <f>-D34</f>
        <v>4.4687251581443536E-2</v>
      </c>
      <c r="G34" s="340" t="str">
        <f t="shared" si="0"/>
        <v>NA</v>
      </c>
      <c r="H34" s="226"/>
      <c r="I34" s="226"/>
      <c r="J34" s="45" t="s">
        <v>214</v>
      </c>
      <c r="K34" s="47">
        <f>'Inventory Projections'!$P$34</f>
        <v>-4.288754003251688E-2</v>
      </c>
      <c r="L34" s="160" t="s">
        <v>211</v>
      </c>
      <c r="M34" s="47">
        <f>-K34</f>
        <v>4.288754003251688E-2</v>
      </c>
      <c r="N34" s="340" t="str">
        <f t="shared" si="1"/>
        <v>NA</v>
      </c>
      <c r="O34" s="226"/>
      <c r="P34" s="226"/>
      <c r="Q34" s="45" t="s">
        <v>214</v>
      </c>
      <c r="R34" s="47">
        <f>'Inventory Projections'!$S$34</f>
        <v>-1.7228484465262994E-2</v>
      </c>
      <c r="S34" s="160" t="s">
        <v>211</v>
      </c>
      <c r="T34" s="47">
        <f>-R34</f>
        <v>1.7228484465262994E-2</v>
      </c>
      <c r="U34" s="340" t="str">
        <f t="shared" si="2"/>
        <v>NA</v>
      </c>
      <c r="V34" s="226"/>
      <c r="W34" s="226"/>
    </row>
    <row r="35" spans="1:30" ht="15" x14ac:dyDescent="0.25">
      <c r="A35" s="298" t="s">
        <v>215</v>
      </c>
      <c r="B35" s="11"/>
      <c r="C35" s="45" t="s">
        <v>215</v>
      </c>
      <c r="D35" s="47">
        <f>'Inventory Projections'!$O$35</f>
        <v>-0.58199220335272073</v>
      </c>
      <c r="E35" s="160" t="s">
        <v>211</v>
      </c>
      <c r="F35" s="47">
        <f t="shared" ref="F35:F36" si="17">-D35</f>
        <v>0.58199220335272073</v>
      </c>
      <c r="G35" s="340" t="str">
        <f t="shared" si="0"/>
        <v>NA</v>
      </c>
      <c r="H35" s="226"/>
      <c r="I35" s="226"/>
      <c r="J35" s="45" t="s">
        <v>215</v>
      </c>
      <c r="K35" s="47">
        <f>'Inventory Projections'!$P$35</f>
        <v>-0.62574731486001611</v>
      </c>
      <c r="L35" s="160" t="s">
        <v>211</v>
      </c>
      <c r="M35" s="47">
        <f t="shared" ref="M35:M36" si="18">-K35</f>
        <v>0.62574731486001611</v>
      </c>
      <c r="N35" s="340" t="str">
        <f t="shared" si="1"/>
        <v>NA</v>
      </c>
      <c r="O35" s="226"/>
      <c r="P35" s="226"/>
      <c r="Q35" s="45" t="s">
        <v>215</v>
      </c>
      <c r="R35" s="47">
        <f>'Inventory Projections'!$S$35</f>
        <v>-0.77775798528782081</v>
      </c>
      <c r="S35" s="160" t="s">
        <v>211</v>
      </c>
      <c r="T35" s="47">
        <f t="shared" ref="T35:T36" si="19">-R35</f>
        <v>0.77775798528782081</v>
      </c>
      <c r="U35" s="340" t="str">
        <f t="shared" si="2"/>
        <v>NA</v>
      </c>
      <c r="V35" s="226"/>
      <c r="W35" s="226"/>
    </row>
    <row r="36" spans="1:30" ht="15" x14ac:dyDescent="0.25">
      <c r="A36" s="298" t="s">
        <v>265</v>
      </c>
      <c r="B36" s="11"/>
      <c r="C36" s="45" t="s">
        <v>216</v>
      </c>
      <c r="D36" s="47">
        <f>'Inventory Projections'!$O$36</f>
        <v>-1.71271632849532</v>
      </c>
      <c r="E36" s="160" t="s">
        <v>211</v>
      </c>
      <c r="F36" s="47">
        <f t="shared" si="17"/>
        <v>1.71271632849532</v>
      </c>
      <c r="G36" s="340" t="str">
        <f t="shared" si="0"/>
        <v>NA</v>
      </c>
      <c r="H36" s="226"/>
      <c r="I36" s="226"/>
      <c r="J36" s="45" t="s">
        <v>216</v>
      </c>
      <c r="K36" s="47">
        <f>'Inventory Projections'!$P$36</f>
        <v>-1.62761181341102</v>
      </c>
      <c r="L36" s="160" t="s">
        <v>211</v>
      </c>
      <c r="M36" s="47">
        <f t="shared" si="18"/>
        <v>1.62761181341102</v>
      </c>
      <c r="N36" s="340" t="str">
        <f t="shared" si="1"/>
        <v>NA</v>
      </c>
      <c r="O36" s="226"/>
      <c r="P36" s="226"/>
      <c r="Q36" s="45" t="s">
        <v>216</v>
      </c>
      <c r="R36" s="47">
        <f>'Inventory Projections'!$S$36</f>
        <v>-1.6309815449842697</v>
      </c>
      <c r="S36" s="160" t="s">
        <v>211</v>
      </c>
      <c r="T36" s="47">
        <f t="shared" si="19"/>
        <v>1.6309815449842697</v>
      </c>
      <c r="U36" s="340" t="str">
        <f t="shared" si="2"/>
        <v>NA</v>
      </c>
      <c r="V36" s="226"/>
      <c r="W36" s="226"/>
    </row>
    <row r="37" spans="1:30" ht="15" x14ac:dyDescent="0.25">
      <c r="A37" s="298" t="s">
        <v>220</v>
      </c>
      <c r="B37" s="11"/>
      <c r="C37" s="104" t="s">
        <v>220</v>
      </c>
      <c r="D37" s="69">
        <f>SUM(D38:D40)</f>
        <v>0.42933090431339527</v>
      </c>
      <c r="E37" s="69">
        <f>INDEX('SIT Projections'!$B$4:$BK$38,MATCH($A37,'SIT Projections'!$B$4:$B$38,0),MATCH(E$6,'SIT Projections'!$B$4:$BK$4,0))-E11</f>
        <v>0.97740225350741106</v>
      </c>
      <c r="F37" s="69">
        <f t="shared" si="3"/>
        <v>0.54807134919401579</v>
      </c>
      <c r="G37" s="341">
        <f t="shared" si="0"/>
        <v>1.2765709239368999</v>
      </c>
      <c r="H37" s="224">
        <f>E37-SUM(E38:E40)</f>
        <v>0</v>
      </c>
      <c r="I37" s="224">
        <f>F37-SUM(F38:F40)</f>
        <v>0</v>
      </c>
      <c r="J37" s="104" t="s">
        <v>220</v>
      </c>
      <c r="K37" s="69">
        <f>SUM(K38:K40)</f>
        <v>0.43409831157426293</v>
      </c>
      <c r="L37" s="69">
        <f>INDEX('SIT Projections'!$B$4:$BK$38,MATCH($A37,'SIT Projections'!$B$4:$B$38,0),MATCH(L$6,'SIT Projections'!$B$4:$BK$4,0))-L11</f>
        <v>1.0237406453865323</v>
      </c>
      <c r="M37" s="69">
        <f t="shared" ref="M37:M38" si="20">L37-K37</f>
        <v>0.58964233381226938</v>
      </c>
      <c r="N37" s="341">
        <f t="shared" si="1"/>
        <v>1.3583151974812437</v>
      </c>
      <c r="O37" s="224">
        <f>L37-SUM(L38:L40)</f>
        <v>0</v>
      </c>
      <c r="P37" s="224">
        <f>M37-SUM(M38:M40)</f>
        <v>0</v>
      </c>
      <c r="Q37" s="104" t="s">
        <v>220</v>
      </c>
      <c r="R37" s="69">
        <f>SUM(R38:R40)</f>
        <v>0.48998044491575554</v>
      </c>
      <c r="S37" s="69">
        <f>INDEX('SIT Projections'!$B$4:$BK$38,MATCH($A37,'SIT Projections'!$B$4:$B$38,0),MATCH(S$6,'SIT Projections'!$B$4:$BK$4,0))-S11</f>
        <v>1.1315480564110365</v>
      </c>
      <c r="T37" s="69">
        <f t="shared" ref="T37:T38" si="21">S37-R37</f>
        <v>0.64156761149528096</v>
      </c>
      <c r="U37" s="341">
        <f t="shared" si="2"/>
        <v>1.309373911045753</v>
      </c>
      <c r="V37" s="224">
        <f>S37-SUM(S38:S40)</f>
        <v>0</v>
      </c>
      <c r="W37" s="289">
        <f>T37-SUM(T38:T40)</f>
        <v>0</v>
      </c>
      <c r="X37" s="266"/>
    </row>
    <row r="38" spans="1:30" ht="15" x14ac:dyDescent="0.25">
      <c r="A38" s="298" t="s">
        <v>238</v>
      </c>
      <c r="B38" s="11"/>
      <c r="C38" s="45" t="s">
        <v>221</v>
      </c>
      <c r="D38" s="47">
        <f>'Inventory Projections'!$O$38</f>
        <v>0.3124472953986987</v>
      </c>
      <c r="E38" s="46">
        <f>INDEX('SIT Projections'!$B$4:$BK$38,MATCH($A38,'SIT Projections'!$B$4:$B$38,0),MATCH(E$6,'SIT Projections'!$B$4:$BK$4,0))-E11</f>
        <v>0.83106904800206072</v>
      </c>
      <c r="F38" s="47">
        <f t="shared" si="3"/>
        <v>0.51862175260336207</v>
      </c>
      <c r="G38" s="340">
        <f t="shared" si="0"/>
        <v>1.6598695531723975</v>
      </c>
      <c r="H38" s="226"/>
      <c r="I38" s="226"/>
      <c r="J38" s="45" t="s">
        <v>221</v>
      </c>
      <c r="K38" s="47">
        <f>'Inventory Projections'!$P$38</f>
        <v>0.31007821805850228</v>
      </c>
      <c r="L38" s="46">
        <f>INDEX('SIT Projections'!$B$4:$BK$38,MATCH($A38,'SIT Projections'!$B$4:$B$38,0),MATCH(L$6,'SIT Projections'!$B$4:$BK$4,0))-L11</f>
        <v>0.87212806265293574</v>
      </c>
      <c r="M38" s="47">
        <f t="shared" si="20"/>
        <v>0.56204984459443352</v>
      </c>
      <c r="N38" s="340">
        <f t="shared" si="1"/>
        <v>1.8126066645816183</v>
      </c>
      <c r="O38" s="226"/>
      <c r="P38" s="226"/>
      <c r="Q38" s="45" t="s">
        <v>221</v>
      </c>
      <c r="R38" s="47">
        <f>'Inventory Projections'!$S$38</f>
        <v>0.34536977285055803</v>
      </c>
      <c r="S38" s="46">
        <f>INDEX('SIT Projections'!$B$4:$BK$38,MATCH($A38,'SIT Projections'!$B$4:$B$38,0),MATCH(S$6,'SIT Projections'!$B$4:$BK$4,0))-S11</f>
        <v>0.96392511689466254</v>
      </c>
      <c r="T38" s="47">
        <f t="shared" si="21"/>
        <v>0.6185553440441045</v>
      </c>
      <c r="U38" s="340">
        <f t="shared" si="2"/>
        <v>1.7909944432564868</v>
      </c>
      <c r="V38" s="226"/>
      <c r="W38" s="226"/>
    </row>
    <row r="39" spans="1:30" ht="15" x14ac:dyDescent="0.25">
      <c r="A39" s="298" t="s">
        <v>223</v>
      </c>
      <c r="B39" s="11"/>
      <c r="C39" s="45" t="s">
        <v>223</v>
      </c>
      <c r="D39" s="47">
        <f>'Inventory Projections'!$O$39</f>
        <v>3.6750922281954798E-2</v>
      </c>
      <c r="E39" s="160" t="s">
        <v>211</v>
      </c>
      <c r="F39" s="47">
        <f>-D39</f>
        <v>-3.6750922281954798E-2</v>
      </c>
      <c r="G39" s="340" t="str">
        <f t="shared" si="0"/>
        <v>NA</v>
      </c>
      <c r="H39" s="226"/>
      <c r="I39" s="226"/>
      <c r="J39" s="45" t="s">
        <v>223</v>
      </c>
      <c r="K39" s="47">
        <f>'Inventory Projections'!$P$39</f>
        <v>3.8994798847500317E-2</v>
      </c>
      <c r="L39" s="160" t="s">
        <v>211</v>
      </c>
      <c r="M39" s="47">
        <f>-K39</f>
        <v>-3.8994798847500317E-2</v>
      </c>
      <c r="N39" s="340" t="str">
        <f t="shared" si="1"/>
        <v>NA</v>
      </c>
      <c r="O39" s="226"/>
      <c r="P39" s="226"/>
      <c r="Q39" s="45" t="s">
        <v>223</v>
      </c>
      <c r="R39" s="47">
        <f>'Inventory Projections'!$S$39</f>
        <v>4.546895513885086E-2</v>
      </c>
      <c r="S39" s="160" t="s">
        <v>211</v>
      </c>
      <c r="T39" s="47">
        <f>-R39</f>
        <v>-4.546895513885086E-2</v>
      </c>
      <c r="U39" s="340" t="str">
        <f t="shared" si="2"/>
        <v>NA</v>
      </c>
      <c r="V39" s="226"/>
      <c r="W39" s="226"/>
    </row>
    <row r="40" spans="1:30" ht="15" x14ac:dyDescent="0.25">
      <c r="A40" s="298" t="s">
        <v>269</v>
      </c>
      <c r="B40" s="11"/>
      <c r="C40" s="45" t="s">
        <v>222</v>
      </c>
      <c r="D40" s="47">
        <f>'Inventory Projections'!$O$40</f>
        <v>8.0132686632741743E-2</v>
      </c>
      <c r="E40" s="46">
        <f>INDEX('SIT Projections'!$B$4:$BK$38,MATCH($A40,'SIT Projections'!$B$4:$B$38,0),MATCH(E$6,'SIT Projections'!$B$4:$BK$4,0))</f>
        <v>0.14633320550535023</v>
      </c>
      <c r="F40" s="47">
        <f t="shared" si="3"/>
        <v>6.6200518872608485E-2</v>
      </c>
      <c r="G40" s="340">
        <f t="shared" si="0"/>
        <v>0.82613627040877657</v>
      </c>
      <c r="H40" s="226"/>
      <c r="I40" s="226"/>
      <c r="J40" s="45" t="s">
        <v>222</v>
      </c>
      <c r="K40" s="47">
        <f>'Inventory Projections'!$P$40</f>
        <v>8.5025294668260337E-2</v>
      </c>
      <c r="L40" s="46">
        <f>INDEX('SIT Projections'!$B$4:$BK$38,MATCH($A40,'SIT Projections'!$B$4:$B$38,0),MATCH(L$6,'SIT Projections'!$B$4:$BK$4,0))</f>
        <v>0.15161258273359646</v>
      </c>
      <c r="M40" s="47">
        <f t="shared" ref="M40" si="22">L40-K40</f>
        <v>6.658728806533612E-2</v>
      </c>
      <c r="N40" s="340">
        <f t="shared" si="1"/>
        <v>0.78314680737228815</v>
      </c>
      <c r="O40" s="226"/>
      <c r="P40" s="226"/>
      <c r="Q40" s="45" t="s">
        <v>222</v>
      </c>
      <c r="R40" s="47">
        <f>'Inventory Projections'!$S$40</f>
        <v>9.9141716926346657E-2</v>
      </c>
      <c r="S40" s="46">
        <f>INDEX('SIT Projections'!$B$4:$BK$38,MATCH($A40,'SIT Projections'!$B$4:$B$38,0),MATCH(S$6,'SIT Projections'!$B$4:$BK$4,0))</f>
        <v>0.16762293951637397</v>
      </c>
      <c r="T40" s="47">
        <f t="shared" ref="T40" si="23">S40-R40</f>
        <v>6.8481222590027313E-2</v>
      </c>
      <c r="U40" s="340">
        <f t="shared" si="2"/>
        <v>0.69074073672642444</v>
      </c>
      <c r="V40" s="226"/>
      <c r="W40" s="226"/>
    </row>
    <row r="41" spans="1:30" ht="15" x14ac:dyDescent="0.25">
      <c r="B41" s="11"/>
      <c r="C41" s="106" t="s">
        <v>224</v>
      </c>
      <c r="D41" s="161">
        <f>SUM(D37,D7,D14,D24:D31)</f>
        <v>18.450113060453056</v>
      </c>
      <c r="E41" s="161">
        <f>SUM(E37,E7,E14,E24:E31)</f>
        <v>18.009967880735779</v>
      </c>
      <c r="F41" s="108">
        <f>E41-D41</f>
        <v>-0.44014517971727685</v>
      </c>
      <c r="G41" s="107">
        <f t="shared" si="0"/>
        <v>-2.3855961113902723E-2</v>
      </c>
      <c r="H41" s="226"/>
      <c r="I41" s="226"/>
      <c r="J41" s="106" t="s">
        <v>224</v>
      </c>
      <c r="K41" s="161">
        <f>SUM(K37,K7,K14,K24:K31)</f>
        <v>17.508134273634926</v>
      </c>
      <c r="L41" s="161">
        <f>SUM(L37,L7,L14,L24:L31)</f>
        <v>17.931681667005723</v>
      </c>
      <c r="M41" s="108">
        <f>L41-K41</f>
        <v>0.4235473933707965</v>
      </c>
      <c r="N41" s="107">
        <f t="shared" si="1"/>
        <v>2.4191463622060875E-2</v>
      </c>
      <c r="O41" s="226"/>
      <c r="P41" s="226"/>
      <c r="Q41" s="106" t="s">
        <v>224</v>
      </c>
      <c r="R41" s="161">
        <f>SUM(R37,R7,R14,R24:R31)</f>
        <v>13.861684200449048</v>
      </c>
      <c r="S41" s="161">
        <f>SUM(S37,S7,S14,S24:S31)</f>
        <v>17.354621790218619</v>
      </c>
      <c r="T41" s="108">
        <f>S41-R41</f>
        <v>3.4929375897695714</v>
      </c>
      <c r="U41" s="107">
        <f t="shared" si="2"/>
        <v>0.25198507910434276</v>
      </c>
      <c r="V41" s="226"/>
      <c r="W41" s="226"/>
    </row>
    <row r="42" spans="1:30" ht="15" x14ac:dyDescent="0.2">
      <c r="C42" s="106" t="s">
        <v>225</v>
      </c>
      <c r="D42" s="161">
        <f>SUM(D7,D14,D22,D37)</f>
        <v>16.110717277023575</v>
      </c>
      <c r="E42" s="161">
        <f>SUM(E7,E14,E22,E37)</f>
        <v>18.009967880735779</v>
      </c>
      <c r="F42" s="108">
        <f t="shared" si="3"/>
        <v>1.8992506037122041</v>
      </c>
      <c r="G42" s="107">
        <f t="shared" si="0"/>
        <v>0.11788740197314711</v>
      </c>
      <c r="H42" s="226"/>
      <c r="I42" s="226"/>
      <c r="J42" s="106" t="s">
        <v>225</v>
      </c>
      <c r="K42" s="161">
        <f>SUM(K7,K14,K22,K37)</f>
        <v>15.21188760533137</v>
      </c>
      <c r="L42" s="161">
        <f>SUM(L7,L14,L22,L37)</f>
        <v>17.931681667005723</v>
      </c>
      <c r="M42" s="108">
        <f t="shared" ref="M42" si="24">L42-K42</f>
        <v>2.719794061674353</v>
      </c>
      <c r="N42" s="107">
        <f t="shared" si="1"/>
        <v>0.17879398876975242</v>
      </c>
      <c r="O42" s="226"/>
      <c r="P42" s="226"/>
      <c r="Q42" s="106" t="s">
        <v>225</v>
      </c>
      <c r="R42" s="161">
        <f>SUM(R7,R14,R22,R37)</f>
        <v>11.435716185711694</v>
      </c>
      <c r="S42" s="161">
        <f>SUM(S7,S14,S22,S37)</f>
        <v>17.354621790218623</v>
      </c>
      <c r="T42" s="108">
        <f t="shared" ref="T42" si="25">S42-R42</f>
        <v>5.9189056045069286</v>
      </c>
      <c r="U42" s="107">
        <f t="shared" si="2"/>
        <v>0.51758066643016898</v>
      </c>
      <c r="V42" s="226"/>
      <c r="W42" s="226"/>
    </row>
    <row r="43" spans="1:30" x14ac:dyDescent="0.2">
      <c r="C43" t="s">
        <v>283</v>
      </c>
      <c r="H43" s="226"/>
      <c r="I43" s="226"/>
      <c r="J43" t="s">
        <v>283</v>
      </c>
      <c r="O43" s="226"/>
      <c r="P43" s="226"/>
      <c r="Q43" t="s">
        <v>283</v>
      </c>
      <c r="V43" s="226"/>
      <c r="W43" s="226"/>
    </row>
    <row r="44" spans="1:30" x14ac:dyDescent="0.2">
      <c r="C44" s="54"/>
      <c r="D44" s="348">
        <f>TRUNC((D41-D7-D14-D23-D37),5)</f>
        <v>0</v>
      </c>
      <c r="E44" s="219">
        <f>E42-E7-E14-E22-E37</f>
        <v>-2.3314683517128287E-15</v>
      </c>
      <c r="F44" s="349">
        <f>TRUNC((F42-F7-F14-F22-F37),4)</f>
        <v>0</v>
      </c>
      <c r="G44" s="217"/>
      <c r="H44" s="219"/>
      <c r="I44" s="219"/>
      <c r="J44" s="187"/>
      <c r="K44" s="224">
        <f>D41-(D7+D14+D23+D37)</f>
        <v>0</v>
      </c>
      <c r="L44" s="224">
        <f>E41-(E7+E14+E23+E37)</f>
        <v>0</v>
      </c>
      <c r="M44" s="230">
        <f>F42-(F7+F14+F23+F37+F33)</f>
        <v>0</v>
      </c>
      <c r="N44" s="224"/>
      <c r="O44" s="226"/>
      <c r="P44" s="226"/>
      <c r="Q44" s="187"/>
      <c r="R44" s="224">
        <f>K41-(K7+K14+K23+K37)</f>
        <v>0</v>
      </c>
      <c r="S44" s="224">
        <f>L41-(L7+L14+L23+L37)</f>
        <v>0</v>
      </c>
      <c r="T44" s="230">
        <f>M42-(M7+M14+M23+M37+M33)</f>
        <v>0</v>
      </c>
      <c r="U44" s="224"/>
      <c r="V44" s="226"/>
      <c r="W44" s="226"/>
      <c r="X44" s="187"/>
      <c r="Y44" s="224">
        <f>R41-(R7+R14+R23+R37)</f>
        <v>0</v>
      </c>
      <c r="Z44" s="224">
        <f>S41-(S7+S14+S23+S37)</f>
        <v>0</v>
      </c>
      <c r="AA44" s="230">
        <f>T42-(T7+T14+T23+T37+T33)</f>
        <v>0</v>
      </c>
      <c r="AB44" s="224"/>
      <c r="AC44" s="226"/>
      <c r="AD44" s="226"/>
    </row>
    <row r="45" spans="1:30" x14ac:dyDescent="0.2">
      <c r="D45" s="344">
        <f>D42-D37-D22-D14-D7</f>
        <v>0</v>
      </c>
      <c r="E45" s="344">
        <f>E42-E37-E22-E14-E7</f>
        <v>0</v>
      </c>
      <c r="F45" s="344">
        <f>TRUNC((F42-F37-F22-F14-F7),4)</f>
        <v>0</v>
      </c>
      <c r="G45" s="203"/>
      <c r="K45" s="226"/>
      <c r="L45" s="226"/>
      <c r="M45" s="226"/>
      <c r="N45" s="226"/>
      <c r="O45" s="226"/>
      <c r="P45" s="226"/>
    </row>
    <row r="47" spans="1:30" x14ac:dyDescent="0.2">
      <c r="D47" s="40"/>
      <c r="E47" s="40"/>
    </row>
    <row r="48" spans="1:30" x14ac:dyDescent="0.2">
      <c r="D48" s="40"/>
    </row>
  </sheetData>
  <conditionalFormatting sqref="D44:F44">
    <cfRule type="cellIs" dxfId="14" priority="9" operator="notEqual">
      <formula>0</formula>
    </cfRule>
  </conditionalFormatting>
  <conditionalFormatting sqref="H7:I43 K44:P45">
    <cfRule type="cellIs" dxfId="13" priority="8" operator="notEqual">
      <formula>0</formula>
    </cfRule>
  </conditionalFormatting>
  <conditionalFormatting sqref="O7:P43 R44:W44">
    <cfRule type="cellIs" dxfId="12" priority="6" operator="notEqual">
      <formula>0</formula>
    </cfRule>
  </conditionalFormatting>
  <conditionalFormatting sqref="V7:W43 Y44:AD44">
    <cfRule type="cellIs" dxfId="11" priority="5" operator="notEqual">
      <formula>0</formula>
    </cfRule>
  </conditionalFormatting>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59999389629810485"/>
  </sheetPr>
  <dimension ref="A1:N38"/>
  <sheetViews>
    <sheetView topLeftCell="B35" workbookViewId="0">
      <selection activeCell="M59" sqref="M59"/>
    </sheetView>
  </sheetViews>
  <sheetFormatPr defaultRowHeight="14.25" x14ac:dyDescent="0.2"/>
  <cols>
    <col min="1" max="1" width="0" hidden="1" customWidth="1"/>
    <col min="2" max="2" width="4.625" customWidth="1"/>
    <col min="3" max="3" width="28.125" customWidth="1"/>
    <col min="4" max="4" width="8.75" customWidth="1"/>
    <col min="10" max="10" width="9" customWidth="1"/>
  </cols>
  <sheetData>
    <row r="1" spans="1:13" s="112" customFormat="1" ht="16.5" x14ac:dyDescent="0.25">
      <c r="B1" s="111" t="s">
        <v>23</v>
      </c>
    </row>
    <row r="2" spans="1:13" x14ac:dyDescent="0.2">
      <c r="B2" t="s">
        <v>284</v>
      </c>
    </row>
    <row r="4" spans="1:13" x14ac:dyDescent="0.2">
      <c r="C4" t="s">
        <v>285</v>
      </c>
      <c r="I4" t="s">
        <v>286</v>
      </c>
    </row>
    <row r="5" spans="1:13" ht="15" x14ac:dyDescent="0.2">
      <c r="C5" s="63"/>
      <c r="D5" s="64">
        <f>J5</f>
        <v>2021</v>
      </c>
      <c r="E5" s="64">
        <v>2025</v>
      </c>
      <c r="F5" s="64">
        <v>2030</v>
      </c>
      <c r="G5" s="64">
        <v>2045</v>
      </c>
      <c r="H5" s="297" t="s">
        <v>271</v>
      </c>
      <c r="I5" s="276"/>
      <c r="J5" s="277">
        <f>'2021 Summary'!B3</f>
        <v>2021</v>
      </c>
      <c r="K5" s="277">
        <v>2025</v>
      </c>
      <c r="L5" s="277">
        <v>2030</v>
      </c>
      <c r="M5" s="277">
        <v>2045</v>
      </c>
    </row>
    <row r="6" spans="1:13" ht="14.45" customHeight="1" x14ac:dyDescent="0.2">
      <c r="C6" s="270" t="s">
        <v>287</v>
      </c>
      <c r="D6" s="271"/>
      <c r="E6" s="271"/>
      <c r="F6" s="271"/>
      <c r="G6" s="272"/>
      <c r="H6" s="297"/>
      <c r="I6" s="270" t="s">
        <v>287</v>
      </c>
      <c r="J6" s="271"/>
      <c r="K6" s="271"/>
      <c r="L6" s="271"/>
      <c r="M6" s="272"/>
    </row>
    <row r="7" spans="1:13" x14ac:dyDescent="0.2">
      <c r="A7" s="54" t="s">
        <v>272</v>
      </c>
      <c r="B7" s="54"/>
      <c r="C7" s="267" t="s">
        <v>187</v>
      </c>
      <c r="D7" s="268">
        <f>VLOOKUP($C7,'2021 Summary'!$C$5:$H$41,COLUMNS('2021 Summary'!$C$5:$D$5),0)</f>
        <v>17.468579213118193</v>
      </c>
      <c r="E7" s="269">
        <f>VLOOKUP($C7,'Projections Summary'!$C$5:$U$42,COLUMNS('Projections Summary'!$C$6:$D$6),0)</f>
        <v>16.027811502938793</v>
      </c>
      <c r="F7" s="269">
        <f>VLOOKUP($C7,'Projections Summary'!$C$5:$U$42,COLUMNS('Projections Summary'!$C$6:$K$6),0)</f>
        <v>15.297530264605211</v>
      </c>
      <c r="G7" s="269">
        <f>VLOOKUP($C7,'Projections Summary'!$C$5:$U$42,COLUMNS('Projections Summary'!$C$6:$R$6),0)</f>
        <v>12.158164331620341</v>
      </c>
      <c r="H7" s="294">
        <f>SUM(D7:G7)-SUM(,'Projections Summary'!D7,'Projections Summary'!K7,'Projections Summary'!R7,'2021 Summary'!D6)</f>
        <v>0</v>
      </c>
      <c r="I7" s="280" t="s">
        <v>288</v>
      </c>
      <c r="J7" s="281">
        <f>'2021 Summary'!D40</f>
        <v>19.91859059527507</v>
      </c>
      <c r="K7" s="282">
        <f>'Projections Summary'!D41</f>
        <v>18.450113060453056</v>
      </c>
      <c r="L7" s="282">
        <f>'Projections Summary'!K41</f>
        <v>17.508134273634926</v>
      </c>
      <c r="M7" s="282">
        <f>'Projections Summary'!R41</f>
        <v>13.861684200449048</v>
      </c>
    </row>
    <row r="8" spans="1:13" ht="14.45" customHeight="1" x14ac:dyDescent="0.2">
      <c r="C8" s="38" t="s">
        <v>196</v>
      </c>
      <c r="D8" s="151">
        <f>VLOOKUP($C8,'2021 Summary'!$C$5:$H$41,COLUMNS('2021 Summary'!$C$5:$D$5),0)</f>
        <v>0.82254099319616092</v>
      </c>
      <c r="E8" s="43">
        <f>VLOOKUP($C8,'Projections Summary'!$C$5:$U$42,COLUMNS('Projections Summary'!$C$6:$D$6),0)</f>
        <v>0.76626538524406551</v>
      </c>
      <c r="F8" s="43">
        <f>VLOOKUP($C8,'Projections Summary'!$C$5:$U$42,COLUMNS('Projections Summary'!$C$6:$K$6),0)</f>
        <v>0.62092194180044502</v>
      </c>
      <c r="G8" s="43">
        <f>VLOOKUP($C8,'Projections Summary'!$C$5:$U$42,COLUMNS('Projections Summary'!$C$6:$R$6),0)</f>
        <v>0.24803135908872911</v>
      </c>
      <c r="H8" s="294">
        <f>SUM(D8:G8)-SUM('Projections Summary'!D14,'Projections Summary'!K14,'Projections Summary'!R14,'2021 Summary'!D13)</f>
        <v>0</v>
      </c>
      <c r="I8" s="270" t="s">
        <v>289</v>
      </c>
      <c r="J8" s="271"/>
      <c r="K8" s="271"/>
      <c r="L8" s="271"/>
      <c r="M8" s="272"/>
    </row>
    <row r="9" spans="1:13" x14ac:dyDescent="0.2">
      <c r="C9" s="38" t="s">
        <v>274</v>
      </c>
      <c r="D9" s="151">
        <f>VLOOKUP($C9&amp;" (Total)",'2021 Summary'!$C$5:$H$41,COLUMNS('2021 Summary'!$C$5:$D$5),0)</f>
        <v>-1.1970734566404204</v>
      </c>
      <c r="E9" s="43">
        <f>VLOOKUP($C9,'Projections Summary'!$C$5:$U$42,COLUMNS('Projections Summary'!$C$6:$D$6),0)</f>
        <v>-1.1126905154726769</v>
      </c>
      <c r="F9" s="43">
        <f>VLOOKUP($C9,'Projections Summary'!$C$5:$U$42,COLUMNS('Projections Summary'!$C$6:$K$6),0)</f>
        <v>-1.1406629126485488</v>
      </c>
      <c r="G9" s="43">
        <f>VLOOKUP($C9,'Projections Summary'!$C$5:$U$42,COLUMNS('Projections Summary'!$C$6:$R$6),0)</f>
        <v>-1.4604599499131319</v>
      </c>
      <c r="H9" s="294">
        <f>SUM(D9:G9)-SUM('Projections Summary'!D22,'Projections Summary'!K22,'Projections Summary'!R22,'2021 Summary'!D21)</f>
        <v>0</v>
      </c>
      <c r="I9" s="267" t="s">
        <v>288</v>
      </c>
      <c r="J9" s="278">
        <f>'2021 Summary'!E40</f>
        <v>19.381095318428056</v>
      </c>
      <c r="K9" s="279">
        <f>'Projections Summary'!E41</f>
        <v>18.009967880735779</v>
      </c>
      <c r="L9" s="279">
        <f>'Projections Summary'!L41</f>
        <v>17.931681667005723</v>
      </c>
      <c r="M9" s="279">
        <f>'Projections Summary'!S41</f>
        <v>17.354621790218619</v>
      </c>
    </row>
    <row r="10" spans="1:13" x14ac:dyDescent="0.2">
      <c r="C10" s="38" t="s">
        <v>220</v>
      </c>
      <c r="D10" s="151">
        <f>VLOOKUP($C10,'2021 Summary'!$C$5:$H$41,COLUMNS('2021 Summary'!$C$5:$D$5),0)</f>
        <v>0.40865782292546587</v>
      </c>
      <c r="E10" s="43">
        <f>VLOOKUP($C10,'Projections Summary'!$C$5:$U$42,COLUMNS('Projections Summary'!$C$6:$D$6),0)</f>
        <v>0.42933090431339527</v>
      </c>
      <c r="F10" s="43">
        <f>VLOOKUP($C10,'Projections Summary'!$C$5:$U$42,COLUMNS('Projections Summary'!$C$6:$K$6),0)</f>
        <v>0.43409831157426293</v>
      </c>
      <c r="G10" s="43">
        <f>VLOOKUP($C10,'Projections Summary'!$C$5:$U$42,COLUMNS('Projections Summary'!$C$6:$R$6),0)</f>
        <v>0.48998044491575554</v>
      </c>
      <c r="H10" s="294">
        <f>SUM(D10:G10)-SUM('Projections Summary'!D37,'Projections Summary'!K37,'Projections Summary'!R37,'2021 Summary'!D36)</f>
        <v>0</v>
      </c>
    </row>
    <row r="11" spans="1:13" ht="15" x14ac:dyDescent="0.25">
      <c r="C11" s="273" t="s">
        <v>288</v>
      </c>
      <c r="D11" s="274">
        <f>SUM(D7:D10)</f>
        <v>17.502704572599399</v>
      </c>
      <c r="E11" s="275">
        <f>SUM(E7:E10)</f>
        <v>16.110717277023575</v>
      </c>
      <c r="F11" s="275">
        <f>SUM(F7:F10)</f>
        <v>15.21188760533137</v>
      </c>
      <c r="G11" s="275">
        <f>SUM(G7:G10)</f>
        <v>11.435716185711694</v>
      </c>
      <c r="H11" s="294"/>
    </row>
    <row r="12" spans="1:13" ht="15" x14ac:dyDescent="0.2">
      <c r="C12" s="270" t="s">
        <v>289</v>
      </c>
      <c r="D12" s="271"/>
      <c r="E12" s="271"/>
      <c r="F12" s="271"/>
      <c r="G12" s="272"/>
      <c r="H12" s="297"/>
      <c r="J12" s="40"/>
      <c r="K12" s="40"/>
    </row>
    <row r="13" spans="1:13" x14ac:dyDescent="0.2">
      <c r="A13" s="54" t="s">
        <v>290</v>
      </c>
      <c r="B13" s="54"/>
      <c r="C13" s="267" t="s">
        <v>187</v>
      </c>
      <c r="D13" s="268">
        <f>VLOOKUP($C13,'2021 Summary'!$C$5:$H$41,COLUMNS('2021 Summary'!$C$5:$E$5),0)</f>
        <v>15.695954658128702</v>
      </c>
      <c r="E13" s="269">
        <f>VLOOKUP($C13,'Projections Summary'!$C$5:$U$42,COLUMNS('Projections Summary'!$C$6:$E$6),0)</f>
        <v>14.779058054732069</v>
      </c>
      <c r="F13" s="269">
        <f>VLOOKUP($C13,'Projections Summary'!$C$5:$U$42,COLUMNS('Projections Summary'!$C$6:$L$6),0)</f>
        <v>14.460557043292553</v>
      </c>
      <c r="G13" s="269">
        <f>VLOOKUP($C13,'Projections Summary'!$C$5:$U$42,COLUMNS('Projections Summary'!$C$6:$S$6),0)</f>
        <v>13.759510109272597</v>
      </c>
      <c r="H13" s="294">
        <f>SUM(D13:G13)-SUM('Projections Summary'!E7,'Projections Summary'!L7,'Projections Summary'!S7,'2021 Summary'!E6)</f>
        <v>0</v>
      </c>
    </row>
    <row r="14" spans="1:13" x14ac:dyDescent="0.2">
      <c r="C14" s="38" t="s">
        <v>196</v>
      </c>
      <c r="D14" s="151">
        <f>VLOOKUP($C14,'2021 Summary'!$C$5:$H$41,COLUMNS('2021 Summary'!$C$5:$E$5),0)</f>
        <v>1.0685771674138227</v>
      </c>
      <c r="E14" s="43">
        <f>VLOOKUP($C14,'Projections Summary'!$C$5:$U$42,COLUMNS('Projections Summary'!$C$6:$E$6),0)</f>
        <v>1.8220657074569293</v>
      </c>
      <c r="F14" s="43">
        <f>VLOOKUP($C14,'Projections Summary'!$C$5:$U$42,COLUMNS('Projections Summary'!$C$6:$L$6),0)</f>
        <v>2.0323485373819112</v>
      </c>
      <c r="G14" s="43">
        <f>VLOOKUP($C14,'Projections Summary'!$C$5:$U$42,COLUMNS('Projections Summary'!$C$6:$S$6),0)</f>
        <v>2.0977474558741984</v>
      </c>
      <c r="H14" s="294">
        <f>SUM(D14:G14)-SUM('Projections Summary'!E14,'Projections Summary'!L14,'Projections Summary'!S14,'2021 Summary'!E13)</f>
        <v>0</v>
      </c>
    </row>
    <row r="15" spans="1:13" x14ac:dyDescent="0.2">
      <c r="C15" s="38" t="s">
        <v>274</v>
      </c>
      <c r="D15" s="151">
        <f>VLOOKUP($C15&amp;" (Total)",'2021 Summary'!$C$5:$H$41,COLUMNS('2021 Summary'!$C$5:$E$5),0)</f>
        <v>0.56544665440335218</v>
      </c>
      <c r="E15" s="43">
        <f>VLOOKUP($C15,'Projections Summary'!$C$5:$U$42,COLUMNS('Projections Summary'!$C$6:$E$6),0)</f>
        <v>0.43144186503937232</v>
      </c>
      <c r="F15" s="43">
        <f>VLOOKUP($C15,'Projections Summary'!$C$5:$U$42,COLUMNS('Projections Summary'!$C$6:$L$6),0)</f>
        <v>0.41503544094472739</v>
      </c>
      <c r="G15" s="43">
        <f>VLOOKUP($C15,'Projections Summary'!$C$5:$U$42,COLUMNS('Projections Summary'!$C$6:$S$6),0)</f>
        <v>0.36581616866079042</v>
      </c>
      <c r="H15" s="294">
        <f>SUM(D15:G15)-SUM('Projections Summary'!E22,'Projections Summary'!L22,'Projections Summary'!S22,'2021 Summary'!E21)</f>
        <v>0</v>
      </c>
    </row>
    <row r="16" spans="1:13" x14ac:dyDescent="0.2">
      <c r="C16" s="38" t="s">
        <v>220</v>
      </c>
      <c r="D16" s="151">
        <f>VLOOKUP($C16,'2021 Summary'!$C$5:$H$41,COLUMNS('2021 Summary'!$C$5:$E$5),0)</f>
        <v>1.3646966673126886</v>
      </c>
      <c r="E16" s="43">
        <f>VLOOKUP($C16,'Projections Summary'!$C$5:$U$42,COLUMNS('Projections Summary'!$C$6:$E$6),0)</f>
        <v>0.97740225350741106</v>
      </c>
      <c r="F16" s="43">
        <f>VLOOKUP($C16,'Projections Summary'!$C$5:$U$42,COLUMNS('Projections Summary'!$C$6:$L$6),0)</f>
        <v>1.0237406453865323</v>
      </c>
      <c r="G16" s="43">
        <f>VLOOKUP($C16,'Projections Summary'!$C$5:$U$42,COLUMNS('Projections Summary'!$C$6:$S$6),0)</f>
        <v>1.1315480564110365</v>
      </c>
      <c r="H16" s="294">
        <f>SUM(D16:G16)-SUM('Projections Summary'!E37,'Projections Summary'!L37,'Projections Summary'!S37,'2021 Summary'!E36)</f>
        <v>0</v>
      </c>
    </row>
    <row r="17" spans="3:14" ht="15" x14ac:dyDescent="0.25">
      <c r="C17" s="42" t="s">
        <v>288</v>
      </c>
      <c r="D17" s="152">
        <f>SUM(D13:D16)</f>
        <v>18.694675147258568</v>
      </c>
      <c r="E17" s="44">
        <f t="shared" ref="E17" si="0">SUM(E13:E16)</f>
        <v>18.009967880735779</v>
      </c>
      <c r="F17" s="44">
        <f t="shared" ref="F17:G17" si="1">SUM(F13:F16)</f>
        <v>17.931681667005723</v>
      </c>
      <c r="G17" s="44">
        <f t="shared" si="1"/>
        <v>17.354621790218623</v>
      </c>
      <c r="H17" s="297"/>
    </row>
    <row r="18" spans="3:14" x14ac:dyDescent="0.2">
      <c r="H18" s="297"/>
    </row>
    <row r="19" spans="3:14" ht="15" x14ac:dyDescent="0.25">
      <c r="C19" s="1" t="s">
        <v>291</v>
      </c>
      <c r="N19" s="1" t="s">
        <v>272</v>
      </c>
    </row>
    <row r="38" spans="14:14" ht="15" x14ac:dyDescent="0.25">
      <c r="N38" s="1" t="s">
        <v>290</v>
      </c>
    </row>
  </sheetData>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tabColor theme="5" tint="0.59999389629810485"/>
  </sheetPr>
  <dimension ref="A1:Y94"/>
  <sheetViews>
    <sheetView topLeftCell="A5" workbookViewId="0">
      <selection activeCell="U110" sqref="U110"/>
    </sheetView>
  </sheetViews>
  <sheetFormatPr defaultRowHeight="14.25" x14ac:dyDescent="0.2"/>
  <cols>
    <col min="11" max="11" width="7.125" customWidth="1"/>
    <col min="12" max="12" width="14.25" bestFit="1" customWidth="1"/>
    <col min="13" max="14" width="9.25" customWidth="1"/>
    <col min="15" max="15" width="15" customWidth="1"/>
    <col min="16" max="19" width="9.25" customWidth="1"/>
    <col min="20" max="20" width="9.75" customWidth="1"/>
    <col min="21" max="22" width="9.25" customWidth="1"/>
    <col min="23" max="23" width="9.625" customWidth="1"/>
  </cols>
  <sheetData>
    <row r="1" spans="1:22" s="112" customFormat="1" ht="16.5" x14ac:dyDescent="0.25">
      <c r="A1" s="111" t="s">
        <v>292</v>
      </c>
    </row>
    <row r="2" spans="1:22" x14ac:dyDescent="0.2">
      <c r="A2" t="s">
        <v>56</v>
      </c>
      <c r="B2">
        <v>2021</v>
      </c>
    </row>
    <row r="3" spans="1:22" ht="15" x14ac:dyDescent="0.25">
      <c r="A3" s="1" t="s">
        <v>293</v>
      </c>
      <c r="K3" s="54"/>
      <c r="L3" s="54"/>
      <c r="M3" s="54"/>
      <c r="N3" s="54"/>
      <c r="O3" s="54"/>
      <c r="P3" s="54"/>
      <c r="Q3" s="54"/>
      <c r="R3" s="54"/>
      <c r="S3" s="54"/>
      <c r="T3" s="54"/>
      <c r="U3" s="54"/>
      <c r="V3" s="54"/>
    </row>
    <row r="4" spans="1:22" s="99" customFormat="1" ht="30" x14ac:dyDescent="0.2">
      <c r="K4" s="100"/>
      <c r="L4" s="100"/>
      <c r="M4" s="101" t="s">
        <v>294</v>
      </c>
      <c r="N4" s="101" t="s">
        <v>196</v>
      </c>
      <c r="O4" s="101" t="s">
        <v>257</v>
      </c>
      <c r="P4" s="101" t="s">
        <v>264</v>
      </c>
      <c r="Q4" s="101" t="s">
        <v>220</v>
      </c>
      <c r="R4" s="102" t="s">
        <v>294</v>
      </c>
      <c r="S4" s="101" t="s">
        <v>196</v>
      </c>
      <c r="T4" s="101" t="s">
        <v>257</v>
      </c>
      <c r="U4" s="101" t="s">
        <v>264</v>
      </c>
      <c r="V4" s="102" t="s">
        <v>220</v>
      </c>
    </row>
    <row r="5" spans="1:22" ht="15" x14ac:dyDescent="0.25">
      <c r="K5" s="55">
        <f>$B$2</f>
        <v>2021</v>
      </c>
      <c r="L5" s="55" t="s">
        <v>295</v>
      </c>
      <c r="M5" s="58">
        <f>'2021 Summary'!D6</f>
        <v>17.468579213118193</v>
      </c>
      <c r="N5" s="58">
        <f>'2021 Summary'!D13</f>
        <v>0.82254099319616092</v>
      </c>
      <c r="O5" s="58">
        <f>'2021 Summary'!D22</f>
        <v>1.2188125660352511</v>
      </c>
      <c r="P5" s="58">
        <f>'2021 Summary'!D32</f>
        <v>-2.4158860226756715</v>
      </c>
      <c r="Q5" s="58">
        <f>'2021 Summary'!D36</f>
        <v>0.40865782292546587</v>
      </c>
      <c r="R5" s="60"/>
      <c r="S5" s="58"/>
      <c r="T5" s="58"/>
      <c r="U5" s="58"/>
      <c r="V5" s="60"/>
    </row>
    <row r="6" spans="1:22" ht="15" x14ac:dyDescent="0.25">
      <c r="K6" s="55">
        <f>$B$2</f>
        <v>2021</v>
      </c>
      <c r="L6" s="57" t="s">
        <v>183</v>
      </c>
      <c r="M6" s="58"/>
      <c r="N6" s="58"/>
      <c r="O6" s="58"/>
      <c r="P6" s="58"/>
      <c r="Q6" s="58"/>
      <c r="R6" s="60">
        <f>'2021 Summary'!E6</f>
        <v>15.695954658128702</v>
      </c>
      <c r="S6" s="58">
        <f>'2021 Summary'!E13</f>
        <v>1.0685771674138227</v>
      </c>
      <c r="T6" s="58">
        <f>'2021 Summary'!E22</f>
        <v>1.2518668255728389</v>
      </c>
      <c r="U6" s="58">
        <f>'2021 Summary'!E32</f>
        <v>-0.68642017116948673</v>
      </c>
      <c r="V6" s="60">
        <f>'2021 Summary'!E36</f>
        <v>1.3646966673126886</v>
      </c>
    </row>
    <row r="8" spans="1:22" x14ac:dyDescent="0.2">
      <c r="K8" s="218" t="s">
        <v>296</v>
      </c>
      <c r="L8" s="218"/>
      <c r="M8" s="224">
        <f>SUM(M5:Q5)-'2021 Summary'!D41</f>
        <v>0</v>
      </c>
    </row>
    <row r="9" spans="1:22" x14ac:dyDescent="0.2">
      <c r="M9" s="224">
        <f>SUM(R6:V6)-'2021 Summary'!E41</f>
        <v>0</v>
      </c>
    </row>
    <row r="25" spans="1:1" ht="15" x14ac:dyDescent="0.25">
      <c r="A25" s="1" t="s">
        <v>297</v>
      </c>
    </row>
    <row r="48" spans="1:1" ht="15" x14ac:dyDescent="0.25">
      <c r="A48" s="1" t="s">
        <v>298</v>
      </c>
    </row>
    <row r="49" spans="11:25" x14ac:dyDescent="0.2">
      <c r="K49" s="54"/>
      <c r="L49" s="54"/>
      <c r="M49" s="54"/>
      <c r="N49" s="54"/>
      <c r="O49" s="54"/>
      <c r="P49" s="54"/>
      <c r="Q49" s="54"/>
      <c r="R49" s="54"/>
      <c r="S49" s="54"/>
      <c r="T49" s="54"/>
      <c r="U49" s="54"/>
      <c r="V49" s="54"/>
    </row>
    <row r="50" spans="11:25" ht="45" x14ac:dyDescent="0.2">
      <c r="N50" s="56"/>
      <c r="O50" s="103"/>
      <c r="P50" s="101" t="s">
        <v>187</v>
      </c>
      <c r="Q50" s="101" t="s">
        <v>196</v>
      </c>
      <c r="R50" s="101" t="s">
        <v>257</v>
      </c>
      <c r="S50" s="101" t="s">
        <v>264</v>
      </c>
      <c r="T50" s="101" t="s">
        <v>220</v>
      </c>
      <c r="U50" s="102" t="s">
        <v>187</v>
      </c>
      <c r="V50" s="101" t="s">
        <v>196</v>
      </c>
      <c r="W50" s="101" t="s">
        <v>257</v>
      </c>
      <c r="X50" s="101" t="s">
        <v>264</v>
      </c>
      <c r="Y50" s="102" t="s">
        <v>220</v>
      </c>
    </row>
    <row r="51" spans="11:25" ht="15" x14ac:dyDescent="0.25">
      <c r="N51" s="55">
        <f>$B$2</f>
        <v>2021</v>
      </c>
      <c r="O51" s="55" t="s">
        <v>182</v>
      </c>
      <c r="P51" s="286">
        <f>M5</f>
        <v>17.468579213118193</v>
      </c>
      <c r="Q51" s="286">
        <f>N5</f>
        <v>0.82254099319616092</v>
      </c>
      <c r="R51" s="286">
        <f>O5</f>
        <v>1.2188125660352511</v>
      </c>
      <c r="S51" s="286">
        <f>P5</f>
        <v>-2.4158860226756715</v>
      </c>
      <c r="T51" s="286">
        <f>Q5</f>
        <v>0.40865782292546587</v>
      </c>
      <c r="U51" s="102"/>
      <c r="V51" s="101"/>
      <c r="W51" s="101"/>
      <c r="X51" s="101"/>
      <c r="Y51" s="102"/>
    </row>
    <row r="52" spans="11:25" ht="15" x14ac:dyDescent="0.25">
      <c r="N52" s="55">
        <f>$B$2</f>
        <v>2021</v>
      </c>
      <c r="O52" s="57" t="s">
        <v>183</v>
      </c>
      <c r="P52" s="101"/>
      <c r="Q52" s="101"/>
      <c r="R52" s="101"/>
      <c r="S52" s="101"/>
      <c r="T52" s="101"/>
      <c r="U52" s="287">
        <f>R6</f>
        <v>15.695954658128702</v>
      </c>
      <c r="V52" s="287">
        <f t="shared" ref="V52:Y52" si="0">S6</f>
        <v>1.0685771674138227</v>
      </c>
      <c r="W52" s="287">
        <f t="shared" si="0"/>
        <v>1.2518668255728389</v>
      </c>
      <c r="X52" s="287">
        <f t="shared" si="0"/>
        <v>-0.68642017116948673</v>
      </c>
      <c r="Y52" s="287">
        <f t="shared" si="0"/>
        <v>1.3646966673126886</v>
      </c>
    </row>
    <row r="53" spans="11:25" ht="15" x14ac:dyDescent="0.2">
      <c r="N53" s="284"/>
      <c r="O53" s="285"/>
      <c r="P53" s="101"/>
      <c r="Q53" s="101"/>
      <c r="R53" s="101"/>
      <c r="S53" s="101"/>
      <c r="T53" s="101"/>
      <c r="U53" s="102"/>
      <c r="V53" s="101"/>
      <c r="W53" s="101"/>
      <c r="X53" s="101"/>
      <c r="Y53" s="102"/>
    </row>
    <row r="54" spans="11:25" ht="15.95" customHeight="1" x14ac:dyDescent="0.25">
      <c r="N54" s="55">
        <v>2025</v>
      </c>
      <c r="O54" s="55" t="s">
        <v>272</v>
      </c>
      <c r="P54" s="58">
        <f>_xlfn.XLOOKUP(P$50,'Projections Summary'!$C$7:$C$42,'Projections Summary'!$D$7:$D$42,0)</f>
        <v>16.027811502938793</v>
      </c>
      <c r="Q54" s="58">
        <f>_xlfn.XLOOKUP(Q$50,'Projections Summary'!$C$7:$C$42,'Projections Summary'!$D$7:$D$42,0)</f>
        <v>0.76626538524406551</v>
      </c>
      <c r="R54" s="58">
        <f>_xlfn.XLOOKUP(R$50,'Projections Summary'!$C$7:$C$42,'Projections Summary'!$D$7:$D$42,0)</f>
        <v>1.2267052679568071</v>
      </c>
      <c r="S54" s="58">
        <f>_xlfn.XLOOKUP(S$50,'Projections Summary'!$C$7:$C$42,'Projections Summary'!$D$7:$D$42,0)</f>
        <v>-2.3393957834294841</v>
      </c>
      <c r="T54" s="58">
        <f>_xlfn.XLOOKUP(T$50,'Projections Summary'!$C$7:$C$42,'Projections Summary'!$D$7:$D$42,0)</f>
        <v>0.42933090431339527</v>
      </c>
      <c r="U54" s="60"/>
      <c r="V54" s="58"/>
      <c r="W54" s="58"/>
      <c r="X54" s="58"/>
      <c r="Y54" s="60"/>
    </row>
    <row r="55" spans="11:25" ht="15" x14ac:dyDescent="0.25">
      <c r="N55" s="55">
        <v>2025</v>
      </c>
      <c r="O55" s="57" t="s">
        <v>273</v>
      </c>
      <c r="P55" s="58"/>
      <c r="Q55" s="58"/>
      <c r="R55" s="58"/>
      <c r="S55" s="58"/>
      <c r="T55" s="58"/>
      <c r="U55" s="58">
        <f>_xlfn.XLOOKUP(U$50,'Projections Summary'!$C$7:$C$42,'Projections Summary'!$E$7:$E$42,0)</f>
        <v>14.779058054732069</v>
      </c>
      <c r="V55" s="58">
        <f>_xlfn.XLOOKUP(V$50,'Projections Summary'!$C$7:$C$42,'Projections Summary'!$E$7:$E$42,0)</f>
        <v>1.8220657074569293</v>
      </c>
      <c r="W55" s="58">
        <f>_xlfn.XLOOKUP(W$50,'Projections Summary'!$C$7:$C$42,'Projections Summary'!$E$7:$E$42,0)</f>
        <v>0.43144186503937237</v>
      </c>
      <c r="X55" s="58">
        <f>_xlfn.XLOOKUP(X$50,'Projections Summary'!$C$7:$C$42,'Projections Summary'!$E$7:$E$42,0)</f>
        <v>0</v>
      </c>
      <c r="Y55" s="58">
        <f>_xlfn.XLOOKUP(Y$50,'Projections Summary'!$C$7:$C$42,'Projections Summary'!$E$7:$E$42,0)</f>
        <v>0.97740225350741106</v>
      </c>
    </row>
    <row r="56" spans="11:25" ht="15" x14ac:dyDescent="0.25">
      <c r="N56" s="56"/>
      <c r="O56" s="56"/>
      <c r="P56" s="57"/>
      <c r="Q56" s="57"/>
      <c r="R56" s="57"/>
      <c r="S56" s="57"/>
      <c r="T56" s="57"/>
      <c r="U56" s="59"/>
      <c r="V56" s="57"/>
      <c r="W56" s="57"/>
      <c r="X56" s="57"/>
      <c r="Y56" s="59"/>
    </row>
    <row r="57" spans="11:25" ht="15" x14ac:dyDescent="0.25">
      <c r="N57" s="55">
        <v>2030</v>
      </c>
      <c r="O57" s="55" t="s">
        <v>272</v>
      </c>
      <c r="P57" s="58">
        <f>_xlfn.XLOOKUP(P$50,'Projections Summary'!$C$7:$C$42,'Projections Summary'!$K$7:$K$42,0)</f>
        <v>15.297530264605211</v>
      </c>
      <c r="Q57" s="58">
        <f>_xlfn.XLOOKUP(Q$50,'Projections Summary'!$C$7:$C$42,'Projections Summary'!$K$7:$K$42,0)</f>
        <v>0.62092194180044502</v>
      </c>
      <c r="R57" s="58">
        <f>_xlfn.XLOOKUP(R$50,'Projections Summary'!$C$7:$C$42,'Projections Summary'!$K$7:$K$42,0)</f>
        <v>1.1555837556550042</v>
      </c>
      <c r="S57" s="58">
        <f>_xlfn.XLOOKUP(S$50,'Projections Summary'!$C$7:$C$42,'Projections Summary'!$K$7:$K$42,0)</f>
        <v>-2.296246668303553</v>
      </c>
      <c r="T57" s="58">
        <f>_xlfn.XLOOKUP(T$50,'Projections Summary'!$C$7:$C$42,'Projections Summary'!$K$7:$K$42,0)</f>
        <v>0.43409831157426293</v>
      </c>
      <c r="U57" s="60"/>
      <c r="V57" s="58"/>
      <c r="W57" s="58"/>
      <c r="X57" s="58"/>
      <c r="Y57" s="60"/>
    </row>
    <row r="58" spans="11:25" ht="15" x14ac:dyDescent="0.25">
      <c r="N58" s="55">
        <v>2030</v>
      </c>
      <c r="O58" s="57" t="s">
        <v>273</v>
      </c>
      <c r="P58" s="58"/>
      <c r="Q58" s="58"/>
      <c r="R58" s="58"/>
      <c r="S58" s="58"/>
      <c r="T58" s="58"/>
      <c r="U58" s="58">
        <f>_xlfn.XLOOKUP(U$50,'Projections Summary'!$C$7:$C$42,'Projections Summary'!$L$7:$L$42,0)</f>
        <v>14.460557043292553</v>
      </c>
      <c r="V58" s="58">
        <f>_xlfn.XLOOKUP(V$50,'Projections Summary'!$C$7:$C$42,'Projections Summary'!$L$7:$L$42,0)</f>
        <v>2.0323485373819112</v>
      </c>
      <c r="W58" s="58">
        <f>_xlfn.XLOOKUP(W$50,'Projections Summary'!$C$7:$C$42,'Projections Summary'!$L$7:$L$42,0)</f>
        <v>0.41503544094472739</v>
      </c>
      <c r="X58" s="58">
        <f>_xlfn.XLOOKUP(X$50,'Projections Summary'!$C$7:$C$42,'Projections Summary'!$L$7:$L$42,0)</f>
        <v>0</v>
      </c>
      <c r="Y58" s="58">
        <f>_xlfn.XLOOKUP(Y$50,'Projections Summary'!$C$7:$C$42,'Projections Summary'!$L$7:$L$42,0)</f>
        <v>1.0237406453865323</v>
      </c>
    </row>
    <row r="59" spans="11:25" ht="15" x14ac:dyDescent="0.25">
      <c r="N59" s="56"/>
      <c r="O59" s="56"/>
      <c r="P59" s="57"/>
      <c r="Q59" s="57"/>
      <c r="R59" s="57"/>
      <c r="S59" s="57"/>
      <c r="T59" s="57"/>
      <c r="U59" s="59"/>
      <c r="V59" s="57"/>
      <c r="W59" s="57"/>
      <c r="X59" s="57"/>
      <c r="Y59" s="59"/>
    </row>
    <row r="60" spans="11:25" ht="15" x14ac:dyDescent="0.25">
      <c r="N60" s="55">
        <v>2045</v>
      </c>
      <c r="O60" s="55" t="s">
        <v>272</v>
      </c>
      <c r="P60" s="58">
        <f>_xlfn.XLOOKUP(P$50,'Projections Summary'!$C$7:$C$42,'Projections Summary'!$R$7:$R$42,0)</f>
        <v>12.158164331620341</v>
      </c>
      <c r="Q60" s="58">
        <f>_xlfn.XLOOKUP(Q$50,'Projections Summary'!$C$7:$C$42,'Projections Summary'!$R$7:$R$42,0)</f>
        <v>0.24803135908872911</v>
      </c>
      <c r="R60" s="58">
        <f>_xlfn.XLOOKUP(R$50,'Projections Summary'!$C$7:$C$42,'Projections Summary'!$R$7:$R$42,0)</f>
        <v>0.9655080648242218</v>
      </c>
      <c r="S60" s="58">
        <f>_xlfn.XLOOKUP(S$50,'Projections Summary'!$C$7:$C$42,'Projections Summary'!$R$7:$R$42,0)</f>
        <v>-2.4259680147373537</v>
      </c>
      <c r="T60" s="58">
        <f>_xlfn.XLOOKUP(T$50,'Projections Summary'!$C$7:$C$42,'Projections Summary'!$R$7:$R$42,0)</f>
        <v>0.48998044491575554</v>
      </c>
      <c r="U60" s="60"/>
      <c r="V60" s="58"/>
      <c r="W60" s="58"/>
      <c r="X60" s="58"/>
      <c r="Y60" s="60"/>
    </row>
    <row r="61" spans="11:25" ht="15" x14ac:dyDescent="0.25">
      <c r="N61" s="55">
        <v>2045</v>
      </c>
      <c r="O61" s="57" t="s">
        <v>273</v>
      </c>
      <c r="P61" s="58"/>
      <c r="Q61" s="58"/>
      <c r="R61" s="58"/>
      <c r="S61" s="58"/>
      <c r="T61" s="58"/>
      <c r="U61" s="58">
        <f>_xlfn.XLOOKUP(U$50,'Projections Summary'!$C$7:$C$42,'Projections Summary'!$S$7:$S$42,0)</f>
        <v>13.759510109272597</v>
      </c>
      <c r="V61" s="58">
        <f>_xlfn.XLOOKUP(V$50,'Projections Summary'!$C$7:$C$42,'Projections Summary'!$S$7:$S$42,0)</f>
        <v>2.0977474558741984</v>
      </c>
      <c r="W61" s="58">
        <f>_xlfn.XLOOKUP(W$50,'Projections Summary'!$C$7:$C$42,'Projections Summary'!$S$7:$S$42,0)</f>
        <v>0.36581616866079042</v>
      </c>
      <c r="X61" s="58">
        <f>_xlfn.XLOOKUP(X$50,'Projections Summary'!$C$7:$C$42,'Projections Summary'!$S$7:$S$42,0)</f>
        <v>0</v>
      </c>
      <c r="Y61" s="58">
        <f>_xlfn.XLOOKUP(Y$50,'Projections Summary'!$C$7:$C$42,'Projections Summary'!$S$7:$S$42,0)</f>
        <v>1.1315480564110365</v>
      </c>
    </row>
    <row r="63" spans="11:25" x14ac:dyDescent="0.2">
      <c r="N63" s="218" t="s">
        <v>296</v>
      </c>
      <c r="O63" s="218"/>
      <c r="P63" s="224">
        <f>SUM(P51:T51)-'Sector Summary'!D11</f>
        <v>0</v>
      </c>
      <c r="U63" s="227"/>
      <c r="V63" s="227"/>
      <c r="W63" s="227"/>
      <c r="X63" s="227"/>
      <c r="Y63" s="227"/>
    </row>
    <row r="64" spans="11:25" x14ac:dyDescent="0.2">
      <c r="P64" s="224">
        <f>SUM(U52:Y52)-'Sector Summary'!D17</f>
        <v>0</v>
      </c>
    </row>
    <row r="66" spans="1:16" x14ac:dyDescent="0.2">
      <c r="P66" s="224">
        <f>SUM(P54:T54)-'Projections Summary'!D42</f>
        <v>0</v>
      </c>
    </row>
    <row r="67" spans="1:16" x14ac:dyDescent="0.2">
      <c r="P67" s="224">
        <f>SUM(U55:Y55)-'Projections Summary'!E42</f>
        <v>0</v>
      </c>
    </row>
    <row r="69" spans="1:16" x14ac:dyDescent="0.2">
      <c r="P69" s="224">
        <f>SUM(P57:T57)-'Projections Summary'!K42</f>
        <v>0</v>
      </c>
    </row>
    <row r="70" spans="1:16" x14ac:dyDescent="0.2">
      <c r="P70" s="224">
        <f>SUM(U58:Y58)-'Projections Summary'!L42</f>
        <v>0</v>
      </c>
    </row>
    <row r="72" spans="1:16" x14ac:dyDescent="0.2">
      <c r="P72" s="224">
        <f>SUM(P60:T60)-'Projections Summary'!R42</f>
        <v>0</v>
      </c>
    </row>
    <row r="73" spans="1:16" x14ac:dyDescent="0.2">
      <c r="P73" s="224">
        <f>SUM(U61:Y61)-'Projections Summary'!S42</f>
        <v>0</v>
      </c>
    </row>
    <row r="74" spans="1:16" ht="15" x14ac:dyDescent="0.25">
      <c r="A74" s="1" t="s">
        <v>293</v>
      </c>
      <c r="L74" s="1" t="s">
        <v>299</v>
      </c>
    </row>
    <row r="94" spans="1:12" ht="15" x14ac:dyDescent="0.25">
      <c r="A94" s="1" t="s">
        <v>300</v>
      </c>
      <c r="L94" s="1" t="s">
        <v>301</v>
      </c>
    </row>
  </sheetData>
  <conditionalFormatting sqref="M8:M9">
    <cfRule type="cellIs" dxfId="10" priority="5" operator="notEqual">
      <formula>0</formula>
    </cfRule>
  </conditionalFormatting>
  <conditionalFormatting sqref="P64">
    <cfRule type="cellIs" dxfId="9" priority="4" operator="notEqual">
      <formula>0</formula>
    </cfRule>
  </conditionalFormatting>
  <conditionalFormatting sqref="P67">
    <cfRule type="cellIs" dxfId="8" priority="3" operator="notEqual">
      <formula>0</formula>
    </cfRule>
  </conditionalFormatting>
  <conditionalFormatting sqref="P70">
    <cfRule type="cellIs" dxfId="7" priority="2" operator="notEqual">
      <formula>0</formula>
    </cfRule>
  </conditionalFormatting>
  <conditionalFormatting sqref="P73">
    <cfRule type="cellIs" dxfId="6" priority="1" operator="notEqual">
      <formula>0</formula>
    </cfRule>
  </conditionalFormatting>
  <pageMargins left="0.7" right="0.7" top="0.75" bottom="0.75" header="0.3" footer="0.3"/>
  <pageSetup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7" tint="0.59999389629810485"/>
  </sheetPr>
  <dimension ref="A1:H63"/>
  <sheetViews>
    <sheetView workbookViewId="0">
      <selection activeCell="B9" sqref="B9:C9"/>
    </sheetView>
  </sheetViews>
  <sheetFormatPr defaultRowHeight="14.25" x14ac:dyDescent="0.2"/>
  <cols>
    <col min="1" max="1" width="39.25" customWidth="1"/>
    <col min="2" max="2" width="18.75" bestFit="1" customWidth="1"/>
    <col min="3" max="3" width="12.625" customWidth="1"/>
    <col min="4" max="5" width="16.125" bestFit="1" customWidth="1"/>
    <col min="7" max="7" width="14.125" customWidth="1"/>
  </cols>
  <sheetData>
    <row r="1" spans="1:6" s="110" customFormat="1" ht="16.5" x14ac:dyDescent="0.25">
      <c r="A1" s="109" t="s">
        <v>497</v>
      </c>
    </row>
    <row r="2" spans="1:6" x14ac:dyDescent="0.2">
      <c r="A2" t="s">
        <v>302</v>
      </c>
    </row>
    <row r="3" spans="1:6" ht="29.45" customHeight="1" x14ac:dyDescent="0.25">
      <c r="A3" s="1" t="s">
        <v>285</v>
      </c>
      <c r="B3" s="153" t="s">
        <v>496</v>
      </c>
    </row>
    <row r="4" spans="1:6" ht="30" x14ac:dyDescent="0.2">
      <c r="A4" s="70" t="s">
        <v>303</v>
      </c>
      <c r="B4" s="71" t="s">
        <v>295</v>
      </c>
      <c r="C4" s="71" t="s">
        <v>183</v>
      </c>
      <c r="D4" s="71" t="s">
        <v>304</v>
      </c>
      <c r="E4" s="71" t="s">
        <v>305</v>
      </c>
      <c r="F4" s="218" t="s">
        <v>226</v>
      </c>
    </row>
    <row r="5" spans="1:6" ht="13.9" customHeight="1" x14ac:dyDescent="0.2">
      <c r="A5" s="45" t="s">
        <v>216</v>
      </c>
      <c r="B5" s="46">
        <f>VLOOKUP($A5,'2021 Summary'!$C$5:$E$41,COLUMNS('2021 Summary'!$C5:D5),0)</f>
        <v>-1.7803889737650866</v>
      </c>
      <c r="C5" s="46">
        <f>VLOOKUP($A5,'2021 Summary'!$C$5:$E$41,COLUMNS('2021 Summary'!$C4:E4),0)</f>
        <v>0</v>
      </c>
      <c r="D5" s="47">
        <f t="shared" ref="D5:D30" si="0">IFERROR(ABS(C5-B5),IFERROR(ABS(B5),IFERROR(ABS(C5),0)))</f>
        <v>1.7803889737650866</v>
      </c>
      <c r="E5" s="48">
        <f>SUM(D$5:D5)/$D$32</f>
        <v>0.32688218296281218</v>
      </c>
      <c r="F5" s="224">
        <f>IFERROR(ABS(C5-B5),IFERROR(ABS(B5),IFERROR(ABS(C5),0)))-D5</f>
        <v>0</v>
      </c>
    </row>
    <row r="6" spans="1:6" x14ac:dyDescent="0.2">
      <c r="A6" s="45" t="s">
        <v>188</v>
      </c>
      <c r="B6" s="46">
        <f>VLOOKUP($A6,'2021 Summary'!$C$5:$E$41,COLUMNS('2021 Summary'!$C7:D7),0)</f>
        <v>9.5932102045807248</v>
      </c>
      <c r="C6" s="46">
        <f>VLOOKUP($A6,'2021 Summary'!$C$5:$E$41,COLUMNS('2021 Summary'!$C5:E5),0)</f>
        <v>8.3751799916379301</v>
      </c>
      <c r="D6" s="47">
        <f t="shared" si="0"/>
        <v>1.2180302129427947</v>
      </c>
      <c r="E6" s="48">
        <f>SUM(D$5:D6)/$D$32</f>
        <v>0.55051442332622269</v>
      </c>
      <c r="F6" s="224">
        <f t="shared" ref="F6:F30" si="1">IFERROR(ABS(C6-B6),IFERROR(ABS(B6),IFERROR(ABS(C6),0)))-D6</f>
        <v>0</v>
      </c>
    </row>
    <row r="7" spans="1:6" x14ac:dyDescent="0.2">
      <c r="A7" s="45" t="s">
        <v>221</v>
      </c>
      <c r="B7" s="46">
        <f>VLOOKUP($A7,'2021 Summary'!$C$5:$E$41,COLUMNS('2021 Summary'!$C11:D11),0)</f>
        <v>0.33237130134031639</v>
      </c>
      <c r="C7" s="46">
        <f>VLOOKUP($A7,'2021 Summary'!$C$5:$E$41,COLUMNS('2021 Summary'!$C6:E6),0)</f>
        <v>1.2250738025324357</v>
      </c>
      <c r="D7" s="47">
        <f t="shared" si="0"/>
        <v>0.89270250119211925</v>
      </c>
      <c r="E7" s="48">
        <f>SUM(D$5:D7)/$D$32</f>
        <v>0.71441599013324397</v>
      </c>
      <c r="F7" s="224">
        <f t="shared" si="1"/>
        <v>0</v>
      </c>
    </row>
    <row r="8" spans="1:6" ht="13.9" customHeight="1" x14ac:dyDescent="0.2">
      <c r="A8" s="45" t="s">
        <v>203</v>
      </c>
      <c r="B8" s="52" t="s">
        <v>192</v>
      </c>
      <c r="C8" s="52">
        <f>VLOOKUP($A8,'2021 Summary'!$C$5:$E$41,COLUMNS('2021 Summary'!$C7:E7),0)</f>
        <v>0.30484483369669857</v>
      </c>
      <c r="D8" s="47">
        <f t="shared" si="0"/>
        <v>0.30484483369669857</v>
      </c>
      <c r="E8" s="48">
        <f>SUM(D$5:D8)/$D$32</f>
        <v>0.77038597544099419</v>
      </c>
      <c r="F8" s="224">
        <f t="shared" si="1"/>
        <v>0</v>
      </c>
    </row>
    <row r="9" spans="1:6" x14ac:dyDescent="0.2">
      <c r="A9" s="65" t="s">
        <v>189</v>
      </c>
      <c r="B9" s="46">
        <f>VLOOKUP($A9,'2021 Summary'!$C$5:$E$41,COLUMNS('2021 Summary'!$C14:D14),0)</f>
        <v>7.4373625145819</v>
      </c>
      <c r="C9" s="46">
        <f>VLOOKUP($A9,'2021 Summary'!$C$5:$E$41,COLUMNS('2021 Summary'!$C13:E13),0)</f>
        <v>7.1610741103800031</v>
      </c>
      <c r="D9" s="47">
        <f t="shared" si="0"/>
        <v>0.27628840420189693</v>
      </c>
      <c r="E9" s="48">
        <f>SUM(D$5:D9)/$D$32</f>
        <v>0.82111295590630029</v>
      </c>
      <c r="F9" s="224">
        <f t="shared" si="1"/>
        <v>0</v>
      </c>
    </row>
    <row r="10" spans="1:6" x14ac:dyDescent="0.2">
      <c r="A10" s="45" t="s">
        <v>207</v>
      </c>
      <c r="B10" s="46">
        <f>VLOOKUP($A10,'2021 Summary'!$C$5:$E$41,COLUMNS('2021 Summary'!$C28:D28),0)</f>
        <v>0.58365075441678382</v>
      </c>
      <c r="C10" s="46">
        <f>VLOOKUP($A10,'2021 Summary'!$C$5:$E$41,COLUMNS('2021 Summary'!$C14:E14),0)</f>
        <v>0.81351667783664916</v>
      </c>
      <c r="D10" s="47">
        <f t="shared" si="0"/>
        <v>0.22986592341986534</v>
      </c>
      <c r="E10" s="48">
        <f>SUM(D$5:D10)/$D$32</f>
        <v>0.86331669674240952</v>
      </c>
      <c r="F10" s="224">
        <f t="shared" si="1"/>
        <v>0</v>
      </c>
    </row>
    <row r="11" spans="1:6" x14ac:dyDescent="0.2">
      <c r="A11" s="65" t="s">
        <v>210</v>
      </c>
      <c r="B11" s="46">
        <f>VLOOKUP($A11,'2021 Summary'!$C$5:$E$41,COLUMNS('2021 Summary'!$C6:D6),0)</f>
        <v>0.20745600939246289</v>
      </c>
      <c r="C11" s="46" t="str">
        <f>VLOOKUP($A11,'2021 Summary'!$C$5:$E$41,COLUMNS('2021 Summary'!$C17:E17),0)</f>
        <v>NE</v>
      </c>
      <c r="D11" s="47">
        <f t="shared" si="0"/>
        <v>0.20745600939246289</v>
      </c>
      <c r="E11" s="48">
        <f>SUM(D$5:D11)/$D$32</f>
        <v>0.90140594252983564</v>
      </c>
      <c r="F11" s="224">
        <f t="shared" si="1"/>
        <v>0</v>
      </c>
    </row>
    <row r="12" spans="1:6" x14ac:dyDescent="0.2">
      <c r="A12" s="65" t="s">
        <v>190</v>
      </c>
      <c r="B12" s="46">
        <f>VLOOKUP($A12,'2021 Summary'!$C$5:$E$41,COLUMNS('2021 Summary'!$C13:D13),0)</f>
        <v>0.29644514</v>
      </c>
      <c r="C12" s="46">
        <f>VLOOKUP($A12,'2021 Summary'!$C$5:$E$41,COLUMNS('2021 Summary'!$C8:E8),0)</f>
        <v>0.15970055611076983</v>
      </c>
      <c r="D12" s="47">
        <f t="shared" si="0"/>
        <v>0.13674458388923016</v>
      </c>
      <c r="E12" s="48">
        <f>SUM(D$5:D12)/$D$32</f>
        <v>0.92651246068329562</v>
      </c>
      <c r="F12" s="224">
        <f t="shared" si="1"/>
        <v>0</v>
      </c>
    </row>
    <row r="13" spans="1:6" x14ac:dyDescent="0.2">
      <c r="A13" s="65" t="s">
        <v>191</v>
      </c>
      <c r="B13" s="46">
        <f>VLOOKUP($A13,'2021 Summary'!$C$5:$E$41,COLUMNS('2021 Summary'!$C10:D10),0)</f>
        <v>0.10282526646764538</v>
      </c>
      <c r="C13" s="46">
        <f>VLOOKUP($A13,'2021 Summary'!$C$5:$E$41,COLUMNS('2021 Summary'!$C9:E9),0)</f>
        <v>0</v>
      </c>
      <c r="D13" s="47">
        <f t="shared" si="0"/>
        <v>0.10282526646764538</v>
      </c>
      <c r="E13" s="48">
        <f>SUM(D$5:D13)/$D$32</f>
        <v>0.94539133943505294</v>
      </c>
      <c r="F13" s="224">
        <f t="shared" si="1"/>
        <v>0</v>
      </c>
    </row>
    <row r="14" spans="1:6" x14ac:dyDescent="0.2">
      <c r="A14" s="45" t="s">
        <v>222</v>
      </c>
      <c r="B14" s="46">
        <f>VLOOKUP($A14,'2021 Summary'!$C$5:$E$41,COLUMNS('2021 Summary'!$C15:D15),0)</f>
        <v>5.6647280771677445E-2</v>
      </c>
      <c r="C14" s="46">
        <f>VLOOKUP($A14,'2021 Summary'!$C$5:$E$41,COLUMNS('2021 Summary'!$C11:E11),0)</f>
        <v>0.13962286478025299</v>
      </c>
      <c r="D14" s="47">
        <f t="shared" si="0"/>
        <v>8.2975584008575548E-2</v>
      </c>
      <c r="E14" s="48">
        <f>SUM(D$5:D14)/$D$32</f>
        <v>0.96062578563361511</v>
      </c>
      <c r="F14" s="224">
        <f t="shared" si="1"/>
        <v>0</v>
      </c>
    </row>
    <row r="15" spans="1:6" x14ac:dyDescent="0.2">
      <c r="A15" s="45" t="s">
        <v>197</v>
      </c>
      <c r="B15" s="46">
        <f>VLOOKUP($A15,'2021 Summary'!$C$5:$E$41,COLUMNS('2021 Summary'!$C16:D16),0)</f>
        <v>0.80883125144920998</v>
      </c>
      <c r="C15" s="46">
        <f>VLOOKUP($A15,'2021 Summary'!$C$5:$E$41,COLUMNS('2021 Summary'!$C10:E10),0)</f>
        <v>0.7411008289419232</v>
      </c>
      <c r="D15" s="47">
        <f t="shared" si="0"/>
        <v>6.773042250728678E-2</v>
      </c>
      <c r="E15" s="48">
        <f>SUM(D$5:D15)/$D$32</f>
        <v>0.9730611964839504</v>
      </c>
      <c r="F15" s="224">
        <f t="shared" si="1"/>
        <v>0</v>
      </c>
    </row>
    <row r="16" spans="1:6" x14ac:dyDescent="0.2">
      <c r="A16" s="45" t="s">
        <v>215</v>
      </c>
      <c r="B16" s="46">
        <f>VLOOKUP($A16,'2021 Summary'!$C$5:$E$41,COLUMNS('2021 Summary'!$C9:D9),0)</f>
        <v>-0.58930792025645318</v>
      </c>
      <c r="C16" s="46">
        <f>VLOOKUP($A16,'2021 Summary'!$C$5:$E$41,COLUMNS('2021 Summary'!$C12:E12),0)</f>
        <v>-0.63729074027913979</v>
      </c>
      <c r="D16" s="47">
        <f t="shared" si="0"/>
        <v>4.7982820022686612E-2</v>
      </c>
      <c r="E16" s="48">
        <f>SUM(D$5:D16)/$D$32</f>
        <v>0.9818709168230727</v>
      </c>
      <c r="F16" s="224">
        <f t="shared" si="1"/>
        <v>0</v>
      </c>
    </row>
    <row r="17" spans="1:6" x14ac:dyDescent="0.2">
      <c r="A17" s="65" t="s">
        <v>194</v>
      </c>
      <c r="B17" s="154">
        <f>VLOOKUP($A17,'2021 Summary'!$C$5:$E$41,COLUMNS('2021 Summary'!$C11:D11),0)</f>
        <v>3.8736087487927368E-2</v>
      </c>
      <c r="C17" s="46" t="str">
        <f>VLOOKUP($A17,'2021 Summary'!$C$5:$E$41,COLUMNS('2021 Summary'!$C16:E16),0)</f>
        <v>IE</v>
      </c>
      <c r="D17" s="47">
        <f t="shared" si="0"/>
        <v>3.8736087487927368E-2</v>
      </c>
      <c r="E17" s="48">
        <f>SUM(D$5:D17)/$D$32</f>
        <v>0.98898292269598864</v>
      </c>
      <c r="F17" s="224">
        <f t="shared" si="1"/>
        <v>0</v>
      </c>
    </row>
    <row r="18" spans="1:6" x14ac:dyDescent="0.2">
      <c r="A18" s="45" t="s">
        <v>223</v>
      </c>
      <c r="B18" s="46">
        <f>VLOOKUP($A18,'2021 Summary'!$C$5:$E$41,COLUMNS('2021 Summary'!$C17:D17),0)</f>
        <v>1.9639240813472E-2</v>
      </c>
      <c r="C18" s="46" t="str">
        <f>VLOOKUP($A18,'2021 Summary'!$C$5:$E$41,COLUMNS('2021 Summary'!$C18:E18),0)</f>
        <v>NE</v>
      </c>
      <c r="D18" s="47">
        <f t="shared" si="0"/>
        <v>1.9639240813472E-2</v>
      </c>
      <c r="E18" s="48">
        <f>SUM(D$5:D18)/$D$32</f>
        <v>0.99258871783594838</v>
      </c>
      <c r="F18" s="224">
        <f t="shared" si="1"/>
        <v>0</v>
      </c>
    </row>
    <row r="19" spans="1:6" x14ac:dyDescent="0.2">
      <c r="A19" s="45" t="s">
        <v>208</v>
      </c>
      <c r="B19" s="46">
        <f>VLOOKUP($A19,'2021 Summary'!$C$5:$E$41,COLUMNS('2021 Summary'!$C24:D24),0)</f>
        <v>0.27115162436356888</v>
      </c>
      <c r="C19" s="46">
        <f>VLOOKUP($A19,'2021 Summary'!$C$5:$E$41,COLUMNS('2021 Summary'!$C23:E23),0)</f>
        <v>0.28267740308191375</v>
      </c>
      <c r="D19" s="47">
        <f t="shared" si="0"/>
        <v>1.152577871834487E-2</v>
      </c>
      <c r="E19" s="48">
        <f>SUM(D$5:D19)/$D$32</f>
        <v>0.99470486872393749</v>
      </c>
      <c r="F19" s="224">
        <f t="shared" si="1"/>
        <v>0</v>
      </c>
    </row>
    <row r="20" spans="1:6" ht="15" customHeight="1" x14ac:dyDescent="0.2">
      <c r="A20" s="45" t="s">
        <v>209</v>
      </c>
      <c r="B20" s="46">
        <f>VLOOKUP($A20,'2021 Summary'!$C$5:$E$41,COLUMNS('2021 Summary'!$C18:D18),0)</f>
        <v>0.1416240952983657</v>
      </c>
      <c r="C20" s="46">
        <f>VLOOKUP($A20,'2021 Summary'!$C$5:$E$41,COLUMNS('2021 Summary'!$C15:E15),0)</f>
        <v>0.13269424126235091</v>
      </c>
      <c r="D20" s="47">
        <f t="shared" si="0"/>
        <v>8.9298540360147893E-3</v>
      </c>
      <c r="E20" s="48">
        <f>SUM(D$5:D20)/$D$32</f>
        <v>0.99634440380522848</v>
      </c>
      <c r="F20" s="224">
        <f t="shared" si="1"/>
        <v>0</v>
      </c>
    </row>
    <row r="21" spans="1:6" x14ac:dyDescent="0.2">
      <c r="A21" s="45" t="s">
        <v>201</v>
      </c>
      <c r="B21" s="52"/>
      <c r="C21" s="52">
        <f>VLOOKUP($A21,'2021 Summary'!$C$5:$E$41,COLUMNS('2021 Summary'!$C21:E21),0)</f>
        <v>8.3708942293564455E-3</v>
      </c>
      <c r="D21" s="47">
        <f t="shared" si="0"/>
        <v>8.3708942293564455E-3</v>
      </c>
      <c r="E21" s="48">
        <f>SUM(D$5:D21)/$D$32</f>
        <v>0.99788131299718807</v>
      </c>
      <c r="F21" s="224">
        <f t="shared" si="1"/>
        <v>0</v>
      </c>
    </row>
    <row r="22" spans="1:6" ht="13.9" customHeight="1" x14ac:dyDescent="0.2">
      <c r="A22" s="45" t="s">
        <v>219</v>
      </c>
      <c r="B22" s="52"/>
      <c r="C22" s="52">
        <f>VLOOKUP($A22,'2021 Summary'!$C$5:$E$41,COLUMNS('2021 Summary'!$C22:E22),0)</f>
        <v>5.5616424941065997E-3</v>
      </c>
      <c r="D22" s="47">
        <f t="shared" si="0"/>
        <v>5.5616424941065997E-3</v>
      </c>
      <c r="E22" s="48">
        <f>SUM(D$5:D22)/$D$32</f>
        <v>0.99890243920394484</v>
      </c>
      <c r="F22" s="224">
        <f t="shared" si="1"/>
        <v>0</v>
      </c>
    </row>
    <row r="23" spans="1:6" ht="13.9" customHeight="1" x14ac:dyDescent="0.2">
      <c r="A23" s="45" t="s">
        <v>214</v>
      </c>
      <c r="B23" s="46">
        <f>VLOOKUP($A23,'2021 Summary'!$C$5:$E$41,COLUMNS('2021 Summary'!$C23:D23),0)</f>
        <v>-4.6189128654131453E-2</v>
      </c>
      <c r="C23" s="46">
        <f>VLOOKUP($A23,'2021 Summary'!$C$5:$E$41,COLUMNS('2021 Summary'!$C25:E25),0)</f>
        <v>-4.9129430890346951E-2</v>
      </c>
      <c r="D23" s="47">
        <f t="shared" si="0"/>
        <v>2.9403022362154974E-3</v>
      </c>
      <c r="E23" s="48">
        <f>SUM(D$5:D23)/$D$32</f>
        <v>0.99944228326482554</v>
      </c>
      <c r="F23" s="224">
        <f t="shared" si="1"/>
        <v>0</v>
      </c>
    </row>
    <row r="24" spans="1:6" x14ac:dyDescent="0.2">
      <c r="A24" s="45" t="s">
        <v>212</v>
      </c>
      <c r="B24" s="46">
        <f>VLOOKUP($A24,'2021 Summary'!$C$5:$E$41,COLUMNS('2021 Summary'!$C19:D19),0)</f>
        <v>1.3579763713116182E-2</v>
      </c>
      <c r="C24" s="46">
        <f>VLOOKUP($A24,'2021 Summary'!$C$5:$E$41,COLUMNS('2021 Summary'!$C19:E19),0)</f>
        <v>1.6001367678636941E-2</v>
      </c>
      <c r="D24" s="47">
        <f t="shared" si="0"/>
        <v>2.4216039655207584E-3</v>
      </c>
      <c r="E24" s="48">
        <f>SUM(D$5:D24)/$D$32</f>
        <v>0.99988689351695881</v>
      </c>
      <c r="F24" s="224">
        <f t="shared" si="1"/>
        <v>0</v>
      </c>
    </row>
    <row r="25" spans="1:6" x14ac:dyDescent="0.2">
      <c r="A25" s="45" t="s">
        <v>198</v>
      </c>
      <c r="B25" s="46">
        <f>VLOOKUP($A25,'2021 Summary'!$C$5:$E$41,COLUMNS('2021 Summary'!$C27:D27),0)</f>
        <v>1.3709741746950988E-2</v>
      </c>
      <c r="C25" s="46">
        <f>VLOOKUP($A25,'2021 Summary'!$C$5:$E$41,COLUMNS('2021 Summary'!$C24:E24),0)</f>
        <v>1.4050061476094651E-2</v>
      </c>
      <c r="D25" s="47">
        <f t="shared" si="0"/>
        <v>3.403197291436625E-4</v>
      </c>
      <c r="E25" s="48">
        <f>SUM(D$5:D25)/$D$32</f>
        <v>0.99994937674821172</v>
      </c>
      <c r="F25" s="224">
        <f t="shared" si="1"/>
        <v>0</v>
      </c>
    </row>
    <row r="26" spans="1:6" ht="15" customHeight="1" x14ac:dyDescent="0.2">
      <c r="A26" s="45" t="s">
        <v>202</v>
      </c>
      <c r="B26" s="52"/>
      <c r="C26" s="52">
        <f>VLOOKUP($A26,'2021 Summary'!$C$5:$E$41,COLUMNS('2021 Summary'!$C26:E26),0)</f>
        <v>2.1054906974973917E-4</v>
      </c>
      <c r="D26" s="47">
        <f t="shared" si="0"/>
        <v>2.1054906974973917E-4</v>
      </c>
      <c r="E26" s="48">
        <f>SUM(D$5:D26)/$D$32</f>
        <v>0.99998803388468849</v>
      </c>
      <c r="F26" s="224">
        <f t="shared" si="1"/>
        <v>0</v>
      </c>
    </row>
    <row r="27" spans="1:6" x14ac:dyDescent="0.2">
      <c r="A27" s="45" t="s">
        <v>217</v>
      </c>
      <c r="B27" s="46">
        <f>VLOOKUP($A27,'2021 Summary'!$C$5:$E$41,COLUMNS('2021 Summary'!$C26:D26),0)</f>
        <v>1.3503188509536022E-3</v>
      </c>
      <c r="C27" s="46">
        <f>VLOOKUP($A27,'2021 Summary'!$C$5:$E$41,COLUMNS('2021 Summary'!$C27:E27),0)</f>
        <v>1.4154932191815977E-3</v>
      </c>
      <c r="D27" s="47">
        <f t="shared" si="0"/>
        <v>6.5174368227995496E-5</v>
      </c>
      <c r="E27" s="48">
        <f>SUM(D$5:D27)/$D$32</f>
        <v>1</v>
      </c>
      <c r="F27" s="224">
        <f t="shared" si="1"/>
        <v>0</v>
      </c>
    </row>
    <row r="28" spans="1:6" x14ac:dyDescent="0.2">
      <c r="A28" s="45" t="s">
        <v>218</v>
      </c>
      <c r="B28" s="52"/>
      <c r="C28" s="46">
        <f>VLOOKUP($A28,'2021 Summary'!$C$5:$E$41,COLUMNS('2021 Summary'!$C20:E20),0)</f>
        <v>0</v>
      </c>
      <c r="D28" s="47">
        <f t="shared" si="0"/>
        <v>0</v>
      </c>
      <c r="E28" s="48">
        <f>SUM(D$5:D28)/$D$32</f>
        <v>1</v>
      </c>
      <c r="F28" s="224">
        <f>IFERROR(ABS(C28-B28),IFERROR(ABS(B28),IFERROR(ABS(C28),0)))-D28</f>
        <v>0</v>
      </c>
    </row>
    <row r="29" spans="1:6" x14ac:dyDescent="0.2">
      <c r="A29" s="45" t="s">
        <v>213</v>
      </c>
      <c r="B29" s="46">
        <f>VLOOKUP($A29,'2021 Summary'!$C$5:$E$41,COLUMNS('2021 Summary'!$C22:D22),0)</f>
        <v>0</v>
      </c>
      <c r="C29" s="46">
        <f>VLOOKUP($A29,'2021 Summary'!$C$5:$E$41,COLUMNS('2021 Summary'!$C28:E28),0)</f>
        <v>0</v>
      </c>
      <c r="D29" s="47">
        <f t="shared" si="0"/>
        <v>0</v>
      </c>
      <c r="E29" s="48">
        <f>SUM(D$5:D29)/$D$32</f>
        <v>1</v>
      </c>
      <c r="F29" s="224">
        <f t="shared" si="1"/>
        <v>0</v>
      </c>
    </row>
    <row r="30" spans="1:6" ht="14.45" customHeight="1" x14ac:dyDescent="0.2">
      <c r="A30" s="45" t="s">
        <v>200</v>
      </c>
      <c r="B30" s="46">
        <f>VLOOKUP($A30,'2021 Summary'!$C$5:$E$41,COLUMNS('2021 Summary'!$C29:D29),0)</f>
        <v>0</v>
      </c>
      <c r="C30" s="46">
        <f>VLOOKUP($A30,'2021 Summary'!$C$5:$E$41,COLUMNS('2021 Summary'!$C29:E29),0)</f>
        <v>0</v>
      </c>
      <c r="D30" s="47">
        <f t="shared" si="0"/>
        <v>0</v>
      </c>
      <c r="E30" s="48">
        <f>SUM(D$5:D30)/$D$32</f>
        <v>1</v>
      </c>
      <c r="F30" s="224">
        <f t="shared" si="1"/>
        <v>0</v>
      </c>
    </row>
    <row r="31" spans="1:6" ht="14.45" customHeight="1" x14ac:dyDescent="0.2">
      <c r="A31" s="45"/>
      <c r="B31" s="46"/>
      <c r="C31" s="46"/>
      <c r="D31" s="47"/>
      <c r="E31" s="48"/>
      <c r="F31" s="224"/>
    </row>
    <row r="32" spans="1:6" ht="14.45" customHeight="1" x14ac:dyDescent="0.25">
      <c r="A32" s="42" t="s">
        <v>306</v>
      </c>
      <c r="B32" s="52"/>
      <c r="C32" s="52"/>
      <c r="D32" s="72">
        <f>SUM(D5:D30)</f>
        <v>5.4465769826544292</v>
      </c>
      <c r="E32" s="52"/>
    </row>
    <row r="33" spans="1:8" x14ac:dyDescent="0.2">
      <c r="C33" s="40"/>
    </row>
    <row r="34" spans="1:8" ht="29.45" customHeight="1" x14ac:dyDescent="0.25">
      <c r="A34" s="1" t="s">
        <v>286</v>
      </c>
    </row>
    <row r="35" spans="1:8" ht="30" x14ac:dyDescent="0.2">
      <c r="A35" s="70" t="s">
        <v>303</v>
      </c>
      <c r="B35" s="71" t="s">
        <v>295</v>
      </c>
      <c r="C35" s="71" t="s">
        <v>183</v>
      </c>
      <c r="D35" s="71" t="s">
        <v>304</v>
      </c>
      <c r="E35" s="71" t="s">
        <v>305</v>
      </c>
      <c r="F35" s="218" t="s">
        <v>226</v>
      </c>
    </row>
    <row r="36" spans="1:8" x14ac:dyDescent="0.2">
      <c r="A36" s="45" t="s">
        <v>188</v>
      </c>
      <c r="B36" s="46">
        <f>VLOOKUP($A36,'2021 Summary'!$C$5:$E$41,COLUMNS('2021 Summary'!$C37:D37),0)</f>
        <v>9.5932102045807248</v>
      </c>
      <c r="C36" s="46">
        <f>VLOOKUP($A36,'2021 Summary'!$C$5:$E$41,COLUMNS('2021 Summary'!$C35:E35),0)</f>
        <v>8.3751799916379301</v>
      </c>
      <c r="D36" s="47">
        <f>IFERROR(ABS(C36-B36),IFERROR(ABS(B36),IFERROR(ABS(C36),0)))</f>
        <v>1.2180302129427947</v>
      </c>
      <c r="E36" s="48">
        <f>SUM(D$36:D36)/$D$60</f>
        <v>0.36889453330293931</v>
      </c>
      <c r="F36" s="224">
        <f t="shared" ref="F36:F58" si="2">IFERROR(ABS(C36-B36),IFERROR(ABS(B36),IFERROR(ABS(C36),0)))-D36</f>
        <v>0</v>
      </c>
    </row>
    <row r="37" spans="1:8" x14ac:dyDescent="0.2">
      <c r="A37" s="45" t="s">
        <v>221</v>
      </c>
      <c r="B37" s="46">
        <f>VLOOKUP($A37,'2021 Summary'!$C$5:$E$41,COLUMNS('2021 Summary'!$C41:D41),0)</f>
        <v>0.33237130134031639</v>
      </c>
      <c r="C37" s="46">
        <f>VLOOKUP($A37,'2021 Summary'!$C$5:$E$41,COLUMNS('2021 Summary'!$C36:E36),0)</f>
        <v>1.2250738025324357</v>
      </c>
      <c r="D37" s="47">
        <f t="shared" ref="D37:D58" si="3">IFERROR(ABS(C37-B37),IFERROR(ABS(B37),IFERROR(ABS(C37),0)))</f>
        <v>0.89270250119211925</v>
      </c>
      <c r="E37" s="48">
        <f>SUM(D$36:D37)/$D$60</f>
        <v>0.63925980754355438</v>
      </c>
      <c r="F37" s="224">
        <f t="shared" si="2"/>
        <v>0</v>
      </c>
      <c r="G37" s="40"/>
      <c r="H37" s="40"/>
    </row>
    <row r="38" spans="1:8" x14ac:dyDescent="0.2">
      <c r="A38" s="45" t="s">
        <v>190</v>
      </c>
      <c r="B38" s="46">
        <f>VLOOKUP($A38,'2021 Summary'!$C$5:$E$41,COLUMNS('2021 Summary'!$C36:D36),0)</f>
        <v>0.29644514</v>
      </c>
      <c r="C38" s="46">
        <f>VLOOKUP($A38,'2021 Summary'!$C$5:$E$41,COLUMNS('2021 Summary'!$C37:E37),0)</f>
        <v>0.15970055611076983</v>
      </c>
      <c r="D38" s="47">
        <f t="shared" si="3"/>
        <v>0.13674458388923016</v>
      </c>
      <c r="E38" s="48">
        <f>SUM(D$36:D38)/$D$60</f>
        <v>0.68067448586557011</v>
      </c>
      <c r="F38" s="224">
        <f t="shared" si="2"/>
        <v>0</v>
      </c>
    </row>
    <row r="39" spans="1:8" ht="13.9" customHeight="1" x14ac:dyDescent="0.2">
      <c r="A39" s="65" t="s">
        <v>191</v>
      </c>
      <c r="B39" s="46">
        <f>VLOOKUP($A39,'2021 Summary'!$C$5:$E$41,COLUMNS('2021 Summary'!$C40:D40),0)</f>
        <v>0.10282526646764538</v>
      </c>
      <c r="C39" s="46">
        <f>VLOOKUP($A39,'2021 Summary'!$C$5:$E$41,COLUMNS('2021 Summary'!$C38:E38),0)</f>
        <v>0</v>
      </c>
      <c r="D39" s="47">
        <f t="shared" si="3"/>
        <v>0.10282526646764538</v>
      </c>
      <c r="E39" s="48">
        <f>SUM(D$36:D39)/$D$60</f>
        <v>0.71181630671883822</v>
      </c>
      <c r="F39" s="224">
        <f t="shared" si="2"/>
        <v>0</v>
      </c>
    </row>
    <row r="40" spans="1:8" x14ac:dyDescent="0.2">
      <c r="A40" s="45" t="s">
        <v>197</v>
      </c>
      <c r="B40" s="46">
        <f>VLOOKUP($A40,'2021 Summary'!$C$5:$E$41,COLUMNS('2021 Summary'!$C45:D45),0)</f>
        <v>0.80883125144920998</v>
      </c>
      <c r="C40" s="46">
        <f>VLOOKUP($A40,'2021 Summary'!$C$5:$E$41,COLUMNS('2021 Summary'!$C39:E39),0)</f>
        <v>0.7411008289419232</v>
      </c>
      <c r="D40" s="47">
        <f t="shared" si="3"/>
        <v>6.773042250728678E-2</v>
      </c>
      <c r="E40" s="48">
        <f>SUM(D$36:D40)/$D$60</f>
        <v>0.73232924829922075</v>
      </c>
      <c r="F40" s="224">
        <f t="shared" si="2"/>
        <v>0</v>
      </c>
    </row>
    <row r="41" spans="1:8" x14ac:dyDescent="0.2">
      <c r="A41" s="45" t="s">
        <v>222</v>
      </c>
      <c r="B41" s="46">
        <f>VLOOKUP($A41,'2021 Summary'!$C$5:$E$41,COLUMNS('2021 Summary'!$C44:D44),0)</f>
        <v>5.6647280771677445E-2</v>
      </c>
      <c r="C41" s="46">
        <f>VLOOKUP($A41,'2021 Summary'!$C$5:$E$41,COLUMNS('2021 Summary'!$C40:E40),0)</f>
        <v>0.13962286478025299</v>
      </c>
      <c r="D41" s="47">
        <f t="shared" si="3"/>
        <v>8.2975584008575548E-2</v>
      </c>
      <c r="E41" s="48">
        <f>SUM(D$36:D41)/$D$60</f>
        <v>0.75745936331043184</v>
      </c>
      <c r="F41" s="224">
        <f t="shared" si="2"/>
        <v>0</v>
      </c>
    </row>
    <row r="42" spans="1:8" x14ac:dyDescent="0.2">
      <c r="A42" s="65" t="s">
        <v>189</v>
      </c>
      <c r="B42" s="46">
        <f>VLOOKUP($A42,'2021 Summary'!$C$5:$E$41,COLUMNS('2021 Summary'!$C43:D43),0)</f>
        <v>7.4373625145819</v>
      </c>
      <c r="C42" s="46">
        <f>VLOOKUP($A42,'2021 Summary'!$C$5:$E$41,COLUMNS('2021 Summary'!$C41:E41),0)</f>
        <v>7.1610741103800031</v>
      </c>
      <c r="D42" s="47">
        <f t="shared" si="3"/>
        <v>0.27628840420189693</v>
      </c>
      <c r="E42" s="48">
        <f>SUM(D$36:D42)/$D$60</f>
        <v>0.84113650107110194</v>
      </c>
      <c r="F42" s="224">
        <f t="shared" si="2"/>
        <v>0</v>
      </c>
    </row>
    <row r="43" spans="1:8" x14ac:dyDescent="0.2">
      <c r="A43" s="45" t="s">
        <v>207</v>
      </c>
      <c r="B43" s="46">
        <f>VLOOKUP($A43,'2021 Summary'!$C$5:$E$41,COLUMNS('2021 Summary'!$C57:D57),0)</f>
        <v>0.58365075441678382</v>
      </c>
      <c r="C43" s="46">
        <f>VLOOKUP($A43,'2021 Summary'!$C$5:$E$41,COLUMNS('2021 Summary'!$C42:E42),0)</f>
        <v>0.81351667783664916</v>
      </c>
      <c r="D43" s="47">
        <f t="shared" si="3"/>
        <v>0.22986592341986534</v>
      </c>
      <c r="E43" s="48">
        <f>SUM(D$36:D43)/$D$60</f>
        <v>0.91075405377314067</v>
      </c>
      <c r="F43" s="224">
        <f t="shared" si="2"/>
        <v>0</v>
      </c>
    </row>
    <row r="44" spans="1:8" x14ac:dyDescent="0.2">
      <c r="A44" s="45" t="s">
        <v>209</v>
      </c>
      <c r="B44" s="46">
        <f>VLOOKUP($A44,'2021 Summary'!$C$5:$E$41,COLUMNS('2021 Summary'!$C47:D47),0)</f>
        <v>0.1416240952983657</v>
      </c>
      <c r="C44" s="46">
        <f>VLOOKUP($A44,'2021 Summary'!$C$5:$E$41,COLUMNS('2021 Summary'!$C43:E43),0)</f>
        <v>0.13269424126235091</v>
      </c>
      <c r="D44" s="47">
        <f t="shared" si="3"/>
        <v>8.9298540360147893E-3</v>
      </c>
      <c r="E44" s="48">
        <f>SUM(D$36:D44)/$D$60</f>
        <v>0.91345856331820385</v>
      </c>
      <c r="F44" s="224">
        <f t="shared" si="2"/>
        <v>0</v>
      </c>
    </row>
    <row r="45" spans="1:8" x14ac:dyDescent="0.2">
      <c r="A45" s="65" t="s">
        <v>194</v>
      </c>
      <c r="B45" s="46">
        <f>VLOOKUP($A45,'2021 Summary'!$C$5:$E$41,COLUMNS('2021 Summary'!$C44:D44),0)</f>
        <v>3.8736087487927368E-2</v>
      </c>
      <c r="C45" s="46" t="str">
        <f>VLOOKUP($A45,'2021 Summary'!$C$5:$E$41,COLUMNS('2021 Summary'!$C44:E44),0)</f>
        <v>IE</v>
      </c>
      <c r="D45" s="47">
        <f t="shared" si="3"/>
        <v>3.8736087487927368E-2</v>
      </c>
      <c r="E45" s="48">
        <f>SUM(D$36:D45)/$D$60</f>
        <v>0.92519023529481004</v>
      </c>
      <c r="F45" s="224">
        <f t="shared" si="2"/>
        <v>0</v>
      </c>
    </row>
    <row r="46" spans="1:8" x14ac:dyDescent="0.2">
      <c r="A46" s="45" t="s">
        <v>210</v>
      </c>
      <c r="B46" s="46">
        <f>VLOOKUP($A46,'2021 Summary'!$C$5:$E$41,COLUMNS('2021 Summary'!$C42:D42),0)</f>
        <v>0.20745600939246289</v>
      </c>
      <c r="C46" s="46" t="str">
        <f>VLOOKUP($A46,'2021 Summary'!$C$5:$E$41,COLUMNS('2021 Summary'!$C45:E45),0)</f>
        <v>NE</v>
      </c>
      <c r="D46" s="47">
        <f t="shared" si="3"/>
        <v>0.20745600939246289</v>
      </c>
      <c r="E46" s="48">
        <f>SUM(D$36:D46)/$D$60</f>
        <v>0.98802068642198337</v>
      </c>
      <c r="F46" s="224">
        <f t="shared" si="2"/>
        <v>0</v>
      </c>
    </row>
    <row r="47" spans="1:8" x14ac:dyDescent="0.2">
      <c r="A47" s="45" t="s">
        <v>223</v>
      </c>
      <c r="B47" s="46">
        <f>VLOOKUP($A47,'2021 Summary'!$C$5:$E$41,COLUMNS('2021 Summary'!$C46:D46),0)</f>
        <v>1.9639240813472E-2</v>
      </c>
      <c r="C47" s="46" t="str">
        <f>VLOOKUP($A47,'2021 Summary'!$C$5:$E$41,COLUMNS('2021 Summary'!$C46:E46),0)</f>
        <v>NE</v>
      </c>
      <c r="D47" s="47">
        <f t="shared" si="3"/>
        <v>1.9639240813472E-2</v>
      </c>
      <c r="E47" s="48">
        <f>SUM(D$36:D47)/$D$60</f>
        <v>0.99396865757846742</v>
      </c>
      <c r="F47" s="224">
        <f t="shared" si="2"/>
        <v>0</v>
      </c>
    </row>
    <row r="48" spans="1:8" x14ac:dyDescent="0.2">
      <c r="A48" s="45" t="s">
        <v>212</v>
      </c>
      <c r="B48" s="46">
        <f>VLOOKUP($A48,'2021 Summary'!$C$5:$E$41,COLUMNS('2021 Summary'!$C48:D48),0)</f>
        <v>1.3579763713116182E-2</v>
      </c>
      <c r="C48" s="46">
        <f>VLOOKUP($A48,'2021 Summary'!$C$5:$E$41,COLUMNS('2021 Summary'!$C47:E47),0)</f>
        <v>1.6001367678636941E-2</v>
      </c>
      <c r="D48" s="47">
        <f t="shared" si="3"/>
        <v>2.4216039655207584E-3</v>
      </c>
      <c r="E48" s="48">
        <f>SUM(D$36:D48)/$D$60</f>
        <v>0.99470206833890085</v>
      </c>
      <c r="F48" s="224">
        <f t="shared" si="2"/>
        <v>0</v>
      </c>
    </row>
    <row r="49" spans="1:6" ht="15" customHeight="1" x14ac:dyDescent="0.2">
      <c r="A49" s="45" t="s">
        <v>218</v>
      </c>
      <c r="B49" s="46" t="s">
        <v>211</v>
      </c>
      <c r="C49" s="46">
        <f>VLOOKUP($A49,'2021 Summary'!$C$5:$E$41,COLUMNS('2021 Summary'!$C48:E48),0)</f>
        <v>0</v>
      </c>
      <c r="D49" s="47">
        <f t="shared" si="3"/>
        <v>0</v>
      </c>
      <c r="E49" s="48">
        <f>SUM(D$36:D49)/$D$60</f>
        <v>0.99470206833890085</v>
      </c>
      <c r="F49" s="224">
        <f t="shared" si="2"/>
        <v>0</v>
      </c>
    </row>
    <row r="50" spans="1:6" x14ac:dyDescent="0.2">
      <c r="A50" s="45" t="s">
        <v>219</v>
      </c>
      <c r="B50" s="46" t="s">
        <v>211</v>
      </c>
      <c r="C50" s="46">
        <f>VLOOKUP($A50,'2021 Summary'!$C$5:$E$41,COLUMNS('2021 Summary'!$C49:E49),0)</f>
        <v>5.5616424941065997E-3</v>
      </c>
      <c r="D50" s="47">
        <f t="shared" si="3"/>
        <v>5.5616424941065997E-3</v>
      </c>
      <c r="E50" s="48">
        <f>SUM(D$36:D50)/$D$60</f>
        <v>0.99638647607399666</v>
      </c>
      <c r="F50" s="224">
        <f t="shared" si="2"/>
        <v>0</v>
      </c>
    </row>
    <row r="51" spans="1:6" ht="13.9" customHeight="1" x14ac:dyDescent="0.2">
      <c r="A51" s="45" t="s">
        <v>208</v>
      </c>
      <c r="B51" s="46">
        <f>VLOOKUP($A51,'2021 Summary'!$C$5:$E$41,COLUMNS('2021 Summary'!$C53:D53),0)</f>
        <v>0.27115162436356888</v>
      </c>
      <c r="C51" s="46">
        <f>VLOOKUP($A51,'2021 Summary'!$C$5:$E$41,COLUMNS('2021 Summary'!$C50:E50),0)</f>
        <v>0.28267740308191375</v>
      </c>
      <c r="D51" s="47">
        <f t="shared" si="3"/>
        <v>1.152577871834487E-2</v>
      </c>
      <c r="E51" s="48">
        <f>SUM(D$36:D51)/$D$60</f>
        <v>0.99987719142413911</v>
      </c>
      <c r="F51" s="224">
        <f t="shared" si="2"/>
        <v>0</v>
      </c>
    </row>
    <row r="52" spans="1:6" x14ac:dyDescent="0.2">
      <c r="A52" s="45" t="s">
        <v>198</v>
      </c>
      <c r="B52" s="46">
        <f>VLOOKUP($A52,'2021 Summary'!$C$5:$E$41,COLUMNS('2021 Summary'!$C56:D56),0)</f>
        <v>1.3709741746950988E-2</v>
      </c>
      <c r="C52" s="46">
        <f>VLOOKUP($A52,'2021 Summary'!$C$5:$E$41,COLUMNS('2021 Summary'!$C51:E51),0)</f>
        <v>1.4050061476094651E-2</v>
      </c>
      <c r="D52" s="47">
        <f t="shared" si="3"/>
        <v>3.403197291436625E-4</v>
      </c>
      <c r="E52" s="48">
        <f>SUM(D$36:D52)/$D$60</f>
        <v>0.99998026118901207</v>
      </c>
      <c r="F52" s="224">
        <f t="shared" si="2"/>
        <v>0</v>
      </c>
    </row>
    <row r="53" spans="1:6" x14ac:dyDescent="0.2">
      <c r="A53" s="45" t="s">
        <v>217</v>
      </c>
      <c r="B53" s="46">
        <f>VLOOKUP($A53,'2021 Summary'!$C$5:$E$41,COLUMNS('2021 Summary'!$C55:D55),0)</f>
        <v>1.3503188509536022E-3</v>
      </c>
      <c r="C53" s="46">
        <f>VLOOKUP($A53,'2021 Summary'!$C$5:$E$41,COLUMNS('2021 Summary'!$C52:E52),0)</f>
        <v>1.4154932191815977E-3</v>
      </c>
      <c r="D53" s="47">
        <f t="shared" si="3"/>
        <v>6.5174368227995496E-5</v>
      </c>
      <c r="E53" s="48">
        <f>SUM(D$36:D53)/$D$60</f>
        <v>1</v>
      </c>
      <c r="F53" s="224">
        <f t="shared" si="2"/>
        <v>0</v>
      </c>
    </row>
    <row r="54" spans="1:6" x14ac:dyDescent="0.2">
      <c r="A54" s="45" t="s">
        <v>213</v>
      </c>
      <c r="B54" s="46">
        <f>VLOOKUP($A54,'2021 Summary'!$C$5:$E$41,COLUMNS('2021 Summary'!$C51:D51),0)</f>
        <v>0</v>
      </c>
      <c r="C54" s="46">
        <f>VLOOKUP($A54,'2021 Summary'!$C$5:$E$41,COLUMNS('2021 Summary'!$C53:E53),0)</f>
        <v>0</v>
      </c>
      <c r="D54" s="47">
        <f t="shared" si="3"/>
        <v>0</v>
      </c>
      <c r="E54" s="48">
        <f>SUM(D$36:D54)/$D$60</f>
        <v>1</v>
      </c>
      <c r="F54" s="224">
        <f t="shared" si="2"/>
        <v>0</v>
      </c>
    </row>
    <row r="55" spans="1:6" ht="15" customHeight="1" x14ac:dyDescent="0.2">
      <c r="A55" s="45" t="s">
        <v>254</v>
      </c>
      <c r="B55" s="52"/>
      <c r="C55" s="52">
        <f>'2021 Summary'!E49</f>
        <v>0</v>
      </c>
      <c r="D55" s="47">
        <f t="shared" si="3"/>
        <v>0</v>
      </c>
      <c r="E55" s="48">
        <f>SUM(D$36:D55)/$D$60</f>
        <v>1</v>
      </c>
      <c r="F55" s="224">
        <f t="shared" si="2"/>
        <v>0</v>
      </c>
    </row>
    <row r="56" spans="1:6" x14ac:dyDescent="0.2">
      <c r="A56" s="45" t="s">
        <v>251</v>
      </c>
      <c r="B56" s="52"/>
      <c r="C56" s="52">
        <f>'2021 Summary'!E47</f>
        <v>0</v>
      </c>
      <c r="D56" s="47">
        <f t="shared" si="3"/>
        <v>0</v>
      </c>
      <c r="E56" s="48">
        <f>SUM(D$36:D56)/$D$60</f>
        <v>1</v>
      </c>
      <c r="F56" s="224">
        <f t="shared" si="2"/>
        <v>0</v>
      </c>
    </row>
    <row r="57" spans="1:6" x14ac:dyDescent="0.2">
      <c r="A57" s="45" t="s">
        <v>202</v>
      </c>
      <c r="B57" s="52"/>
      <c r="C57" s="52">
        <f>'2021 Summary'!E48</f>
        <v>0</v>
      </c>
      <c r="D57" s="47">
        <f t="shared" si="3"/>
        <v>0</v>
      </c>
      <c r="E57" s="48">
        <f>SUM(D$36:D57)/$D$60</f>
        <v>1</v>
      </c>
      <c r="F57" s="224">
        <f t="shared" si="2"/>
        <v>0</v>
      </c>
    </row>
    <row r="58" spans="1:6" ht="14.45" customHeight="1" x14ac:dyDescent="0.2">
      <c r="A58" s="45" t="s">
        <v>200</v>
      </c>
      <c r="B58" s="46">
        <f>VLOOKUP($A58,'2021 Summary'!$C$5:$E$41,COLUMNS('2021 Summary'!$C58:D58),0)</f>
        <v>0</v>
      </c>
      <c r="C58" s="46">
        <f>VLOOKUP($A58,'2021 Summary'!$C$5:$E$41,COLUMNS('2021 Summary'!$C57:E57),0)</f>
        <v>0</v>
      </c>
      <c r="D58" s="47">
        <f t="shared" si="3"/>
        <v>0</v>
      </c>
      <c r="E58" s="48">
        <f>SUM(D$36:D58)/$D$60</f>
        <v>1</v>
      </c>
      <c r="F58" s="224">
        <f t="shared" si="2"/>
        <v>0</v>
      </c>
    </row>
    <row r="59" spans="1:6" ht="14.45" customHeight="1" x14ac:dyDescent="0.2">
      <c r="A59" s="45"/>
      <c r="B59" s="46"/>
      <c r="C59" s="46"/>
      <c r="D59" s="47"/>
      <c r="E59" s="48"/>
      <c r="F59" s="224"/>
    </row>
    <row r="60" spans="1:6" ht="14.45" customHeight="1" x14ac:dyDescent="0.25">
      <c r="A60" s="42" t="s">
        <v>306</v>
      </c>
      <c r="B60" s="52"/>
      <c r="C60" s="52"/>
      <c r="D60" s="290">
        <f>SUM(D36:D58)</f>
        <v>3.3018386096346348</v>
      </c>
      <c r="E60" s="52"/>
      <c r="F60" s="224"/>
    </row>
    <row r="61" spans="1:6" x14ac:dyDescent="0.2">
      <c r="F61" s="224"/>
    </row>
    <row r="63" spans="1:6" x14ac:dyDescent="0.2">
      <c r="A63" s="218" t="s">
        <v>226</v>
      </c>
      <c r="C63" s="219">
        <f>SUM(C5:C31)-'SIT Results'!AG67</f>
        <v>1.643133743073367</v>
      </c>
      <c r="D63" s="283"/>
    </row>
  </sheetData>
  <autoFilter ref="A4:E4" xr:uid="{00000000-0001-0000-0600-000000000000}">
    <sortState xmlns:xlrd2="http://schemas.microsoft.com/office/spreadsheetml/2017/richdata2" ref="A5:E30">
      <sortCondition descending="1" ref="D4"/>
    </sortState>
  </autoFilter>
  <sortState xmlns:xlrd2="http://schemas.microsoft.com/office/spreadsheetml/2017/richdata2" ref="A36:D58">
    <sortCondition descending="1" ref="D36:D58"/>
  </sortState>
  <conditionalFormatting sqref="C63">
    <cfRule type="cellIs" dxfId="5" priority="1" operator="notEqual">
      <formula>0</formula>
    </cfRule>
  </conditionalFormatting>
  <conditionalFormatting sqref="F5:F31 F36:F61">
    <cfRule type="cellIs" dxfId="4" priority="3" operator="notEqual">
      <formula>0</formula>
    </cfRule>
  </conditionalFormatting>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a6a9aea-fb0f-4ddd-aff8-712634b7d5fe" xsi:nil="true"/>
    <lcf76f155ced4ddcb4097134ff3c332f xmlns="da57bf1e-e8be-428a-98f6-61d2e91c4cae">
      <Terms xmlns="http://schemas.microsoft.com/office/infopath/2007/PartnerControls"/>
    </lcf76f155ced4ddcb4097134ff3c332f>
    <SharedWithUsers xmlns="a9672bf0-41c1-4df4-be61-4b34b4fa2006">
      <UserInfo>
        <DisplayName>O'Malley, Katie</DisplayName>
        <AccountId>36</AccountId>
        <AccountType/>
      </UserInfo>
      <UserInfo>
        <DisplayName>Roberts, Annie</DisplayName>
        <AccountId>72</AccountId>
        <AccountType/>
      </UserInfo>
      <UserInfo>
        <DisplayName>Winicov, Meryl</DisplayName>
        <AccountId>66</AccountId>
        <AccountType/>
      </UserInfo>
      <UserInfo>
        <DisplayName>Zielkiewicz, Jakub</DisplayName>
        <AccountId>62</AccountId>
        <AccountType/>
      </UserInfo>
      <UserInfo>
        <DisplayName>Adkins, Emily</DisplayName>
        <AccountId>63</AccountId>
        <AccountType/>
      </UserInfo>
      <UserInfo>
        <DisplayName>Welch, Maris</DisplayName>
        <AccountId>148</AccountId>
        <AccountType/>
      </UserInfo>
    </SharedWithUsers>
    <CheckInNotes xmlns="da57bf1e-e8be-428a-98f6-61d2e91c4ca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65377373E491046B04AA9A0BA7018B0" ma:contentTypeVersion="18" ma:contentTypeDescription="Create a new document." ma:contentTypeScope="" ma:versionID="b5c01bbb21b88f2d539c95bf5c38e841">
  <xsd:schema xmlns:xsd="http://www.w3.org/2001/XMLSchema" xmlns:xs="http://www.w3.org/2001/XMLSchema" xmlns:p="http://schemas.microsoft.com/office/2006/metadata/properties" xmlns:ns2="a9672bf0-41c1-4df4-be61-4b34b4fa2006" xmlns:ns3="da57bf1e-e8be-428a-98f6-61d2e91c4cae" xmlns:ns4="fa6a9aea-fb0f-4ddd-aff8-712634b7d5fe" targetNamespace="http://schemas.microsoft.com/office/2006/metadata/properties" ma:root="true" ma:fieldsID="d06e3518728ed02a84fab0480b064d34" ns2:_="" ns3:_="" ns4:_="">
    <xsd:import namespace="a9672bf0-41c1-4df4-be61-4b34b4fa2006"/>
    <xsd:import namespace="da57bf1e-e8be-428a-98f6-61d2e91c4cae"/>
    <xsd:import namespace="fa6a9aea-fb0f-4ddd-aff8-712634b7d5f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3:lcf76f155ced4ddcb4097134ff3c332f" minOccurs="0"/>
                <xsd:element ref="ns4:TaxCatchAll" minOccurs="0"/>
                <xsd:element ref="ns3:MediaServiceDateTaken" minOccurs="0"/>
                <xsd:element ref="ns3:CheckInNotes"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672bf0-41c1-4df4-be61-4b34b4fa200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57bf1e-e8be-428a-98f6-61d2e91c4c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6856f2ee-118d-42e8-91de-064c9a66b685"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CheckInNotes" ma:index="22" nillable="true" ma:displayName="Check In Notes" ma:format="Dropdown" ma:internalName="CheckInNotes">
      <xsd:simpleType>
        <xsd:restriction base="dms:Text">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6a9aea-fb0f-4ddd-aff8-712634b7d5f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57c43ba3-e373-4401-a0fd-b5ce433444d0}" ma:internalName="TaxCatchAll" ma:showField="CatchAllData" ma:web="a9672bf0-41c1-4df4-be61-4b34b4fa20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E61559-27F9-462F-A115-765956FA637A}">
  <ds:schemaRefs>
    <ds:schemaRef ds:uri="http://schemas.microsoft.com/office/2006/metadata/properties"/>
    <ds:schemaRef ds:uri="http://www.w3.org/XML/1998/namespace"/>
    <ds:schemaRef ds:uri="http://purl.org/dc/terms/"/>
    <ds:schemaRef ds:uri="fa6a9aea-fb0f-4ddd-aff8-712634b7d5fe"/>
    <ds:schemaRef ds:uri="http://schemas.microsoft.com/office/infopath/2007/PartnerControls"/>
    <ds:schemaRef ds:uri="a9672bf0-41c1-4df4-be61-4b34b4fa2006"/>
    <ds:schemaRef ds:uri="http://schemas.openxmlformats.org/package/2006/metadata/core-properties"/>
    <ds:schemaRef ds:uri="http://purl.org/dc/dcmitype/"/>
    <ds:schemaRef ds:uri="http://schemas.microsoft.com/office/2006/documentManagement/types"/>
    <ds:schemaRef ds:uri="http://purl.org/dc/elements/1.1/"/>
    <ds:schemaRef ds:uri="da57bf1e-e8be-428a-98f6-61d2e91c4cae"/>
  </ds:schemaRefs>
</ds:datastoreItem>
</file>

<file path=customXml/itemProps2.xml><?xml version="1.0" encoding="utf-8"?>
<ds:datastoreItem xmlns:ds="http://schemas.openxmlformats.org/officeDocument/2006/customXml" ds:itemID="{A2753792-7E2E-486F-9970-D05BA4636F15}">
  <ds:schemaRefs>
    <ds:schemaRef ds:uri="http://schemas.microsoft.com/sharepoint/v3/contenttype/forms"/>
  </ds:schemaRefs>
</ds:datastoreItem>
</file>

<file path=customXml/itemProps3.xml><?xml version="1.0" encoding="utf-8"?>
<ds:datastoreItem xmlns:ds="http://schemas.openxmlformats.org/officeDocument/2006/customXml" ds:itemID="{D77FD245-1132-4263-8808-C8238BB269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672bf0-41c1-4df4-be61-4b34b4fa2006"/>
    <ds:schemaRef ds:uri="da57bf1e-e8be-428a-98f6-61d2e91c4cae"/>
    <ds:schemaRef ds:uri="fa6a9aea-fb0f-4ddd-aff8-712634b7d5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f90b97b-be46-4a00-9700-81ce4ff1b7f6}" enabled="0" method="" siteId="{cf90b97b-be46-4a00-9700-81ce4ff1b7f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5</vt:i4>
      </vt:variant>
    </vt:vector>
  </HeadingPairs>
  <TitlesOfParts>
    <vt:vector size="30" baseType="lpstr">
      <vt:lpstr>Contents</vt:lpstr>
      <vt:lpstr>Text Update Tool</vt:lpstr>
      <vt:lpstr>2021 Summary_Formatted</vt:lpstr>
      <vt:lpstr>2021 Summary</vt:lpstr>
      <vt:lpstr>Projections_Formatted</vt:lpstr>
      <vt:lpstr>Projections Summary</vt:lpstr>
      <vt:lpstr>Sector Summary</vt:lpstr>
      <vt:lpstr>Charts</vt:lpstr>
      <vt:lpstr>Key Source Analysis (2021)</vt:lpstr>
      <vt:lpstr>Key Source Analysis (2025)</vt:lpstr>
      <vt:lpstr>Key Source Analysis (2030)</vt:lpstr>
      <vt:lpstr>Key Source Analysis (2045)</vt:lpstr>
      <vt:lpstr>SIT Results</vt:lpstr>
      <vt:lpstr>SIT Sector Results</vt:lpstr>
      <vt:lpstr>SIT Projections</vt:lpstr>
      <vt:lpstr>SIT CO2FFC</vt:lpstr>
      <vt:lpstr>Dataframe Output</vt:lpstr>
      <vt:lpstr>Inventory Results</vt:lpstr>
      <vt:lpstr>Inventory Projections</vt:lpstr>
      <vt:lpstr>QAQC</vt:lpstr>
      <vt:lpstr>SIT Results_Comp</vt:lpstr>
      <vt:lpstr>Comparison -&gt;</vt:lpstr>
      <vt:lpstr>SIT 2017 Results</vt:lpstr>
      <vt:lpstr>SIT 2020 Results</vt:lpstr>
      <vt:lpstr>SIT 2019 Results</vt:lpstr>
      <vt:lpstr>Proj_base_values</vt:lpstr>
      <vt:lpstr>Tab_21</vt:lpstr>
      <vt:lpstr>Tab_23</vt:lpstr>
      <vt:lpstr>Tab_25</vt:lpstr>
      <vt:lpstr>Tab_26</vt:lpstr>
    </vt:vector>
  </TitlesOfParts>
  <Manager/>
  <Company>ICFI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Stilson, Drew</dc:creator>
  <cp:keywords/>
  <dc:description/>
  <cp:lastModifiedBy>O'Malley, Katie</cp:lastModifiedBy>
  <cp:revision/>
  <dcterms:created xsi:type="dcterms:W3CDTF">2018-02-22T16:40:24Z</dcterms:created>
  <dcterms:modified xsi:type="dcterms:W3CDTF">2025-01-22T16:18:17Z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0x010100265377373E491046B04AA9A0BA7018B0</vt:lpwstr>
  </property>
  <property fmtid="{D5CDD505-2E9C-101B-9397-08002B2CF9AE}" pid="3" name="AuthorIds_UIVersion_11776">
    <vt:lpwstr>14</vt:lpwstr>
  </property>
  <property fmtid="{D5CDD505-2E9C-101B-9397-08002B2CF9AE}" pid="4" name="MediaServiceImageTags">
    <vt:lpwstr/>
  </property>
</Properties>
</file>