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style2.xml" ContentType="application/vnd.ms-office.chartstyle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olors1.xml" ContentType="application/vnd.ms-office.chartcolorstyle+xml"/>
  <Override PartName="/xl/charts/style1.xml" ContentType="application/vnd.ms-office.chartstyle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charts/colors2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26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0.xml" ContentType="application/vnd.openxmlformats-officedocument.spreadsheetml.worksheet+xml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27.xml" ContentType="application/vnd.openxmlformats-officedocument.spreadsheetml.worksheet+xml"/>
  <Override PartName="/xl/worksheets/sheet2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Liming\Downloads\"/>
    </mc:Choice>
  </mc:AlternateContent>
  <bookViews>
    <workbookView xWindow="0" yWindow="0" windowWidth="19200" windowHeight="7935" tabRatio="940"/>
  </bookViews>
  <sheets>
    <sheet name="SummaryAllTanks" sheetId="25" r:id="rId1"/>
    <sheet name="Tank Overfill Estimate" sheetId="26" r:id="rId2"/>
    <sheet name="Sheet1" sheetId="27" r:id="rId3"/>
    <sheet name="RedHill Release Incidents" sheetId="1" r:id="rId4"/>
    <sheet name="Sheet2" sheetId="2" r:id="rId5"/>
    <sheet name="NavyBulkTank_SpillReleaseData" sheetId="23" r:id="rId6"/>
    <sheet name="Tank 1" sheetId="3" r:id="rId7"/>
    <sheet name="Tank 2" sheetId="4" r:id="rId8"/>
    <sheet name="Tank 3" sheetId="5" r:id="rId9"/>
    <sheet name="Tank 4" sheetId="6" r:id="rId10"/>
    <sheet name="Tank 5" sheetId="7" r:id="rId11"/>
    <sheet name="Tank 6" sheetId="8" r:id="rId12"/>
    <sheet name="Tank 7" sheetId="9" r:id="rId13"/>
    <sheet name="Tank 8" sheetId="10" r:id="rId14"/>
    <sheet name="Tank 9" sheetId="11" r:id="rId15"/>
    <sheet name="Tank 10" sheetId="12" r:id="rId16"/>
    <sheet name="Tank 11" sheetId="13" r:id="rId17"/>
    <sheet name="Tank 12" sheetId="14" r:id="rId18"/>
    <sheet name="Tank 13" sheetId="15" r:id="rId19"/>
    <sheet name="Tank 14" sheetId="16" r:id="rId20"/>
    <sheet name="Tank 15" sheetId="17" r:id="rId21"/>
    <sheet name="Tank 16" sheetId="18" r:id="rId22"/>
    <sheet name="Tank 17" sheetId="19" r:id="rId23"/>
    <sheet name="Tank 18" sheetId="20" r:id="rId24"/>
    <sheet name="Tank 19" sheetId="21" r:id="rId25"/>
    <sheet name="Tank 20" sheetId="22" r:id="rId26"/>
    <sheet name="Table 5.4-1 Response Event Data" sheetId="28" r:id="rId27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" i="26" l="1"/>
  <c r="A8" i="26"/>
  <c r="A4" i="26" l="1"/>
  <c r="J60" i="25" l="1"/>
  <c r="J59" i="25"/>
  <c r="J58" i="25"/>
  <c r="J57" i="25"/>
  <c r="J56" i="25"/>
  <c r="J55" i="25"/>
  <c r="J54" i="25"/>
  <c r="J53" i="25"/>
  <c r="J52" i="25"/>
  <c r="J51" i="25"/>
  <c r="J50" i="25"/>
  <c r="J49" i="25"/>
  <c r="J48" i="25"/>
  <c r="J47" i="25"/>
  <c r="J46" i="25"/>
  <c r="J45" i="25"/>
  <c r="J44" i="25"/>
  <c r="J43" i="25"/>
  <c r="J42" i="25"/>
  <c r="J41" i="25"/>
  <c r="J40" i="25"/>
  <c r="J39" i="25"/>
  <c r="J38" i="25"/>
  <c r="J37" i="25"/>
  <c r="J36" i="25"/>
  <c r="J35" i="25"/>
  <c r="J34" i="25"/>
  <c r="J33" i="25"/>
  <c r="J32" i="25"/>
  <c r="J31" i="25"/>
  <c r="J28" i="25"/>
  <c r="J27" i="25"/>
  <c r="J30" i="25"/>
  <c r="J29" i="25"/>
  <c r="J26" i="25"/>
  <c r="J25" i="25"/>
  <c r="J24" i="25"/>
  <c r="J23" i="25"/>
  <c r="J22" i="25"/>
  <c r="J21" i="25"/>
  <c r="J17" i="22"/>
  <c r="J16" i="22"/>
  <c r="J18" i="21"/>
  <c r="J17" i="21"/>
  <c r="J17" i="20"/>
  <c r="J16" i="20"/>
  <c r="J18" i="19"/>
  <c r="J17" i="19"/>
  <c r="J22" i="18"/>
  <c r="J21" i="18"/>
  <c r="J17" i="17"/>
  <c r="J16" i="17"/>
  <c r="J17" i="16"/>
  <c r="J16" i="16"/>
  <c r="J17" i="15"/>
  <c r="J16" i="15"/>
  <c r="J20" i="14"/>
  <c r="J19" i="14"/>
  <c r="J18" i="13"/>
  <c r="J17" i="13"/>
  <c r="J18" i="12"/>
  <c r="J19" i="12"/>
  <c r="J17" i="11"/>
  <c r="J18" i="11"/>
  <c r="J17" i="10"/>
  <c r="J16" i="10"/>
  <c r="J19" i="9"/>
  <c r="J18" i="9"/>
  <c r="J19" i="7"/>
  <c r="J18" i="7"/>
  <c r="J17" i="8"/>
  <c r="J16" i="8"/>
  <c r="J17" i="6"/>
  <c r="J16" i="6"/>
  <c r="J18" i="4"/>
  <c r="J17" i="5"/>
  <c r="J16" i="5"/>
  <c r="J17" i="4"/>
  <c r="J21" i="3"/>
  <c r="T60" i="25" l="1"/>
  <c r="T59" i="25"/>
  <c r="T58" i="25"/>
  <c r="T57" i="25"/>
  <c r="T56" i="25"/>
  <c r="T55" i="25"/>
  <c r="T54" i="25"/>
  <c r="T53" i="25"/>
  <c r="T52" i="25"/>
  <c r="T51" i="25"/>
  <c r="T50" i="25"/>
  <c r="T49" i="25"/>
  <c r="T48" i="25"/>
  <c r="T47" i="25"/>
  <c r="T46" i="25"/>
  <c r="T45" i="25"/>
  <c r="T44" i="25"/>
  <c r="T43" i="25"/>
  <c r="T42" i="25"/>
  <c r="T41" i="25"/>
  <c r="T40" i="25"/>
  <c r="T39" i="25"/>
  <c r="T38" i="25"/>
  <c r="T37" i="25"/>
  <c r="T36" i="25"/>
  <c r="T35" i="25"/>
  <c r="T34" i="25"/>
  <c r="T33" i="25"/>
  <c r="T32" i="25"/>
  <c r="T31" i="25"/>
  <c r="T30" i="25"/>
  <c r="T29" i="25"/>
  <c r="T28" i="25"/>
  <c r="T27" i="25"/>
  <c r="T26" i="25"/>
  <c r="T25" i="25"/>
  <c r="T24" i="25"/>
  <c r="T23" i="25"/>
  <c r="T22" i="25"/>
  <c r="T21" i="25"/>
  <c r="T17" i="22"/>
  <c r="T16" i="22"/>
  <c r="T18" i="21"/>
  <c r="T17" i="21"/>
  <c r="T17" i="20"/>
  <c r="T16" i="20"/>
  <c r="T18" i="19"/>
  <c r="T17" i="19"/>
  <c r="T21" i="18"/>
  <c r="T22" i="18"/>
  <c r="T17" i="17"/>
  <c r="T16" i="17"/>
  <c r="T17" i="16"/>
  <c r="T16" i="16"/>
  <c r="T17" i="15"/>
  <c r="T16" i="15"/>
  <c r="T20" i="14"/>
  <c r="T19" i="14"/>
  <c r="T18" i="13"/>
  <c r="T17" i="13"/>
  <c r="T19" i="12"/>
  <c r="T18" i="11"/>
  <c r="T17" i="11"/>
  <c r="T17" i="10"/>
  <c r="T16" i="10"/>
  <c r="T19" i="9"/>
  <c r="T18" i="9"/>
  <c r="T17" i="8"/>
  <c r="T18" i="7"/>
  <c r="T17" i="5"/>
  <c r="J15" i="25"/>
  <c r="T18" i="12"/>
  <c r="T16" i="8"/>
  <c r="T19" i="7"/>
  <c r="T17" i="6"/>
  <c r="T16" i="6"/>
  <c r="T16" i="5"/>
  <c r="T18" i="4"/>
  <c r="T17" i="4"/>
  <c r="T22" i="3"/>
  <c r="T21" i="3"/>
  <c r="J22" i="3"/>
  <c r="H28" i="3"/>
  <c r="H27" i="3"/>
  <c r="H33" i="3"/>
  <c r="H32" i="3"/>
  <c r="J16" i="25"/>
  <c r="J11" i="25"/>
  <c r="J10" i="25"/>
  <c r="C45" i="1"/>
  <c r="E11" i="22" l="1"/>
  <c r="E10" i="22"/>
  <c r="E12" i="4"/>
  <c r="E11" i="4"/>
  <c r="E11" i="5"/>
  <c r="E10" i="5"/>
  <c r="E11" i="6"/>
  <c r="E10" i="6"/>
  <c r="E13" i="7"/>
  <c r="E12" i="7"/>
  <c r="E11" i="8"/>
  <c r="E10" i="8"/>
  <c r="E13" i="9"/>
  <c r="E12" i="9"/>
  <c r="E11" i="10"/>
  <c r="E10" i="10"/>
  <c r="E12" i="11"/>
  <c r="E11" i="11"/>
  <c r="E13" i="12"/>
  <c r="E12" i="12"/>
  <c r="E12" i="13"/>
  <c r="E11" i="13"/>
  <c r="E14" i="14"/>
  <c r="E13" i="14"/>
  <c r="E11" i="15"/>
  <c r="E10" i="15"/>
  <c r="E11" i="16"/>
  <c r="E10" i="16"/>
  <c r="E11" i="17"/>
  <c r="E10" i="17"/>
  <c r="E16" i="18"/>
  <c r="E15" i="18"/>
  <c r="E12" i="19"/>
  <c r="E11" i="19"/>
  <c r="E11" i="20"/>
  <c r="E10" i="20"/>
  <c r="E12" i="21"/>
  <c r="E11" i="21"/>
  <c r="E16" i="3"/>
  <c r="E15" i="3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5" i="22"/>
  <c r="C6" i="22" s="1"/>
  <c r="D8" i="21"/>
  <c r="D6" i="21"/>
  <c r="D7" i="21" s="1"/>
  <c r="C6" i="21"/>
  <c r="C7" i="21" s="1"/>
  <c r="D7" i="20"/>
  <c r="D5" i="20"/>
  <c r="D6" i="20" s="1"/>
  <c r="C5" i="20"/>
  <c r="C6" i="20" s="1"/>
  <c r="D8" i="19"/>
  <c r="D6" i="19"/>
  <c r="D7" i="19" s="1"/>
  <c r="C6" i="19"/>
  <c r="C7" i="19" s="1"/>
  <c r="D12" i="18"/>
  <c r="D10" i="18"/>
  <c r="D11" i="18" s="1"/>
  <c r="C10" i="18"/>
  <c r="C11" i="18" s="1"/>
  <c r="D7" i="17"/>
  <c r="D5" i="17"/>
  <c r="D6" i="17" s="1"/>
  <c r="C5" i="17"/>
  <c r="C6" i="17" s="1"/>
  <c r="D7" i="16"/>
  <c r="D5" i="16"/>
  <c r="D6" i="16" s="1"/>
  <c r="C5" i="16"/>
  <c r="C6" i="16" s="1"/>
  <c r="D7" i="15"/>
  <c r="D5" i="15"/>
  <c r="D6" i="15" s="1"/>
  <c r="C5" i="15"/>
  <c r="C6" i="15" s="1"/>
  <c r="D9" i="14"/>
  <c r="D7" i="14"/>
  <c r="D8" i="14" s="1"/>
  <c r="C7" i="14"/>
  <c r="C8" i="14" s="1"/>
  <c r="D7" i="13"/>
  <c r="D5" i="13"/>
  <c r="D6" i="13" s="1"/>
  <c r="C5" i="13"/>
  <c r="C6" i="13" s="1"/>
  <c r="D9" i="12"/>
  <c r="D7" i="12"/>
  <c r="D8" i="12" s="1"/>
  <c r="C7" i="12"/>
  <c r="C8" i="12" s="1"/>
  <c r="D8" i="11"/>
  <c r="D6" i="11"/>
  <c r="D7" i="11" s="1"/>
  <c r="C6" i="11"/>
  <c r="C7" i="11" s="1"/>
  <c r="D7" i="10"/>
  <c r="D5" i="10"/>
  <c r="D6" i="10" s="1"/>
  <c r="C5" i="10"/>
  <c r="C6" i="10" s="1"/>
  <c r="D9" i="9"/>
  <c r="D7" i="9"/>
  <c r="D8" i="9" s="1"/>
  <c r="C7" i="9"/>
  <c r="C8" i="9" s="1"/>
  <c r="D7" i="8"/>
  <c r="D5" i="8"/>
  <c r="D6" i="8" s="1"/>
  <c r="C5" i="8"/>
  <c r="C6" i="8" s="1"/>
  <c r="D9" i="7"/>
  <c r="D7" i="7"/>
  <c r="D8" i="7" s="1"/>
  <c r="C7" i="7"/>
  <c r="C8" i="7" s="1"/>
  <c r="D7" i="6"/>
  <c r="D5" i="6"/>
  <c r="D6" i="6" s="1"/>
  <c r="C5" i="6"/>
  <c r="C6" i="6" s="1"/>
  <c r="D7" i="5"/>
  <c r="D5" i="5"/>
  <c r="D6" i="5" s="1"/>
  <c r="C5" i="5"/>
  <c r="C6" i="5" s="1"/>
  <c r="D8" i="4"/>
  <c r="D6" i="4"/>
  <c r="D7" i="4" s="1"/>
  <c r="C6" i="4"/>
  <c r="C7" i="4" s="1"/>
  <c r="D13" i="3"/>
  <c r="D11" i="3"/>
  <c r="D12" i="3" s="1"/>
  <c r="C11" i="3"/>
  <c r="C12" i="3" s="1"/>
  <c r="D43" i="1" l="1"/>
  <c r="C70" i="2" l="1"/>
  <c r="D42" i="1"/>
  <c r="D41" i="1"/>
  <c r="C41" i="1"/>
  <c r="C42" i="1" s="1"/>
</calcChain>
</file>

<file path=xl/sharedStrings.xml><?xml version="1.0" encoding="utf-8"?>
<sst xmlns="http://schemas.openxmlformats.org/spreadsheetml/2006/main" count="3027" uniqueCount="592">
  <si>
    <t>Date</t>
  </si>
  <si>
    <t>Tank</t>
  </si>
  <si>
    <t>Type</t>
  </si>
  <si>
    <t>Data Source</t>
  </si>
  <si>
    <t>Detection Method</t>
  </si>
  <si>
    <t>EPA-R09-UST-2015-0441-0559 (1).pdf</t>
  </si>
  <si>
    <t>telltale</t>
  </si>
  <si>
    <t>Rate</t>
  </si>
  <si>
    <t>0.625 gallons / minute</t>
  </si>
  <si>
    <t xml:space="preserve">Telltale </t>
  </si>
  <si>
    <t>Mitigation</t>
  </si>
  <si>
    <t>1947 Oct.</t>
  </si>
  <si>
    <t>tank emptied</t>
  </si>
  <si>
    <t>1948 Jul.</t>
  </si>
  <si>
    <t>Quantity (gallons)</t>
  </si>
  <si>
    <t>1949 Dec.</t>
  </si>
  <si>
    <t>1953 Aug.</t>
  </si>
  <si>
    <t>Cause</t>
  </si>
  <si>
    <t>crack found in tank</t>
  </si>
  <si>
    <t>1954 May</t>
  </si>
  <si>
    <t>10 gallons in 7 hours</t>
  </si>
  <si>
    <t>1958 Apr.</t>
  </si>
  <si>
    <t>1964 Jan.</t>
  </si>
  <si>
    <t>dome section leak identified</t>
  </si>
  <si>
    <t>1964 Jun.</t>
  </si>
  <si>
    <t>weld leak discovered,</t>
  </si>
  <si>
    <t>5 mL/hr.</t>
  </si>
  <si>
    <t>1964 Aug.</t>
  </si>
  <si>
    <t>1 quart per 2.5 minutes</t>
  </si>
  <si>
    <t>1965 Mar.</t>
  </si>
  <si>
    <t>1 gallon per 1.25 hours</t>
  </si>
  <si>
    <t>1969 Jun.</t>
  </si>
  <si>
    <t>gallon per 1.5 minutes</t>
  </si>
  <si>
    <t>1970 Aug.</t>
  </si>
  <si>
    <t>over(Aug. 1970 and Apr. 1972)</t>
  </si>
  <si>
    <t>unexplained fuel drops</t>
  </si>
  <si>
    <t>1972 Feb.</t>
  </si>
  <si>
    <t>2 quarts per day</t>
  </si>
  <si>
    <t>1973 Jan.</t>
  </si>
  <si>
    <t>leak suspected</t>
  </si>
  <si>
    <t>1973 May</t>
  </si>
  <si>
    <t>1 drop per 20 seconds</t>
  </si>
  <si>
    <t>1973 Mar.</t>
  </si>
  <si>
    <t>suspected leak</t>
  </si>
  <si>
    <t>1973 Nov.</t>
  </si>
  <si>
    <t>1975 Jan.</t>
  </si>
  <si>
    <t>1975 May</t>
  </si>
  <si>
    <t>over(May 1975 and Aug. 1978)</t>
  </si>
  <si>
    <t>1976 Apr.</t>
  </si>
  <si>
    <t>1976 May</t>
  </si>
  <si>
    <t>reported as leaking</t>
  </si>
  <si>
    <t>1978 May</t>
  </si>
  <si>
    <t>significant telltale leak</t>
  </si>
  <si>
    <t>1978 Jul.</t>
  </si>
  <si>
    <t>4.5 to 17.9 gallons/day</t>
  </si>
  <si>
    <t>Leak test</t>
  </si>
  <si>
    <t>after the repair project</t>
  </si>
  <si>
    <t>no documentation of any actions taken to mitigate</t>
  </si>
  <si>
    <t>1980 Feb.</t>
  </si>
  <si>
    <t>rate dropped to&lt; 13 gallons per day below 207 foot fill level</t>
  </si>
  <si>
    <t>1980 Aug.</t>
  </si>
  <si>
    <t>emptied and repaired</t>
  </si>
  <si>
    <t>1981 Jan.</t>
  </si>
  <si>
    <t>severe leak near the top of the tank (between the 235- and 242-foot level)</t>
  </si>
  <si>
    <t>1981 Feb.</t>
  </si>
  <si>
    <t>1,440 gallons per day at the 100-foot level</t>
  </si>
  <si>
    <t>after repairs</t>
  </si>
  <si>
    <t>1981 Jul.</t>
  </si>
  <si>
    <t>leaking badly</t>
  </si>
  <si>
    <t>after tank repair and lining</t>
  </si>
  <si>
    <t>1981 Oct.</t>
  </si>
  <si>
    <t>after repairs and lining</t>
  </si>
  <si>
    <t>1982 July</t>
  </si>
  <si>
    <t>over (Jul. 1982 to Jan. 1983)</t>
  </si>
  <si>
    <t>drops in fuel level</t>
  </si>
  <si>
    <t>back seepage</t>
  </si>
  <si>
    <t>1998 Oct.</t>
  </si>
  <si>
    <t>71 gal/day (over 30.7 days)</t>
  </si>
  <si>
    <t>1999 Sep.</t>
  </si>
  <si>
    <t>steady stream</t>
  </si>
  <si>
    <t>Leak into Lower Access Tunnel</t>
  </si>
  <si>
    <t>2002 Apr.</t>
  </si>
  <si>
    <t>taken out of service after a confirmed release</t>
  </si>
  <si>
    <t>2014 Jan. 13</t>
  </si>
  <si>
    <t>fuel loss</t>
  </si>
  <si>
    <t>EPA-R09-UST-2015-0441-0559 (1).pdf
red-hill-aoc-press-release (1).pdf</t>
  </si>
  <si>
    <t>10,000 to 20,000 gallons
1,000 to 1,500 gallons per day</t>
  </si>
  <si>
    <t>Total:</t>
  </si>
  <si>
    <t>Incidents</t>
  </si>
  <si>
    <t>Years</t>
  </si>
  <si>
    <t>Per Year:</t>
  </si>
  <si>
    <t>EPA-R09-UST-2015-0441-0559 (1).pdf
RH_Tank01_UnverifiedHistory.PDF
RH_Tank02_UnverifiedHistory.PDF</t>
  </si>
  <si>
    <t>EPA-R09-UST-2015-0441-0559 (1).pdf
RH_Tank02_UnverifiedHistory.PDF</t>
  </si>
  <si>
    <t>Inc. Count</t>
  </si>
  <si>
    <t>Total release (Gallons)</t>
  </si>
  <si>
    <t>Fuel transferred to other tanks</t>
  </si>
  <si>
    <t>After inspection (tests)</t>
  </si>
  <si>
    <t>DFM</t>
  </si>
  <si>
    <t>JP-5</t>
  </si>
  <si>
    <t xml:space="preserve">leaking badly </t>
  </si>
  <si>
    <t>after repairs when filled to 242-foot level</t>
  </si>
  <si>
    <t>Tank level drop; 
petroleum found under base of tank</t>
  </si>
  <si>
    <t xml:space="preserve"># incidents with sizeable leaks for 20 tanks. </t>
  </si>
  <si>
    <t>Comments</t>
  </si>
  <si>
    <t>Tank 1</t>
  </si>
  <si>
    <t>tank 2</t>
  </si>
  <si>
    <t>Tank 3</t>
  </si>
  <si>
    <t>Tank 4</t>
  </si>
  <si>
    <t>Tank 5</t>
  </si>
  <si>
    <t>Tank 6</t>
  </si>
  <si>
    <t>Tank 7</t>
  </si>
  <si>
    <t>Tank 8</t>
  </si>
  <si>
    <t>Tank 9</t>
  </si>
  <si>
    <t>Tank 10</t>
  </si>
  <si>
    <t>Tank 11</t>
  </si>
  <si>
    <t>Tank 12</t>
  </si>
  <si>
    <t>Tank 13</t>
  </si>
  <si>
    <t>Tank 14</t>
  </si>
  <si>
    <t>Tank 15</t>
  </si>
  <si>
    <t>Tank 16</t>
  </si>
  <si>
    <t>Tank 17</t>
  </si>
  <si>
    <t>Tank 18</t>
  </si>
  <si>
    <t>Tank 19</t>
  </si>
  <si>
    <t>Tank 20</t>
  </si>
  <si>
    <t>Small / Large</t>
  </si>
  <si>
    <t>Small</t>
  </si>
  <si>
    <t>Large</t>
  </si>
  <si>
    <t xml:space="preserve">      External Leak Small (1 to 50 gpm.)</t>
  </si>
  <si>
    <t>TNK UNPR ELS</t>
  </si>
  <si>
    <t>Gamma</t>
  </si>
  <si>
    <t xml:space="preserve">      External Leak Large (&gt; 50 gpm. Small leak times 0.07.)</t>
  </si>
  <si>
    <t>TNK UNPR ELL</t>
  </si>
  <si>
    <t>Tank (Unpressurized)</t>
  </si>
  <si>
    <t>Small Leaks</t>
  </si>
  <si>
    <t>Large Leaks</t>
  </si>
  <si>
    <t>Mean</t>
  </si>
  <si>
    <t>5th</t>
  </si>
  <si>
    <t>95th</t>
  </si>
  <si>
    <t>Range Factor</t>
  </si>
  <si>
    <t>Alpha</t>
  </si>
  <si>
    <t xml:space="preserve">Beta </t>
  </si>
  <si>
    <t>Error Factor</t>
  </si>
  <si>
    <t>RM DIST.</t>
  </si>
  <si>
    <t>TNKELS</t>
  </si>
  <si>
    <t>Distribution Type</t>
  </si>
  <si>
    <t>TNKELL</t>
  </si>
  <si>
    <t>Median</t>
  </si>
  <si>
    <t>Generic Distribution from NUREC CR 6928</t>
  </si>
  <si>
    <t>Generic Distribution from NUREC CR 6928 In RISKMAN</t>
  </si>
  <si>
    <t>Failure Mode</t>
  </si>
  <si>
    <t>Earliest Date</t>
  </si>
  <si>
    <t>Final Date</t>
  </si>
  <si>
    <t>Total Years</t>
  </si>
  <si>
    <t>Small Releases</t>
  </si>
  <si>
    <t>Large Releases</t>
  </si>
  <si>
    <t>First Stage Update Using NavyBulkTank_SpillReleaseData In RISKMAN</t>
  </si>
  <si>
    <t>TKELSU</t>
  </si>
  <si>
    <t>TKELLU</t>
  </si>
  <si>
    <t>Second Stage Update Using RedHill Specific Data for Tank 1</t>
  </si>
  <si>
    <t>TNK1S</t>
  </si>
  <si>
    <t>TNK1L</t>
  </si>
  <si>
    <t>One-Stage Update</t>
  </si>
  <si>
    <t>Two-Stage Update</t>
  </si>
  <si>
    <t>TK2SU</t>
  </si>
  <si>
    <t>TK2LU</t>
  </si>
  <si>
    <t>TK3SU</t>
  </si>
  <si>
    <t>TK3LU</t>
  </si>
  <si>
    <t>TK4SU</t>
  </si>
  <si>
    <t>TK4LU</t>
  </si>
  <si>
    <t>TK8SU</t>
  </si>
  <si>
    <t>TK8LU</t>
  </si>
  <si>
    <t>TK14SU</t>
  </si>
  <si>
    <t>TK14LU</t>
  </si>
  <si>
    <t>TK18SU</t>
  </si>
  <si>
    <t>TK18LU</t>
  </si>
  <si>
    <t>TK20SU</t>
  </si>
  <si>
    <t>TK20LU</t>
  </si>
  <si>
    <t>TK5SU</t>
  </si>
  <si>
    <t>TK5LU</t>
  </si>
  <si>
    <t>TK6SU</t>
  </si>
  <si>
    <t>TK6LU</t>
  </si>
  <si>
    <t>Second Stage Update Using RedHill Specific Data for Tank 7</t>
  </si>
  <si>
    <t>Second Stage Update Using RedHill Specific Data for Tank 2</t>
  </si>
  <si>
    <t>Second Stage Update Using RedHill Specific Data for Tank 3</t>
  </si>
  <si>
    <t>Second Stage Update Using RedHill Specific Data for Tank 4</t>
  </si>
  <si>
    <t>Second Stage Update Using RedHill Specific Data for Tank 5</t>
  </si>
  <si>
    <t>Second Stage Update Using RedHill Specific Data for Tank 6</t>
  </si>
  <si>
    <t>TK7SU</t>
  </si>
  <si>
    <t>TK7LU</t>
  </si>
  <si>
    <t>TK9SU</t>
  </si>
  <si>
    <t>TK9LU</t>
  </si>
  <si>
    <t>Second Stage Update Using RedHill Specific Data for Tank 9</t>
  </si>
  <si>
    <t>TK10SU</t>
  </si>
  <si>
    <t>TK10LU</t>
  </si>
  <si>
    <t>Second Stage Update Using RedHill Specific Data for Tank 10</t>
  </si>
  <si>
    <t>TK11SU</t>
  </si>
  <si>
    <t>TK11LU</t>
  </si>
  <si>
    <t>Second Stage Update Using RedHill Specific Data for Tank 11</t>
  </si>
  <si>
    <t>TK12SU</t>
  </si>
  <si>
    <t>TK12LU</t>
  </si>
  <si>
    <t>Second Stage Update Using RedHill Specific Data for Tank 12</t>
  </si>
  <si>
    <t>TK13SU</t>
  </si>
  <si>
    <t>TK13LU</t>
  </si>
  <si>
    <t>Second Stage Update Using RedHill Specific Data for Tank 13</t>
  </si>
  <si>
    <t>Second Stage Update Using RedHill Specific Data for Tank 14</t>
  </si>
  <si>
    <t>TK15SU</t>
  </si>
  <si>
    <t>TK15LU</t>
  </si>
  <si>
    <t>Second Stage Update Using RedHill Specific Data for Tank 15</t>
  </si>
  <si>
    <t>TK16LU</t>
  </si>
  <si>
    <t>TK16SU</t>
  </si>
  <si>
    <t>Second Stage Update Using RedHill Specific Data for Tank 16</t>
  </si>
  <si>
    <t>TK17SU</t>
  </si>
  <si>
    <t>TK17LU</t>
  </si>
  <si>
    <t>Second Stage Update Using RedHill Specific Data for Tank 19</t>
  </si>
  <si>
    <t>TK19SU</t>
  </si>
  <si>
    <t>TK19LU</t>
  </si>
  <si>
    <t>Second Stage Update Using RedHill Specific Data for Tank 18</t>
  </si>
  <si>
    <t>Second Stage Update Using RedHill Specific Data for Tank 17</t>
  </si>
  <si>
    <t>Second Stage Update Using RedHill Specific Data for Tank 20</t>
  </si>
  <si>
    <t>No. Releases</t>
  </si>
  <si>
    <t>External Leak Large</t>
  </si>
  <si>
    <t xml:space="preserve">External Leak Small </t>
  </si>
  <si>
    <t xml:space="preserve">Tank 1 External Leak Small </t>
  </si>
  <si>
    <t>Tank 1 External Leak Large</t>
  </si>
  <si>
    <t xml:space="preserve">Tank 2 External Leak Small </t>
  </si>
  <si>
    <t>Tank 2 External Leak Large</t>
  </si>
  <si>
    <t xml:space="preserve">Tank 3 External Leak Small </t>
  </si>
  <si>
    <t>Tank 3 External Leak Large</t>
  </si>
  <si>
    <t xml:space="preserve">Tank 4 External Leak Small </t>
  </si>
  <si>
    <t>Tank 4 External Leak Large</t>
  </si>
  <si>
    <t>Tank 20 External Leak Large</t>
  </si>
  <si>
    <t xml:space="preserve">Tank 20 External Leak Small </t>
  </si>
  <si>
    <t>Tank 19 External Leak Large</t>
  </si>
  <si>
    <t xml:space="preserve">Tank 19 External Leak Small </t>
  </si>
  <si>
    <t>Tank 18 External Leak Large</t>
  </si>
  <si>
    <t xml:space="preserve">Tank 18 External Leak Small </t>
  </si>
  <si>
    <t>Tank 17 External Leak Large</t>
  </si>
  <si>
    <t xml:space="preserve">Tank 17 External Leak Small </t>
  </si>
  <si>
    <t>Tank 16 External Leak Large</t>
  </si>
  <si>
    <t xml:space="preserve">Tank 16 External Leak Small </t>
  </si>
  <si>
    <t>Tank 15 External Leak Large</t>
  </si>
  <si>
    <t xml:space="preserve">Tank 15 External Leak Small </t>
  </si>
  <si>
    <t>Tank 14 External Leak Large</t>
  </si>
  <si>
    <t xml:space="preserve">Tank 14 External Leak Small </t>
  </si>
  <si>
    <t>Tank 13 External Leak Large</t>
  </si>
  <si>
    <t xml:space="preserve">Tank 13 External Leak Small </t>
  </si>
  <si>
    <t>Tank 12 External Leak Large</t>
  </si>
  <si>
    <t xml:space="preserve">Tank 12 External Leak Small </t>
  </si>
  <si>
    <t>Tank 11 External Leak Large</t>
  </si>
  <si>
    <t xml:space="preserve">Tank 11 External Leak Small </t>
  </si>
  <si>
    <t>Tank 10 External Leak Large</t>
  </si>
  <si>
    <t xml:space="preserve">Tank 10 External Leak Small </t>
  </si>
  <si>
    <t>Tank 9 External Leak Large</t>
  </si>
  <si>
    <t xml:space="preserve">Tank 9 External Leak Small </t>
  </si>
  <si>
    <t>Tank 8 External Leak Large</t>
  </si>
  <si>
    <t xml:space="preserve">Tank 8 External Leak Small </t>
  </si>
  <si>
    <t>Tank 7 External Leak Large</t>
  </si>
  <si>
    <t>Tank 6 External Leak Large</t>
  </si>
  <si>
    <t xml:space="preserve">Tank 6 External Leak Small </t>
  </si>
  <si>
    <t>Tank 5 External Leak Large</t>
  </si>
  <si>
    <t xml:space="preserve">Tank 5 External Leak Small </t>
  </si>
  <si>
    <t>Mean
(failures / hour)</t>
  </si>
  <si>
    <t xml:space="preserve">First Stage Update Using NavyBulkTank_SpillReleaseData In RISKMAN (Average for 876,600 tank hours) (Posterior) </t>
  </si>
  <si>
    <t>TK1S</t>
  </si>
  <si>
    <t>TK1L</t>
  </si>
  <si>
    <t>First Stage Update Using RedHill Specific Data for Tank 1  (wo the NavyBulkTank_SpillReleaseData update)</t>
  </si>
  <si>
    <t>First Stage Update Using RedHill Specific Data for Tank 2  (wo the NavyBulkTank_SpillReleaseData update)</t>
  </si>
  <si>
    <t>TK2S</t>
  </si>
  <si>
    <t>TK2L</t>
  </si>
  <si>
    <t>First Stage Update Using RedHill Specific Data for Tank 3  (wo the NavyBulkTank_SpillReleaseData update)</t>
  </si>
  <si>
    <t>TK3S</t>
  </si>
  <si>
    <t>TK3L</t>
  </si>
  <si>
    <t>First Stage Update Using RedHill Specific Data for Tank 4  (wo the NavyBulkTank_SpillReleaseData update)</t>
  </si>
  <si>
    <t>TK4S</t>
  </si>
  <si>
    <t>TK4L</t>
  </si>
  <si>
    <t>First Stage Update Using RedHill Specific Data for Tank 5 (wo the NavyBulkTank_SpillReleaseData update)</t>
  </si>
  <si>
    <t>TK5S</t>
  </si>
  <si>
    <t>TK5L</t>
  </si>
  <si>
    <t>First Stage Update Using RedHill Specific Data for Tank 6  (wo the NavyBulkTank_SpillReleaseData update)</t>
  </si>
  <si>
    <t>TK6S</t>
  </si>
  <si>
    <t>TK6L</t>
  </si>
  <si>
    <t>First Stage Update Using RedHill Specific Data for Tank 7 (wo the NavyBulkTank_SpillReleaseData update)</t>
  </si>
  <si>
    <t>TK7S</t>
  </si>
  <si>
    <t>TK7L</t>
  </si>
  <si>
    <t xml:space="preserve">Tank 7 External Leak Small </t>
  </si>
  <si>
    <t>First Stage Update Using RedHill Specific Data for Tank 8  (wo the NavyBulkTank_SpillReleaseData update)</t>
  </si>
  <si>
    <t>TK8S</t>
  </si>
  <si>
    <t>TK8L</t>
  </si>
  <si>
    <t>First Stage Update Using RedHill Specific Data for Tank 9  (wo the NavyBulkTank_SpillReleaseData update)</t>
  </si>
  <si>
    <t>TK9S</t>
  </si>
  <si>
    <t>TK9L</t>
  </si>
  <si>
    <t>First Stage Update Using RedHill Specific Data for Tank 10  (wo the NavyBulkTank_SpillReleaseData update)</t>
  </si>
  <si>
    <t>TK10S</t>
  </si>
  <si>
    <t>TK10L</t>
  </si>
  <si>
    <t>First Stage Update Using RedHill Specific Data for Tank 11  (wo the NavyBulkTank_SpillReleaseData update)</t>
  </si>
  <si>
    <t>TK11S</t>
  </si>
  <si>
    <t>TK11L</t>
  </si>
  <si>
    <t>First Stage Update Using RedHill Specific Data for Tank 12 (wo the NavyBulkTank_SpillReleaseData update)</t>
  </si>
  <si>
    <t>TK12S</t>
  </si>
  <si>
    <t>TK12L</t>
  </si>
  <si>
    <t>First Stage Update Using RedHill Specific Data for Tank 13  (wo the NavyBulkTank_SpillReleaseData update)</t>
  </si>
  <si>
    <t>TK13S</t>
  </si>
  <si>
    <t>TK13L</t>
  </si>
  <si>
    <t>First Stage Update Using RedHill Specific Data for Tank 14  (wo the NavyBulkTank_SpillReleaseData update)</t>
  </si>
  <si>
    <t>TK14S</t>
  </si>
  <si>
    <t>TK14L</t>
  </si>
  <si>
    <t>First Stage Update Using RedHill Specific Data for Tank 15  (wo the NavyBulkTank_SpillReleaseData update)</t>
  </si>
  <si>
    <t>TK15S</t>
  </si>
  <si>
    <t>TK15L</t>
  </si>
  <si>
    <t>First Stage Update Using RedHill Specific Data for Tank 16  (wo the NavyBulkTank_SpillReleaseData update)</t>
  </si>
  <si>
    <t>TK16S</t>
  </si>
  <si>
    <t>TK16L</t>
  </si>
  <si>
    <t>First Stage Update Using RedHill Specific Data for Tank 17  (wo the NavyBulkTank_SpillReleaseData update)</t>
  </si>
  <si>
    <t>TK17S</t>
  </si>
  <si>
    <t>TK17L</t>
  </si>
  <si>
    <t>First Stage Update Using RedHill Specific Data for Tank 18  (wo the NavyBulkTank_SpillReleaseData update)</t>
  </si>
  <si>
    <t>TK18S</t>
  </si>
  <si>
    <t>TK18L</t>
  </si>
  <si>
    <t>First Stage Update Using RedHill Specific Data for Tank 19 (wo the NavyBulkTank_SpillReleaseData update)</t>
  </si>
  <si>
    <t>TK19S</t>
  </si>
  <si>
    <t>TK19L</t>
  </si>
  <si>
    <t>First Stage Update Using RedHill Specific Data for Tank 20  (wo the NavyBulkTank_SpillReleaseData update)</t>
  </si>
  <si>
    <t>TK20S</t>
  </si>
  <si>
    <t>TK20L</t>
  </si>
  <si>
    <t>First Stage Update Using RedHill Specific Data for Tank 1 - 20 (over 350,640 hours) (Posterior)  W.O. Using NavyBulkTank_SpillReleaseData</t>
  </si>
  <si>
    <t>Generic Distribution from NUREG CR 6928 (Industry average for 47,023,680 tank hours)</t>
  </si>
  <si>
    <t>RH_Tank02_UnverifiedHistory.PDF
EPA-R09-UST-2015-0441-0559 (1).pdf</t>
  </si>
  <si>
    <t>RH_Tank16_UnverifiedHistory.PDF
EPA-R09-UST-2015-0441-0559 (1).pdf</t>
  </si>
  <si>
    <t>RH_Tank01_UnverifiedHistory.PDF
EPA-R09-UST-2015-0441-0559 (1).pdf</t>
  </si>
  <si>
    <t>RH_Tank09_UnverifiedHistory.PDF
EPA-R09-UST-2015-0441-0559 (1).pdf</t>
  </si>
  <si>
    <t>RH_Tank12_UnverifiedHistory.PDF
EPA-R09-UST-2015-0441-0559 (1).pdf</t>
  </si>
  <si>
    <t>RH_Tank19_UnverifiedHistory.PDF
EPA-R09-UST-2015-0441-0559 (1).pdf</t>
  </si>
  <si>
    <t>RH_Tank05_UnverifiedHistory.PDF
EPA-R09-UST-2015-0441-0559 (1).pdf</t>
  </si>
  <si>
    <t>RH_Tank17_UnverifiedHistory.PDF
EPA-R09-UST-2015-0441-0559 (1).pdf</t>
  </si>
  <si>
    <t>RH_Tank10_UnverifiedHistory.PDF
EPA-R09-UST-2015-0441-0559 (1).pdf</t>
  </si>
  <si>
    <t>RH_Tank07_UnverifiedHistory.PDF
EPA-R09-UST-2015-0441-0559 (1).pdf</t>
  </si>
  <si>
    <t>RH_Tank13_UnverifiedHistory.PDF
EPA-R09-UST-2015-0441-0559 (1).pdf</t>
  </si>
  <si>
    <t>RH_Tank11_UnverifiedHistory.PDF
EPA-R09-UST-2015-0441-0559 (1).pdf</t>
  </si>
  <si>
    <t>RH_Tank15_UnverifiedHistory.PDF
EPA-R09-UST-2015-0441-0559 (1).pdf</t>
  </si>
  <si>
    <t xml:space="preserve">
EPA-R09-UST-2015-0441-0559 (1).pdf</t>
  </si>
  <si>
    <t>Second Stage Update Using RedHill Specific Data for Tank 1 - 20 (over  350,640 hours) (Posterior) Using NavyBulkTank_SpillReleaseData</t>
  </si>
  <si>
    <t>Generic Distribution from NUREG CR 6928 In RISKMAN (Prior)</t>
  </si>
  <si>
    <t>facility fill operations per year</t>
  </si>
  <si>
    <t>facility internal transfer operations per year</t>
  </si>
  <si>
    <t>active tanks in facility</t>
  </si>
  <si>
    <t>fill operations per tank per year</t>
  </si>
  <si>
    <t>high level switch fails to actuate/demand</t>
  </si>
  <si>
    <t>per tank per year</t>
  </si>
  <si>
    <t>per facility per year</t>
  </si>
  <si>
    <t>Component Index</t>
  </si>
  <si>
    <t>System/Component (From P&amp;ID)</t>
  </si>
  <si>
    <t>Component Type 
Link (6928)</t>
  </si>
  <si>
    <t>Failure Mode 
ID</t>
  </si>
  <si>
    <t>Mean 
Failure Rate</t>
  </si>
  <si>
    <t>Failure Rate Units</t>
  </si>
  <si>
    <t>Error Factor 
(95th/50th)</t>
  </si>
  <si>
    <t>Ball Valve</t>
  </si>
  <si>
    <t>Motor-Operated Valve Fail to Control</t>
  </si>
  <si>
    <t>MOV</t>
  </si>
  <si>
    <t>FC</t>
  </si>
  <si>
    <t>h</t>
  </si>
  <si>
    <t>Motor-Operated Valve Fail to Open or Close</t>
  </si>
  <si>
    <t>FTO/C</t>
  </si>
  <si>
    <t>d</t>
  </si>
  <si>
    <t>Motor-Operated Valve Spurious Operation</t>
  </si>
  <si>
    <t>SO</t>
  </si>
  <si>
    <t>Motor-Operated Valve External Leak Small</t>
  </si>
  <si>
    <t>ELS</t>
  </si>
  <si>
    <t>Motor-Operated Valve External Leak Large</t>
  </si>
  <si>
    <t>ELL</t>
  </si>
  <si>
    <t>Motor-Operated Valve Internal Leak Small</t>
  </si>
  <si>
    <t>ILS</t>
  </si>
  <si>
    <t>Motor-Operated Valve Internal Leak Large</t>
  </si>
  <si>
    <t>ILL</t>
  </si>
  <si>
    <t>Butterfly Valve</t>
  </si>
  <si>
    <t>Check Valve</t>
  </si>
  <si>
    <t>Check Valve Fail to Close</t>
  </si>
  <si>
    <t>CKV</t>
  </si>
  <si>
    <t>FTC</t>
  </si>
  <si>
    <t>Check Valve Fail to Open</t>
  </si>
  <si>
    <t>FTO</t>
  </si>
  <si>
    <t>Check Valve External Leak Small</t>
  </si>
  <si>
    <t>Check Valve External Leak Large</t>
  </si>
  <si>
    <t>Check Valve Internal Leak Small</t>
  </si>
  <si>
    <t>Check Valve Internal Leak Large</t>
  </si>
  <si>
    <t>Gate Valve</t>
  </si>
  <si>
    <t>Globe Valve</t>
  </si>
  <si>
    <t>Plug Valve</t>
  </si>
  <si>
    <t>Manual Valve Fail to Open or Close</t>
  </si>
  <si>
    <t>XVM</t>
  </si>
  <si>
    <t>Manual Valve Plug</t>
  </si>
  <si>
    <t>PLG</t>
  </si>
  <si>
    <t>Manual Valve External Leak Small</t>
  </si>
  <si>
    <t>Manual Valve External Leak Large</t>
  </si>
  <si>
    <t>Manual Valve Internal Leak Small</t>
  </si>
  <si>
    <t>Manual Valve Internal Leak Large</t>
  </si>
  <si>
    <t>Double Block and Bleed Valve</t>
  </si>
  <si>
    <t>Flow Control Valve</t>
  </si>
  <si>
    <t>Four Way Double Block and Bleed Valve</t>
  </si>
  <si>
    <t>Pressure Relief or Safety Valve</t>
  </si>
  <si>
    <t>Safety Relief Valve Fail to Close</t>
  </si>
  <si>
    <t>SRV</t>
  </si>
  <si>
    <t>Safety Relief Valve Fail to Open</t>
  </si>
  <si>
    <t>Safety Relief Valve Spurious Operation</t>
  </si>
  <si>
    <t>Safety Relief Valve Fail to Close (Passing Liquid)</t>
  </si>
  <si>
    <t>FTCL</t>
  </si>
  <si>
    <t>Strainer - Basket Type</t>
  </si>
  <si>
    <t>Strainer Plug</t>
  </si>
  <si>
    <t>STR</t>
  </si>
  <si>
    <t>Filter</t>
  </si>
  <si>
    <t>Filter Plug (Clean Water System)</t>
  </si>
  <si>
    <t>FLT</t>
  </si>
  <si>
    <t>Filter/Seperator (or Flow Switch)</t>
  </si>
  <si>
    <t>Manual Switch Fail to Open or Close</t>
  </si>
  <si>
    <t>FLT for Filter; MSW for Switch</t>
  </si>
  <si>
    <t>Relaxation Tank</t>
  </si>
  <si>
    <t>Tank Unpressurized External Leak Small</t>
  </si>
  <si>
    <t>TNK UNPR</t>
  </si>
  <si>
    <t>Tank Unpressurized External Leak Large</t>
  </si>
  <si>
    <t>Expansion Joint</t>
  </si>
  <si>
    <t>Piping Non-Service Water System External Leak Small</t>
  </si>
  <si>
    <t>PIPE OTHER</t>
  </si>
  <si>
    <t>h-ft</t>
  </si>
  <si>
    <t>Piping Non-Service Water System External Leak Large</t>
  </si>
  <si>
    <t>Flexible Hose</t>
  </si>
  <si>
    <t>Conservation Vent / Flame Arrestor</t>
  </si>
  <si>
    <t>Hydraulic-Operated Damper Fail to Open or Close</t>
  </si>
  <si>
    <t>HOD</t>
  </si>
  <si>
    <t>Hydraulic-Operated Damper Spurious Operation</t>
  </si>
  <si>
    <t>Equipment Drain Funnel</t>
  </si>
  <si>
    <t>Slip Blind, Closed</t>
  </si>
  <si>
    <t>Slip Blind, Open</t>
  </si>
  <si>
    <t>Spectacle Blind, Closed</t>
  </si>
  <si>
    <t>Spectacle Blind, Open</t>
  </si>
  <si>
    <t>Blind Flange</t>
  </si>
  <si>
    <t>BW Capped Pipe</t>
  </si>
  <si>
    <t>Capped Pipe</t>
  </si>
  <si>
    <t>Plug</t>
  </si>
  <si>
    <t>FLT PLG</t>
  </si>
  <si>
    <t>Hose Connector</t>
  </si>
  <si>
    <t>Spool</t>
  </si>
  <si>
    <t>Swivel Joint</t>
  </si>
  <si>
    <t>Pump Motor</t>
  </si>
  <si>
    <t>Motor-Driven Pump (Running) Fail to Run</t>
  </si>
  <si>
    <t>MDP</t>
  </si>
  <si>
    <t>FTR</t>
  </si>
  <si>
    <t>Motor-Driven Pump (Running) Fail to Start</t>
  </si>
  <si>
    <t>FTS</t>
  </si>
  <si>
    <t>Sight Glass</t>
  </si>
  <si>
    <t>Loading Arm</t>
  </si>
  <si>
    <t>Change in Line Size (reducer)</t>
  </si>
  <si>
    <t>Locally Mounted Instrument</t>
  </si>
  <si>
    <t>Sensor/Transmitter (Flow) Fail to Operate</t>
  </si>
  <si>
    <t>STF</t>
  </si>
  <si>
    <t>FTOP</t>
  </si>
  <si>
    <t>Main Panel Mounted Instrument</t>
  </si>
  <si>
    <t>Instrument Mounted Behind Main Panel</t>
  </si>
  <si>
    <t>Local Panel Mounted Instrument</t>
  </si>
  <si>
    <t>Instrument Mounted Behind Local Panel</t>
  </si>
  <si>
    <t>Instrument with two functions</t>
  </si>
  <si>
    <t>Indicator Light</t>
  </si>
  <si>
    <t>Local Pump Controller</t>
  </si>
  <si>
    <t>Process Logic (Flow) Fail to Operate</t>
  </si>
  <si>
    <t>PLF</t>
  </si>
  <si>
    <t>Interface to Flow Computer Digital Highway</t>
  </si>
  <si>
    <t>Interface to Valve Control I/O</t>
  </si>
  <si>
    <t>Tank Interface Unit</t>
  </si>
  <si>
    <t>Interface to PLC</t>
  </si>
  <si>
    <t>Shared Display Control System Operator Interface</t>
  </si>
  <si>
    <t>Interlock Logic</t>
  </si>
  <si>
    <t>Remote Reset Electrical Coil</t>
  </si>
  <si>
    <t>Bistable Fail to Operate</t>
  </si>
  <si>
    <t>BIS</t>
  </si>
  <si>
    <t>Strobe Light</t>
  </si>
  <si>
    <t>Audible Alarm</t>
  </si>
  <si>
    <t>Enroute Booster Pump Controller</t>
  </si>
  <si>
    <t>Pipe Line Leak Detection System</t>
  </si>
  <si>
    <t>Turbine or Propeller Type Flow Meter</t>
  </si>
  <si>
    <t>Positive Displacement Flow Meter</t>
  </si>
  <si>
    <t>Area Volume Flow Meter</t>
  </si>
  <si>
    <t>Accoustic Flow Meter</t>
  </si>
  <si>
    <t>Totalizer Flow Meter</t>
  </si>
  <si>
    <t>Flow Meter Flow Conditioner</t>
  </si>
  <si>
    <t>Thermowell</t>
  </si>
  <si>
    <t>Sensor/Transmitter (Temperature) Fail to Operate</t>
  </si>
  <si>
    <t>STT</t>
  </si>
  <si>
    <t>Pump</t>
  </si>
  <si>
    <t>Gear Pump</t>
  </si>
  <si>
    <t>Vertical Centrifugal Pump</t>
  </si>
  <si>
    <t>Sump Pump</t>
  </si>
  <si>
    <t>Primary Processing Piping</t>
  </si>
  <si>
    <t>Secondary Process Piping</t>
  </si>
  <si>
    <t>Utility Process Piping</t>
  </si>
  <si>
    <t>Valve PIT Limit</t>
  </si>
  <si>
    <t xml:space="preserve">Intrument Line - Electrical </t>
  </si>
  <si>
    <t>Instrument Line - Pnumatic</t>
  </si>
  <si>
    <t>Instrument Line - Capillary</t>
  </si>
  <si>
    <t>Instrument Line - Hydraulic</t>
  </si>
  <si>
    <t>Instrument Line - Mechanical</t>
  </si>
  <si>
    <t>Instrument Line - Electronic Data or Software Link</t>
  </si>
  <si>
    <t>Automated Valve</t>
  </si>
  <si>
    <t>Flow Computer</t>
  </si>
  <si>
    <t>Flow Transmitter</t>
  </si>
  <si>
    <t>Low Flow Switch</t>
  </si>
  <si>
    <t>Flow Computer Interface</t>
  </si>
  <si>
    <t>Flow Conditioner</t>
  </si>
  <si>
    <t>Ground Reader</t>
  </si>
  <si>
    <t>Ground Saftey System</t>
  </si>
  <si>
    <t>Hand Switch (Or pushbutton)</t>
  </si>
  <si>
    <t>Circuit Breaker Spurious Operation</t>
  </si>
  <si>
    <t>CBK</t>
  </si>
  <si>
    <t>Hand Valve</t>
  </si>
  <si>
    <t>Time Delay Relay</t>
  </si>
  <si>
    <t xml:space="preserve">Relay Fail to Operate   </t>
  </si>
  <si>
    <t>RLY</t>
  </si>
  <si>
    <t xml:space="preserve">d </t>
  </si>
  <si>
    <t>Level Alarm High-High</t>
  </si>
  <si>
    <t>Sensor/Transmitter (Level) Fail to Operate</t>
  </si>
  <si>
    <t>STL</t>
  </si>
  <si>
    <t>Level Element</t>
  </si>
  <si>
    <t>Level Element - Bottom Dediment &amp; Water</t>
  </si>
  <si>
    <t>Level Indicator</t>
  </si>
  <si>
    <t xml:space="preserve">Level Switch High </t>
  </si>
  <si>
    <t>Level Switch High - High</t>
  </si>
  <si>
    <t>Level Switch Low</t>
  </si>
  <si>
    <t>Level Switch Low - Low</t>
  </si>
  <si>
    <t>Level Safety System</t>
  </si>
  <si>
    <t>Level Transmitter</t>
  </si>
  <si>
    <t>Level Communications Intterface</t>
  </si>
  <si>
    <t>Process Logic (Level) Fail to Operate</t>
  </si>
  <si>
    <t>PLL</t>
  </si>
  <si>
    <t>Motor Operated Valve</t>
  </si>
  <si>
    <t>Pressure Differntial Alarm, High</t>
  </si>
  <si>
    <t>Sensor/Transmitter (Pressure) Fail to Operate</t>
  </si>
  <si>
    <t>STP</t>
  </si>
  <si>
    <t>Differential Pressure Indicator</t>
  </si>
  <si>
    <t>Pressure Differential Switch</t>
  </si>
  <si>
    <t>Presssure Indicator</t>
  </si>
  <si>
    <t>Pressure Indicating Transmitter</t>
  </si>
  <si>
    <t>High Pressure Switch</t>
  </si>
  <si>
    <t>Programmable Logic Controller</t>
  </si>
  <si>
    <t>Pipeline Leak Detection System</t>
  </si>
  <si>
    <t>Low Pressure Switch</t>
  </si>
  <si>
    <t>Pressure Transmitter</t>
  </si>
  <si>
    <t>Remote Intterface Unit</t>
  </si>
  <si>
    <t>Solenoid Operated Valve</t>
  </si>
  <si>
    <t>Solenoid-Operated Valve Fail to Control</t>
  </si>
  <si>
    <t>SOV</t>
  </si>
  <si>
    <t>Solenoid-Operated Valve Fail to Open or Close</t>
  </si>
  <si>
    <t>Solenoid-Operated Valve Spurious Operation</t>
  </si>
  <si>
    <t>Solenoid-Operated Valve External Leak Small</t>
  </si>
  <si>
    <t>Solenoid-Operated Valve External Leak Large</t>
  </si>
  <si>
    <t>Solenoid-Operated Valve Internal Leak Small</t>
  </si>
  <si>
    <t>Solenoid-Operated Valve Internal Leak Large</t>
  </si>
  <si>
    <t>Strainer</t>
  </si>
  <si>
    <t>High Termperature Alarm</t>
  </si>
  <si>
    <t>Temperature Element</t>
  </si>
  <si>
    <t>Temperature Element - Lower Elevation</t>
  </si>
  <si>
    <t>Temperature Element - Upper Elevation</t>
  </si>
  <si>
    <t>Temperature Indication</t>
  </si>
  <si>
    <t>Temperature Test Well</t>
  </si>
  <si>
    <t>High Temperature Switch</t>
  </si>
  <si>
    <t>Temperature Transmitter - Lower Elevation</t>
  </si>
  <si>
    <t>Temperature Transmitter - Upper Elevation</t>
  </si>
  <si>
    <t>Temperature Transmitter</t>
  </si>
  <si>
    <t>High Viberation Alarm</t>
  </si>
  <si>
    <t>Valve Control Panel</t>
  </si>
  <si>
    <t>Vibration Swtich</t>
  </si>
  <si>
    <t>Vibration Transmitter</t>
  </si>
  <si>
    <t>Miscellaneous Alarm</t>
  </si>
  <si>
    <t>Miscellaneous Indication</t>
  </si>
  <si>
    <t>Ground Detector</t>
  </si>
  <si>
    <t>Event Controller</t>
  </si>
  <si>
    <t>Position Switch</t>
  </si>
  <si>
    <t>Drain Connection</t>
  </si>
  <si>
    <t>Resistance Temperature Detector</t>
  </si>
  <si>
    <t>Battery and UPS</t>
  </si>
  <si>
    <t>Battery (dc) Fail to Operate</t>
  </si>
  <si>
    <t>BAT</t>
  </si>
  <si>
    <t>Fans</t>
  </si>
  <si>
    <t>Fan (Standby) Fail to Run During First Hour of Operation</t>
  </si>
  <si>
    <t>FAN STBY</t>
  </si>
  <si>
    <t>FTR≤1H</t>
  </si>
  <si>
    <t>Fan (Standby) Fail to Run After First Hour of Operation</t>
  </si>
  <si>
    <t>FTR&gt;1H</t>
  </si>
  <si>
    <t>Fan (Standby) Fail to Start</t>
  </si>
  <si>
    <t>Diesel Generator</t>
  </si>
  <si>
    <t>Emergency Diesel Generator (Standby) Fail to Load and Run During First Hour of Operation</t>
  </si>
  <si>
    <t>EDG STBY</t>
  </si>
  <si>
    <t>Emergency Diesel Generator (Standby) Fail to Run After First Hour of Operation</t>
  </si>
  <si>
    <t>Emergency Diesel Generator (Standby) Fail to Start</t>
  </si>
  <si>
    <t>Fuel Pipe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</si>
</sst>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1" fillId="0" borderId="1" xfId="0" applyFont="1" applyBorder="1"/>
    <xf numFmtId="1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Border="1" applyAlignment="1"/>
    <xf numFmtId="0" fontId="1" fillId="0" borderId="1" xfId="0" applyFont="1" applyBorder="1" applyAlignment="1">
      <alignment wrapText="1"/>
    </xf>
    <xf numFmtId="0" fontId="1" fillId="3" borderId="1" xfId="0" applyFont="1" applyFill="1" applyBorder="1" applyAlignment="1">
      <alignment wrapText="1"/>
    </xf>
    <xf numFmtId="11" fontId="1" fillId="0" borderId="1" xfId="0" applyNumberFormat="1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1" fontId="1" fillId="0" borderId="1" xfId="0" applyNumberFormat="1" applyFont="1" applyBorder="1"/>
    <xf numFmtId="11" fontId="1" fillId="0" borderId="1" xfId="0" applyNumberFormat="1" applyFont="1" applyBorder="1" applyAlignment="1">
      <alignment wrapText="1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11" fontId="1" fillId="0" borderId="1" xfId="0" applyNumberFormat="1" applyFont="1" applyFill="1" applyBorder="1" applyAlignment="1">
      <alignment horizontal="center"/>
    </xf>
    <xf numFmtId="11" fontId="1" fillId="0" borderId="1" xfId="0" applyNumberFormat="1" applyFont="1" applyFill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Fill="1" applyBorder="1" applyAlignment="1">
      <alignment horizontal="center" wrapText="1"/>
    </xf>
    <xf numFmtId="11" fontId="1" fillId="0" borderId="0" xfId="0" applyNumberFormat="1" applyFont="1"/>
    <xf numFmtId="0" fontId="2" fillId="0" borderId="0" xfId="0" applyFont="1"/>
    <xf numFmtId="3" fontId="1" fillId="0" borderId="0" xfId="0" applyNumberFormat="1" applyFont="1"/>
    <xf numFmtId="0" fontId="2" fillId="2" borderId="2" xfId="0" applyFont="1" applyFill="1" applyBorder="1"/>
    <xf numFmtId="4" fontId="1" fillId="0" borderId="3" xfId="0" applyNumberFormat="1" applyFont="1" applyBorder="1" applyAlignment="1">
      <alignment horizontal="center"/>
    </xf>
    <xf numFmtId="3" fontId="1" fillId="0" borderId="4" xfId="0" applyNumberFormat="1" applyFont="1" applyBorder="1"/>
    <xf numFmtId="3" fontId="1" fillId="0" borderId="0" xfId="0" applyNumberFormat="1" applyFon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3" fontId="2" fillId="2" borderId="1" xfId="0" applyNumberFormat="1" applyFont="1" applyFill="1" applyBorder="1"/>
    <xf numFmtId="3" fontId="1" fillId="0" borderId="1" xfId="0" applyNumberFormat="1" applyFont="1" applyBorder="1"/>
    <xf numFmtId="4" fontId="1" fillId="0" borderId="1" xfId="0" applyNumberFormat="1" applyFont="1" applyBorder="1" applyAlignment="1">
      <alignment horizontal="center"/>
    </xf>
    <xf numFmtId="3" fontId="2" fillId="2" borderId="1" xfId="0" applyNumberFormat="1" applyFont="1" applyFill="1" applyBorder="1" applyAlignment="1">
      <alignment wrapText="1"/>
    </xf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3" fontId="1" fillId="0" borderId="1" xfId="0" applyNumberFormat="1" applyFont="1" applyBorder="1" applyAlignment="1">
      <alignment wrapText="1"/>
    </xf>
    <xf numFmtId="0" fontId="2" fillId="2" borderId="1" xfId="0" applyFont="1" applyFill="1" applyBorder="1" applyAlignment="1"/>
    <xf numFmtId="3" fontId="2" fillId="0" borderId="0" xfId="0" applyNumberFormat="1" applyFont="1" applyFill="1" applyBorder="1"/>
    <xf numFmtId="11" fontId="1" fillId="0" borderId="1" xfId="0" applyNumberFormat="1" applyFont="1" applyFill="1" applyBorder="1"/>
    <xf numFmtId="11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2" fillId="0" borderId="0" xfId="0" applyFont="1" applyAlignment="1">
      <alignment horizontal="center" wrapText="1"/>
    </xf>
    <xf numFmtId="0" fontId="3" fillId="2" borderId="1" xfId="0" applyFont="1" applyFill="1" applyBorder="1"/>
    <xf numFmtId="0" fontId="2" fillId="0" borderId="0" xfId="0" applyFont="1" applyFill="1"/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Release</a:t>
            </a:r>
            <a:r>
              <a:rPr lang="en-US" baseline="0"/>
              <a:t> Incidents /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3.2023493646769909E-2"/>
          <c:y val="3.6799994469717968E-2"/>
          <c:w val="0.96797650635323007"/>
          <c:h val="0.835282277692743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poly"/>
            <c:order val="5"/>
            <c:dispRSqr val="0"/>
            <c:dispEq val="0"/>
          </c:trendline>
          <c:cat>
            <c:numRef>
              <c:f>Sheet2!$B$2:$B$69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</c:numCache>
            </c:numRef>
          </c:cat>
          <c:val>
            <c:numRef>
              <c:f>Sheet2!$C$2:$C$69</c:f>
              <c:numCache>
                <c:formatCode>General</c:formatCode>
                <c:ptCount val="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11">
                  <c:v>1</c:v>
                </c:pt>
                <c:pt idx="17">
                  <c:v>3</c:v>
                </c:pt>
                <c:pt idx="18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  <c:pt idx="26">
                  <c:v>4</c:v>
                </c:pt>
                <c:pt idx="28">
                  <c:v>2</c:v>
                </c:pt>
                <c:pt idx="29">
                  <c:v>2</c:v>
                </c:pt>
                <c:pt idx="31">
                  <c:v>2</c:v>
                </c:pt>
                <c:pt idx="33">
                  <c:v>2</c:v>
                </c:pt>
                <c:pt idx="34">
                  <c:v>5</c:v>
                </c:pt>
                <c:pt idx="35">
                  <c:v>1</c:v>
                </c:pt>
                <c:pt idx="51">
                  <c:v>2</c:v>
                </c:pt>
                <c:pt idx="52">
                  <c:v>1</c:v>
                </c:pt>
                <c:pt idx="55">
                  <c:v>1</c:v>
                </c:pt>
                <c:pt idx="6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717064"/>
        <c:axId val="205227336"/>
      </c:barChart>
      <c:catAx>
        <c:axId val="205717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227336"/>
        <c:crosses val="autoZero"/>
        <c:auto val="1"/>
        <c:lblAlgn val="ctr"/>
        <c:lblOffset val="100"/>
        <c:noMultiLvlLbl val="0"/>
      </c:catAx>
      <c:valAx>
        <c:axId val="20522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5717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Release</a:t>
            </a:r>
            <a:r>
              <a:rPr lang="en-US" baseline="0"/>
              <a:t> Incidents / year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trendline>
            <c:spPr>
              <a:ln w="19050" cap="rnd">
                <a:solidFill>
                  <a:srgbClr val="FF0000"/>
                </a:solidFill>
                <a:prstDash val="dash"/>
              </a:ln>
              <a:effectLst/>
            </c:spPr>
            <c:trendlineType val="linear"/>
            <c:dispRSqr val="0"/>
            <c:dispEq val="0"/>
          </c:trendline>
          <c:cat>
            <c:numRef>
              <c:f>Sheet2!$B$2:$B$69</c:f>
              <c:numCache>
                <c:formatCode>General</c:formatCode>
                <c:ptCount val="68"/>
                <c:pt idx="0">
                  <c:v>1947</c:v>
                </c:pt>
                <c:pt idx="1">
                  <c:v>1948</c:v>
                </c:pt>
                <c:pt idx="2">
                  <c:v>1949</c:v>
                </c:pt>
                <c:pt idx="3">
                  <c:v>1950</c:v>
                </c:pt>
                <c:pt idx="4">
                  <c:v>1951</c:v>
                </c:pt>
                <c:pt idx="5">
                  <c:v>1952</c:v>
                </c:pt>
                <c:pt idx="6">
                  <c:v>1953</c:v>
                </c:pt>
                <c:pt idx="7">
                  <c:v>1954</c:v>
                </c:pt>
                <c:pt idx="8">
                  <c:v>1955</c:v>
                </c:pt>
                <c:pt idx="9">
                  <c:v>1956</c:v>
                </c:pt>
                <c:pt idx="10">
                  <c:v>1957</c:v>
                </c:pt>
                <c:pt idx="11">
                  <c:v>1958</c:v>
                </c:pt>
                <c:pt idx="12">
                  <c:v>1959</c:v>
                </c:pt>
                <c:pt idx="13">
                  <c:v>1960</c:v>
                </c:pt>
                <c:pt idx="14">
                  <c:v>1961</c:v>
                </c:pt>
                <c:pt idx="15">
                  <c:v>1962</c:v>
                </c:pt>
                <c:pt idx="16">
                  <c:v>1963</c:v>
                </c:pt>
                <c:pt idx="17">
                  <c:v>1964</c:v>
                </c:pt>
                <c:pt idx="18">
                  <c:v>1965</c:v>
                </c:pt>
                <c:pt idx="19">
                  <c:v>1966</c:v>
                </c:pt>
                <c:pt idx="20">
                  <c:v>1967</c:v>
                </c:pt>
                <c:pt idx="21">
                  <c:v>1968</c:v>
                </c:pt>
                <c:pt idx="22">
                  <c:v>1969</c:v>
                </c:pt>
                <c:pt idx="23">
                  <c:v>1970</c:v>
                </c:pt>
                <c:pt idx="24">
                  <c:v>1971</c:v>
                </c:pt>
                <c:pt idx="25">
                  <c:v>1972</c:v>
                </c:pt>
                <c:pt idx="26">
                  <c:v>1973</c:v>
                </c:pt>
                <c:pt idx="27">
                  <c:v>1974</c:v>
                </c:pt>
                <c:pt idx="28">
                  <c:v>1975</c:v>
                </c:pt>
                <c:pt idx="29">
                  <c:v>1976</c:v>
                </c:pt>
                <c:pt idx="30">
                  <c:v>1977</c:v>
                </c:pt>
                <c:pt idx="31">
                  <c:v>1978</c:v>
                </c:pt>
                <c:pt idx="32">
                  <c:v>1979</c:v>
                </c:pt>
                <c:pt idx="33">
                  <c:v>1980</c:v>
                </c:pt>
                <c:pt idx="34">
                  <c:v>1981</c:v>
                </c:pt>
                <c:pt idx="35">
                  <c:v>1982</c:v>
                </c:pt>
                <c:pt idx="36">
                  <c:v>1983</c:v>
                </c:pt>
                <c:pt idx="37">
                  <c:v>1984</c:v>
                </c:pt>
                <c:pt idx="38">
                  <c:v>1985</c:v>
                </c:pt>
                <c:pt idx="39">
                  <c:v>1986</c:v>
                </c:pt>
                <c:pt idx="40">
                  <c:v>1987</c:v>
                </c:pt>
                <c:pt idx="41">
                  <c:v>1988</c:v>
                </c:pt>
                <c:pt idx="42">
                  <c:v>1989</c:v>
                </c:pt>
                <c:pt idx="43">
                  <c:v>1990</c:v>
                </c:pt>
                <c:pt idx="44">
                  <c:v>1991</c:v>
                </c:pt>
                <c:pt idx="45">
                  <c:v>1992</c:v>
                </c:pt>
                <c:pt idx="46">
                  <c:v>1993</c:v>
                </c:pt>
                <c:pt idx="47">
                  <c:v>1994</c:v>
                </c:pt>
                <c:pt idx="48">
                  <c:v>1995</c:v>
                </c:pt>
                <c:pt idx="49">
                  <c:v>1996</c:v>
                </c:pt>
                <c:pt idx="50">
                  <c:v>1997</c:v>
                </c:pt>
                <c:pt idx="51">
                  <c:v>1998</c:v>
                </c:pt>
                <c:pt idx="52">
                  <c:v>1999</c:v>
                </c:pt>
                <c:pt idx="53">
                  <c:v>2000</c:v>
                </c:pt>
                <c:pt idx="54">
                  <c:v>2001</c:v>
                </c:pt>
                <c:pt idx="55">
                  <c:v>2002</c:v>
                </c:pt>
                <c:pt idx="56">
                  <c:v>2003</c:v>
                </c:pt>
                <c:pt idx="57">
                  <c:v>2004</c:v>
                </c:pt>
                <c:pt idx="58">
                  <c:v>2005</c:v>
                </c:pt>
                <c:pt idx="59">
                  <c:v>2006</c:v>
                </c:pt>
                <c:pt idx="60">
                  <c:v>2007</c:v>
                </c:pt>
                <c:pt idx="61">
                  <c:v>2008</c:v>
                </c:pt>
                <c:pt idx="62">
                  <c:v>2009</c:v>
                </c:pt>
                <c:pt idx="63">
                  <c:v>2010</c:v>
                </c:pt>
                <c:pt idx="64">
                  <c:v>2011</c:v>
                </c:pt>
                <c:pt idx="65">
                  <c:v>2012</c:v>
                </c:pt>
                <c:pt idx="66">
                  <c:v>2013</c:v>
                </c:pt>
                <c:pt idx="67">
                  <c:v>2014</c:v>
                </c:pt>
              </c:numCache>
            </c:numRef>
          </c:cat>
          <c:val>
            <c:numRef>
              <c:f>Sheet2!$C$2:$C$69</c:f>
              <c:numCache>
                <c:formatCode>General</c:formatCode>
                <c:ptCount val="68"/>
                <c:pt idx="0">
                  <c:v>2</c:v>
                </c:pt>
                <c:pt idx="1">
                  <c:v>1</c:v>
                </c:pt>
                <c:pt idx="2">
                  <c:v>1</c:v>
                </c:pt>
                <c:pt idx="6">
                  <c:v>1</c:v>
                </c:pt>
                <c:pt idx="7">
                  <c:v>1</c:v>
                </c:pt>
                <c:pt idx="11">
                  <c:v>1</c:v>
                </c:pt>
                <c:pt idx="17">
                  <c:v>3</c:v>
                </c:pt>
                <c:pt idx="18">
                  <c:v>1</c:v>
                </c:pt>
                <c:pt idx="22">
                  <c:v>1</c:v>
                </c:pt>
                <c:pt idx="23">
                  <c:v>1</c:v>
                </c:pt>
                <c:pt idx="25">
                  <c:v>1</c:v>
                </c:pt>
                <c:pt idx="26">
                  <c:v>4</c:v>
                </c:pt>
                <c:pt idx="28">
                  <c:v>2</c:v>
                </c:pt>
                <c:pt idx="29">
                  <c:v>2</c:v>
                </c:pt>
                <c:pt idx="31">
                  <c:v>2</c:v>
                </c:pt>
                <c:pt idx="33">
                  <c:v>2</c:v>
                </c:pt>
                <c:pt idx="34">
                  <c:v>5</c:v>
                </c:pt>
                <c:pt idx="35">
                  <c:v>1</c:v>
                </c:pt>
                <c:pt idx="51">
                  <c:v>2</c:v>
                </c:pt>
                <c:pt idx="52">
                  <c:v>1</c:v>
                </c:pt>
                <c:pt idx="55">
                  <c:v>1</c:v>
                </c:pt>
                <c:pt idx="67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4624248"/>
        <c:axId val="204625312"/>
      </c:barChart>
      <c:catAx>
        <c:axId val="204624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25312"/>
        <c:crosses val="autoZero"/>
        <c:auto val="1"/>
        <c:lblAlgn val="ctr"/>
        <c:lblOffset val="100"/>
        <c:noMultiLvlLbl val="0"/>
      </c:catAx>
      <c:valAx>
        <c:axId val="204625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46242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133497</xdr:colOff>
      <xdr:row>45</xdr:row>
      <xdr:rowOff>84800</xdr:rowOff>
    </xdr:from>
    <xdr:to>
      <xdr:col>9</xdr:col>
      <xdr:colOff>628797</xdr:colOff>
      <xdr:row>72</xdr:row>
      <xdr:rowOff>148991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533400</xdr:colOff>
      <xdr:row>39</xdr:row>
      <xdr:rowOff>76199</xdr:rowOff>
    </xdr:from>
    <xdr:to>
      <xdr:col>21</xdr:col>
      <xdr:colOff>171450</xdr:colOff>
      <xdr:row>65</xdr:row>
      <xdr:rowOff>123825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60"/>
  <sheetViews>
    <sheetView tabSelected="1" zoomScale="70" zoomScaleNormal="70" workbookViewId="0">
      <selection activeCell="L13" sqref="L13"/>
    </sheetView>
  </sheetViews>
  <sheetFormatPr defaultColWidth="8.85546875" defaultRowHeight="14.25" x14ac:dyDescent="0.2"/>
  <cols>
    <col min="1" max="1" width="8.85546875" style="1"/>
    <col min="2" max="2" width="12" style="1" bestFit="1" customWidth="1"/>
    <col min="3" max="3" width="28.5703125" style="1" bestFit="1" customWidth="1"/>
    <col min="4" max="4" width="21" style="1" bestFit="1" customWidth="1"/>
    <col min="5" max="5" width="16.85546875" style="1" bestFit="1" customWidth="1"/>
    <col min="6" max="6" width="21" style="1" bestFit="1" customWidth="1"/>
    <col min="7" max="7" width="19.140625" style="1" bestFit="1" customWidth="1"/>
    <col min="8" max="9" width="10.28515625" style="1" bestFit="1" customWidth="1"/>
    <col min="10" max="10" width="15" style="1" bestFit="1" customWidth="1"/>
    <col min="11" max="11" width="8.85546875" style="1"/>
    <col min="12" max="12" width="12" style="1" bestFit="1" customWidth="1"/>
    <col min="13" max="13" width="28.5703125" style="1" bestFit="1" customWidth="1"/>
    <col min="14" max="14" width="21" style="1" bestFit="1" customWidth="1"/>
    <col min="15" max="15" width="16.85546875" style="1" bestFit="1" customWidth="1"/>
    <col min="16" max="16" width="19.140625" style="1" bestFit="1" customWidth="1"/>
    <col min="17" max="19" width="10.28515625" style="1" bestFit="1" customWidth="1"/>
    <col min="20" max="20" width="15" style="1" bestFit="1" customWidth="1"/>
    <col min="21" max="16384" width="8.85546875" style="1"/>
  </cols>
  <sheetData>
    <row r="2" spans="2:12" ht="13.9" x14ac:dyDescent="0.25">
      <c r="B2" s="51" t="s">
        <v>325</v>
      </c>
      <c r="C2" s="51"/>
      <c r="D2" s="51"/>
      <c r="E2" s="51"/>
      <c r="F2" s="51"/>
      <c r="G2" s="51"/>
      <c r="H2" s="51"/>
      <c r="I2" s="51"/>
      <c r="J2" s="51"/>
      <c r="K2" s="2"/>
    </row>
    <row r="3" spans="2:12" ht="42.6" customHeight="1" x14ac:dyDescent="0.25">
      <c r="B3" s="52" t="s">
        <v>132</v>
      </c>
      <c r="C3" s="52"/>
      <c r="D3" s="52"/>
      <c r="E3" s="36" t="s">
        <v>149</v>
      </c>
      <c r="F3" s="36" t="s">
        <v>144</v>
      </c>
      <c r="G3" s="37" t="s">
        <v>261</v>
      </c>
      <c r="H3" s="37" t="s">
        <v>139</v>
      </c>
      <c r="I3" s="37" t="s">
        <v>140</v>
      </c>
      <c r="J3" s="37" t="s">
        <v>141</v>
      </c>
    </row>
    <row r="4" spans="2:12" ht="13.9" x14ac:dyDescent="0.25">
      <c r="B4" s="53" t="s">
        <v>127</v>
      </c>
      <c r="C4" s="53"/>
      <c r="D4" s="53"/>
      <c r="E4" s="3" t="s">
        <v>128</v>
      </c>
      <c r="F4" s="3" t="s">
        <v>129</v>
      </c>
      <c r="G4" s="4">
        <v>3.1900000000000001E-8</v>
      </c>
      <c r="H4" s="5">
        <v>0.5</v>
      </c>
      <c r="I4" s="4">
        <v>15670000</v>
      </c>
      <c r="J4" s="5">
        <v>8.4</v>
      </c>
    </row>
    <row r="5" spans="2:12" ht="13.9" x14ac:dyDescent="0.25">
      <c r="B5" s="53" t="s">
        <v>130</v>
      </c>
      <c r="C5" s="53"/>
      <c r="D5" s="53"/>
      <c r="E5" s="3" t="s">
        <v>131</v>
      </c>
      <c r="F5" s="3" t="s">
        <v>129</v>
      </c>
      <c r="G5" s="4">
        <v>2.23E-9</v>
      </c>
      <c r="H5" s="5">
        <v>0.3</v>
      </c>
      <c r="I5" s="4">
        <v>134400000</v>
      </c>
      <c r="J5" s="5">
        <v>18.8</v>
      </c>
    </row>
    <row r="6" spans="2:12" ht="13.9" x14ac:dyDescent="0.25">
      <c r="C6" s="7"/>
      <c r="F6" s="8"/>
      <c r="H6" s="8"/>
      <c r="I6" s="8"/>
      <c r="J6" s="8"/>
    </row>
    <row r="8" spans="2:12" ht="13.9" x14ac:dyDescent="0.25">
      <c r="B8" s="51" t="s">
        <v>341</v>
      </c>
      <c r="C8" s="51"/>
      <c r="D8" s="51"/>
      <c r="E8" s="51"/>
      <c r="F8" s="51"/>
      <c r="G8" s="51"/>
      <c r="H8" s="51"/>
      <c r="I8" s="51"/>
      <c r="J8" s="51"/>
      <c r="K8" s="9"/>
    </row>
    <row r="9" spans="2:12" ht="27.6" x14ac:dyDescent="0.25">
      <c r="B9" s="29" t="s">
        <v>142</v>
      </c>
      <c r="C9" s="39" t="s">
        <v>149</v>
      </c>
      <c r="D9" s="36" t="s">
        <v>144</v>
      </c>
      <c r="E9" s="36"/>
      <c r="F9" s="37" t="s">
        <v>261</v>
      </c>
      <c r="G9" s="37" t="s">
        <v>136</v>
      </c>
      <c r="H9" s="37" t="s">
        <v>146</v>
      </c>
      <c r="I9" s="37" t="s">
        <v>137</v>
      </c>
      <c r="J9" s="37" t="s">
        <v>141</v>
      </c>
    </row>
    <row r="10" spans="2:12" ht="13.9" x14ac:dyDescent="0.25">
      <c r="B10" s="3" t="s">
        <v>143</v>
      </c>
      <c r="C10" s="3" t="s">
        <v>221</v>
      </c>
      <c r="D10" s="10" t="s">
        <v>129</v>
      </c>
      <c r="E10" s="11"/>
      <c r="F10" s="4">
        <v>3.2000000000000002E-8</v>
      </c>
      <c r="G10" s="12">
        <v>1.06E-10</v>
      </c>
      <c r="H10" s="12">
        <v>1.3200000000000001E-8</v>
      </c>
      <c r="I10" s="12">
        <v>1.1370000000000001E-7</v>
      </c>
      <c r="J10" s="20">
        <f>I10/H10</f>
        <v>8.6136363636363633</v>
      </c>
    </row>
    <row r="11" spans="2:12" ht="13.9" x14ac:dyDescent="0.25">
      <c r="B11" s="3" t="s">
        <v>145</v>
      </c>
      <c r="C11" s="3" t="s">
        <v>220</v>
      </c>
      <c r="D11" s="10" t="s">
        <v>129</v>
      </c>
      <c r="E11" s="11"/>
      <c r="F11" s="4">
        <v>2.2600000000000001E-9</v>
      </c>
      <c r="G11" s="12">
        <v>1.8200000000000001E-13</v>
      </c>
      <c r="H11" s="12">
        <v>4.7400000000000002E-10</v>
      </c>
      <c r="I11" s="12">
        <v>9.2799999999999994E-9</v>
      </c>
      <c r="J11" s="20">
        <f>I11/H11</f>
        <v>19.578059071729957</v>
      </c>
    </row>
    <row r="12" spans="2:12" ht="13.9" x14ac:dyDescent="0.25">
      <c r="C12" s="7"/>
      <c r="F12" s="8"/>
      <c r="H12" s="8"/>
      <c r="I12" s="8"/>
      <c r="J12" s="8"/>
    </row>
    <row r="13" spans="2:12" ht="13.9" x14ac:dyDescent="0.25">
      <c r="B13" s="51" t="s">
        <v>262</v>
      </c>
      <c r="C13" s="51"/>
      <c r="D13" s="51"/>
      <c r="E13" s="51"/>
      <c r="F13" s="51"/>
      <c r="G13" s="51"/>
      <c r="H13" s="51"/>
      <c r="I13" s="51"/>
      <c r="J13" s="51"/>
    </row>
    <row r="14" spans="2:12" ht="27.6" x14ac:dyDescent="0.25">
      <c r="B14" s="29" t="s">
        <v>142</v>
      </c>
      <c r="C14" s="39" t="s">
        <v>149</v>
      </c>
      <c r="D14" s="36" t="s">
        <v>144</v>
      </c>
      <c r="E14" s="37" t="s">
        <v>219</v>
      </c>
      <c r="F14" s="37" t="s">
        <v>261</v>
      </c>
      <c r="G14" s="37" t="s">
        <v>136</v>
      </c>
      <c r="H14" s="37" t="s">
        <v>146</v>
      </c>
      <c r="I14" s="37" t="s">
        <v>137</v>
      </c>
      <c r="J14" s="37" t="s">
        <v>141</v>
      </c>
      <c r="K14" s="8"/>
      <c r="L14" s="8"/>
    </row>
    <row r="15" spans="2:12" ht="13.9" x14ac:dyDescent="0.25">
      <c r="B15" s="3" t="s">
        <v>156</v>
      </c>
      <c r="C15" s="3" t="s">
        <v>221</v>
      </c>
      <c r="D15" s="10" t="s">
        <v>161</v>
      </c>
      <c r="E15" s="13">
        <v>9</v>
      </c>
      <c r="F15" s="4">
        <v>5.7299999999999996E-7</v>
      </c>
      <c r="G15" s="12">
        <v>2.9999999999999999E-7</v>
      </c>
      <c r="H15" s="12">
        <v>5.44E-7</v>
      </c>
      <c r="I15" s="12">
        <v>8.8700000000000004E-7</v>
      </c>
      <c r="J15" s="20">
        <f>I15/H15</f>
        <v>1.630514705882353</v>
      </c>
      <c r="K15" s="8"/>
      <c r="L15" s="8"/>
    </row>
    <row r="16" spans="2:12" ht="13.9" x14ac:dyDescent="0.25">
      <c r="B16" s="3" t="s">
        <v>157</v>
      </c>
      <c r="C16" s="3" t="s">
        <v>220</v>
      </c>
      <c r="D16" s="10" t="s">
        <v>161</v>
      </c>
      <c r="E16" s="13">
        <v>2</v>
      </c>
      <c r="F16" s="4">
        <v>1.7100000000000001E-8</v>
      </c>
      <c r="G16" s="12">
        <v>3.4299999999999999E-9</v>
      </c>
      <c r="H16" s="12">
        <v>1.4100000000000001E-8</v>
      </c>
      <c r="I16" s="12">
        <v>3.7100000000000001E-8</v>
      </c>
      <c r="J16" s="20">
        <f>I16/H16</f>
        <v>2.6312056737588652</v>
      </c>
      <c r="K16" s="8"/>
      <c r="L16" s="8"/>
    </row>
    <row r="17" spans="2:20" ht="13.9" x14ac:dyDescent="0.25">
      <c r="C17" s="7"/>
      <c r="F17" s="8"/>
      <c r="H17" s="8"/>
      <c r="I17" s="8"/>
      <c r="J17" s="8"/>
    </row>
    <row r="19" spans="2:20" ht="29.45" customHeight="1" x14ac:dyDescent="0.25">
      <c r="B19" s="50" t="s">
        <v>340</v>
      </c>
      <c r="C19" s="50"/>
      <c r="D19" s="50"/>
      <c r="E19" s="50"/>
      <c r="F19" s="50"/>
      <c r="G19" s="50"/>
      <c r="H19" s="50"/>
      <c r="I19" s="50"/>
      <c r="J19" s="50"/>
      <c r="L19" s="50" t="s">
        <v>324</v>
      </c>
      <c r="M19" s="50"/>
      <c r="N19" s="50"/>
      <c r="O19" s="50"/>
      <c r="P19" s="50"/>
      <c r="Q19" s="50"/>
      <c r="R19" s="50"/>
      <c r="S19" s="50"/>
      <c r="T19" s="50"/>
    </row>
    <row r="20" spans="2:20" ht="29.25" customHeight="1" x14ac:dyDescent="0.25">
      <c r="B20" s="29" t="s">
        <v>142</v>
      </c>
      <c r="C20" s="39" t="s">
        <v>149</v>
      </c>
      <c r="D20" s="36" t="s">
        <v>144</v>
      </c>
      <c r="E20" s="37" t="s">
        <v>219</v>
      </c>
      <c r="F20" s="37" t="s">
        <v>261</v>
      </c>
      <c r="G20" s="37" t="s">
        <v>136</v>
      </c>
      <c r="H20" s="37" t="s">
        <v>146</v>
      </c>
      <c r="I20" s="37" t="s">
        <v>137</v>
      </c>
      <c r="J20" s="37" t="s">
        <v>141</v>
      </c>
      <c r="K20" s="8"/>
      <c r="L20" s="29" t="s">
        <v>142</v>
      </c>
      <c r="M20" s="39" t="s">
        <v>149</v>
      </c>
      <c r="N20" s="36" t="s">
        <v>144</v>
      </c>
      <c r="O20" s="37" t="s">
        <v>219</v>
      </c>
      <c r="P20" s="37" t="s">
        <v>261</v>
      </c>
      <c r="Q20" s="37" t="s">
        <v>136</v>
      </c>
      <c r="R20" s="37" t="s">
        <v>146</v>
      </c>
      <c r="S20" s="37" t="s">
        <v>137</v>
      </c>
      <c r="T20" s="37" t="s">
        <v>141</v>
      </c>
    </row>
    <row r="21" spans="2:20" ht="17.25" customHeight="1" x14ac:dyDescent="0.25">
      <c r="B21" s="3" t="s">
        <v>159</v>
      </c>
      <c r="C21" s="3" t="s">
        <v>222</v>
      </c>
      <c r="D21" s="10" t="s">
        <v>162</v>
      </c>
      <c r="E21" s="13">
        <v>4</v>
      </c>
      <c r="F21" s="14">
        <v>8.09E-7</v>
      </c>
      <c r="G21" s="15">
        <v>4.6899999999999998E-7</v>
      </c>
      <c r="H21" s="15">
        <v>7.61E-7</v>
      </c>
      <c r="I21" s="15">
        <v>1.19E-6</v>
      </c>
      <c r="J21" s="20">
        <f t="shared" ref="J21:J60" si="0">I21/H21</f>
        <v>1.5637319316688569</v>
      </c>
      <c r="K21" s="8"/>
      <c r="L21" s="3" t="s">
        <v>263</v>
      </c>
      <c r="M21" s="3" t="s">
        <v>222</v>
      </c>
      <c r="N21" s="10" t="s">
        <v>161</v>
      </c>
      <c r="O21" s="13">
        <v>4</v>
      </c>
      <c r="P21" s="4">
        <v>2.8099999999999999E-7</v>
      </c>
      <c r="Q21" s="12">
        <v>1.01E-7</v>
      </c>
      <c r="R21" s="12">
        <v>2.5400000000000002E-7</v>
      </c>
      <c r="S21" s="12">
        <v>5.0999999999999999E-7</v>
      </c>
      <c r="T21" s="20">
        <f t="shared" ref="T21:T60" si="1">S21/R21</f>
        <v>2.007874015748031</v>
      </c>
    </row>
    <row r="22" spans="2:20" ht="17.25" customHeight="1" x14ac:dyDescent="0.25">
      <c r="B22" s="3" t="s">
        <v>160</v>
      </c>
      <c r="C22" s="3" t="s">
        <v>223</v>
      </c>
      <c r="D22" s="10" t="s">
        <v>162</v>
      </c>
      <c r="E22" s="13">
        <v>3</v>
      </c>
      <c r="F22" s="14">
        <v>4.1999999999999999E-8</v>
      </c>
      <c r="G22" s="15">
        <v>1.5600000000000001E-8</v>
      </c>
      <c r="H22" s="15">
        <v>3.5999999999999998E-8</v>
      </c>
      <c r="I22" s="15">
        <v>7.2499999999999994E-8</v>
      </c>
      <c r="J22" s="20">
        <f t="shared" si="0"/>
        <v>2.0138888888888888</v>
      </c>
      <c r="K22" s="8"/>
      <c r="L22" s="3" t="s">
        <v>264</v>
      </c>
      <c r="M22" s="3" t="s">
        <v>223</v>
      </c>
      <c r="N22" s="10" t="s">
        <v>161</v>
      </c>
      <c r="O22" s="13">
        <v>3</v>
      </c>
      <c r="P22" s="4">
        <v>2.4599999999999999E-8</v>
      </c>
      <c r="Q22" s="12">
        <v>7.0299999999999999E-9</v>
      </c>
      <c r="R22" s="12">
        <v>2.1500000000000001E-8</v>
      </c>
      <c r="S22" s="12">
        <v>4.8300000000000002E-8</v>
      </c>
      <c r="T22" s="20">
        <f t="shared" si="1"/>
        <v>2.246511627906977</v>
      </c>
    </row>
    <row r="23" spans="2:20" ht="17.25" customHeight="1" x14ac:dyDescent="0.25">
      <c r="B23" s="3" t="s">
        <v>163</v>
      </c>
      <c r="C23" s="3" t="s">
        <v>224</v>
      </c>
      <c r="D23" s="10" t="s">
        <v>162</v>
      </c>
      <c r="E23" s="13">
        <v>2</v>
      </c>
      <c r="F23" s="14">
        <v>6.8100000000000002E-7</v>
      </c>
      <c r="G23" s="15">
        <v>3.7399999999999999E-7</v>
      </c>
      <c r="H23" s="15">
        <v>6.4799999999999998E-7</v>
      </c>
      <c r="I23" s="15">
        <v>1.0300000000000001E-6</v>
      </c>
      <c r="J23" s="20">
        <f t="shared" si="0"/>
        <v>1.5895061728395063</v>
      </c>
      <c r="K23" s="8"/>
      <c r="L23" s="3" t="s">
        <v>267</v>
      </c>
      <c r="M23" s="3" t="s">
        <v>224</v>
      </c>
      <c r="N23" s="10" t="s">
        <v>161</v>
      </c>
      <c r="O23" s="13">
        <v>2</v>
      </c>
      <c r="P23" s="4">
        <v>1.5599999999999999E-7</v>
      </c>
      <c r="Q23" s="12">
        <v>3.4300000000000003E-8</v>
      </c>
      <c r="R23" s="12">
        <v>1.31E-7</v>
      </c>
      <c r="S23" s="12">
        <v>3.3099999999999999E-7</v>
      </c>
      <c r="T23" s="20">
        <f t="shared" si="1"/>
        <v>2.5267175572519083</v>
      </c>
    </row>
    <row r="24" spans="2:20" ht="17.25" customHeight="1" x14ac:dyDescent="0.25">
      <c r="B24" s="3" t="s">
        <v>164</v>
      </c>
      <c r="C24" s="3" t="s">
        <v>225</v>
      </c>
      <c r="D24" s="10" t="s">
        <v>162</v>
      </c>
      <c r="E24" s="13">
        <v>0</v>
      </c>
      <c r="F24" s="14">
        <v>1.7100000000000001E-8</v>
      </c>
      <c r="G24" s="15">
        <v>3.41E-9</v>
      </c>
      <c r="H24" s="15">
        <v>1.4100000000000001E-8</v>
      </c>
      <c r="I24" s="15">
        <v>3.69E-8</v>
      </c>
      <c r="J24" s="20">
        <f t="shared" si="0"/>
        <v>2.6170212765957444</v>
      </c>
      <c r="L24" s="3" t="s">
        <v>268</v>
      </c>
      <c r="M24" s="3" t="s">
        <v>225</v>
      </c>
      <c r="N24" s="10" t="s">
        <v>161</v>
      </c>
      <c r="O24" s="13">
        <v>0</v>
      </c>
      <c r="P24" s="4">
        <v>2.2499999999999999E-9</v>
      </c>
      <c r="Q24" s="12">
        <v>1.84E-13</v>
      </c>
      <c r="R24" s="12">
        <v>4.7400000000000002E-10</v>
      </c>
      <c r="S24" s="12">
        <v>9.2699999999999996E-9</v>
      </c>
      <c r="T24" s="20">
        <f t="shared" si="1"/>
        <v>19.556962025316455</v>
      </c>
    </row>
    <row r="25" spans="2:20" ht="17.25" customHeight="1" x14ac:dyDescent="0.25">
      <c r="B25" s="3" t="s">
        <v>165</v>
      </c>
      <c r="C25" s="3" t="s">
        <v>226</v>
      </c>
      <c r="D25" s="10" t="s">
        <v>162</v>
      </c>
      <c r="E25" s="13">
        <v>0</v>
      </c>
      <c r="F25" s="14">
        <v>5.6100000000000001E-7</v>
      </c>
      <c r="G25" s="15">
        <v>2.9299999999999999E-7</v>
      </c>
      <c r="H25" s="15">
        <v>5.3300000000000002E-7</v>
      </c>
      <c r="I25" s="15">
        <v>8.71E-7</v>
      </c>
      <c r="J25" s="20">
        <f t="shared" si="0"/>
        <v>1.6341463414634145</v>
      </c>
      <c r="L25" s="3" t="s">
        <v>270</v>
      </c>
      <c r="M25" s="3" t="s">
        <v>226</v>
      </c>
      <c r="N25" s="10" t="s">
        <v>161</v>
      </c>
      <c r="O25" s="13">
        <v>0</v>
      </c>
      <c r="P25" s="4">
        <v>3.0899999999999999E-8</v>
      </c>
      <c r="Q25" s="12">
        <v>1.0300000000000001E-10</v>
      </c>
      <c r="R25" s="12">
        <v>1.27E-8</v>
      </c>
      <c r="S25" s="12">
        <v>1.09E-7</v>
      </c>
      <c r="T25" s="20">
        <f t="shared" si="1"/>
        <v>8.5826771653543314</v>
      </c>
    </row>
    <row r="26" spans="2:20" ht="17.25" customHeight="1" x14ac:dyDescent="0.25">
      <c r="B26" s="3" t="s">
        <v>166</v>
      </c>
      <c r="C26" s="3" t="s">
        <v>227</v>
      </c>
      <c r="D26" s="10" t="s">
        <v>162</v>
      </c>
      <c r="E26" s="13">
        <v>0</v>
      </c>
      <c r="F26" s="14">
        <v>1.7100000000000001E-8</v>
      </c>
      <c r="G26" s="15">
        <v>3.41E-9</v>
      </c>
      <c r="H26" s="15">
        <v>1.4100000000000001E-8</v>
      </c>
      <c r="I26" s="15">
        <v>3.69E-8</v>
      </c>
      <c r="J26" s="20">
        <f t="shared" si="0"/>
        <v>2.6170212765957444</v>
      </c>
      <c r="L26" s="3" t="s">
        <v>271</v>
      </c>
      <c r="M26" s="3" t="s">
        <v>227</v>
      </c>
      <c r="N26" s="10" t="s">
        <v>161</v>
      </c>
      <c r="O26" s="13">
        <v>0</v>
      </c>
      <c r="P26" s="4">
        <v>2.2499999999999999E-9</v>
      </c>
      <c r="Q26" s="12">
        <v>1.84E-13</v>
      </c>
      <c r="R26" s="12">
        <v>4.7400000000000002E-10</v>
      </c>
      <c r="S26" s="12">
        <v>9.2699999999999996E-9</v>
      </c>
      <c r="T26" s="20">
        <f t="shared" si="1"/>
        <v>19.556962025316455</v>
      </c>
    </row>
    <row r="27" spans="2:20" ht="17.25" customHeight="1" x14ac:dyDescent="0.25">
      <c r="B27" s="3" t="s">
        <v>167</v>
      </c>
      <c r="C27" s="3" t="s">
        <v>228</v>
      </c>
      <c r="D27" s="10" t="s">
        <v>162</v>
      </c>
      <c r="E27" s="13">
        <v>0</v>
      </c>
      <c r="F27" s="14">
        <v>5.6100000000000001E-7</v>
      </c>
      <c r="G27" s="15">
        <v>2.9299999999999999E-7</v>
      </c>
      <c r="H27" s="15">
        <v>5.3300000000000002E-7</v>
      </c>
      <c r="I27" s="15">
        <v>8.71E-7</v>
      </c>
      <c r="J27" s="20">
        <f t="shared" si="0"/>
        <v>1.6341463414634145</v>
      </c>
      <c r="L27" s="3" t="s">
        <v>273</v>
      </c>
      <c r="M27" s="3" t="s">
        <v>228</v>
      </c>
      <c r="N27" s="10" t="s">
        <v>161</v>
      </c>
      <c r="O27" s="13">
        <v>0</v>
      </c>
      <c r="P27" s="4">
        <v>3.0899999999999999E-8</v>
      </c>
      <c r="Q27" s="12">
        <v>1.0300000000000001E-10</v>
      </c>
      <c r="R27" s="12">
        <v>1.27E-8</v>
      </c>
      <c r="S27" s="12">
        <v>1.09E-7</v>
      </c>
      <c r="T27" s="20">
        <f t="shared" si="1"/>
        <v>8.5826771653543314</v>
      </c>
    </row>
    <row r="28" spans="2:20" ht="17.25" customHeight="1" x14ac:dyDescent="0.25">
      <c r="B28" s="3" t="s">
        <v>168</v>
      </c>
      <c r="C28" s="3" t="s">
        <v>229</v>
      </c>
      <c r="D28" s="10" t="s">
        <v>162</v>
      </c>
      <c r="E28" s="13">
        <v>0</v>
      </c>
      <c r="F28" s="14">
        <v>1.7100000000000001E-8</v>
      </c>
      <c r="G28" s="15">
        <v>3.41E-9</v>
      </c>
      <c r="H28" s="15">
        <v>1.4100000000000001E-8</v>
      </c>
      <c r="I28" s="15">
        <v>3.69E-8</v>
      </c>
      <c r="J28" s="20">
        <f t="shared" si="0"/>
        <v>2.6170212765957444</v>
      </c>
      <c r="L28" s="3" t="s">
        <v>274</v>
      </c>
      <c r="M28" s="3" t="s">
        <v>229</v>
      </c>
      <c r="N28" s="10" t="s">
        <v>161</v>
      </c>
      <c r="O28" s="13">
        <v>0</v>
      </c>
      <c r="P28" s="4">
        <v>2.2499999999999999E-9</v>
      </c>
      <c r="Q28" s="12">
        <v>1.83E-13</v>
      </c>
      <c r="R28" s="12">
        <v>4.7300000000000002E-10</v>
      </c>
      <c r="S28" s="12">
        <v>9.2500000000000001E-9</v>
      </c>
      <c r="T28" s="20">
        <f t="shared" si="1"/>
        <v>19.556025369978858</v>
      </c>
    </row>
    <row r="29" spans="2:20" ht="17.25" customHeight="1" x14ac:dyDescent="0.25">
      <c r="B29" s="3" t="s">
        <v>177</v>
      </c>
      <c r="C29" s="3" t="s">
        <v>260</v>
      </c>
      <c r="D29" s="10" t="s">
        <v>162</v>
      </c>
      <c r="E29" s="13">
        <v>2</v>
      </c>
      <c r="F29" s="14">
        <v>6.8100000000000002E-7</v>
      </c>
      <c r="G29" s="15">
        <v>3.7399999999999999E-7</v>
      </c>
      <c r="H29" s="15">
        <v>6.4799999999999998E-7</v>
      </c>
      <c r="I29" s="15">
        <v>1.0300000000000001E-6</v>
      </c>
      <c r="J29" s="20">
        <f t="shared" si="0"/>
        <v>1.5895061728395063</v>
      </c>
      <c r="L29" s="3" t="s">
        <v>276</v>
      </c>
      <c r="M29" s="3" t="s">
        <v>260</v>
      </c>
      <c r="N29" s="10" t="s">
        <v>161</v>
      </c>
      <c r="O29" s="13">
        <v>2</v>
      </c>
      <c r="P29" s="4">
        <v>1.5599999999999999E-7</v>
      </c>
      <c r="Q29" s="12">
        <v>3.4300000000000003E-8</v>
      </c>
      <c r="R29" s="12">
        <v>1.31E-7</v>
      </c>
      <c r="S29" s="12">
        <v>3.3099999999999999E-7</v>
      </c>
      <c r="T29" s="20">
        <f t="shared" si="1"/>
        <v>2.5267175572519083</v>
      </c>
    </row>
    <row r="30" spans="2:20" ht="17.25" customHeight="1" x14ac:dyDescent="0.25">
      <c r="B30" s="3" t="s">
        <v>178</v>
      </c>
      <c r="C30" s="3" t="s">
        <v>259</v>
      </c>
      <c r="D30" s="10" t="s">
        <v>162</v>
      </c>
      <c r="E30" s="13">
        <v>1</v>
      </c>
      <c r="F30" s="14">
        <v>2.4599999999999999E-8</v>
      </c>
      <c r="G30" s="15">
        <v>6.72E-9</v>
      </c>
      <c r="H30" s="15">
        <v>2.1200000000000001E-8</v>
      </c>
      <c r="I30" s="15">
        <v>4.8900000000000001E-8</v>
      </c>
      <c r="J30" s="20">
        <f t="shared" si="0"/>
        <v>2.3066037735849054</v>
      </c>
      <c r="L30" s="3" t="s">
        <v>277</v>
      </c>
      <c r="M30" s="3" t="s">
        <v>259</v>
      </c>
      <c r="N30" s="10" t="s">
        <v>161</v>
      </c>
      <c r="O30" s="13">
        <v>1</v>
      </c>
      <c r="P30" s="4">
        <v>9.6999999999999992E-9</v>
      </c>
      <c r="Q30" s="12">
        <v>8.2299999999999995E-10</v>
      </c>
      <c r="R30" s="12">
        <v>6.9900000000000001E-9</v>
      </c>
      <c r="S30" s="12">
        <v>2.51E-8</v>
      </c>
      <c r="T30" s="20">
        <f t="shared" si="1"/>
        <v>3.5908440629470673</v>
      </c>
    </row>
    <row r="31" spans="2:20" ht="17.25" customHeight="1" x14ac:dyDescent="0.25">
      <c r="B31" s="3" t="s">
        <v>179</v>
      </c>
      <c r="C31" s="3" t="s">
        <v>258</v>
      </c>
      <c r="D31" s="10" t="s">
        <v>162</v>
      </c>
      <c r="E31" s="16">
        <v>1</v>
      </c>
      <c r="F31" s="14">
        <v>6.2099999999999996E-7</v>
      </c>
      <c r="G31" s="15">
        <v>3.34E-7</v>
      </c>
      <c r="H31" s="15">
        <v>5.9100000000000004E-7</v>
      </c>
      <c r="I31" s="15">
        <v>9.5199999999999995E-7</v>
      </c>
      <c r="J31" s="20">
        <f t="shared" si="0"/>
        <v>1.6108291032148898</v>
      </c>
      <c r="L31" s="17" t="s">
        <v>279</v>
      </c>
      <c r="M31" s="17" t="s">
        <v>258</v>
      </c>
      <c r="N31" s="10" t="s">
        <v>161</v>
      </c>
      <c r="O31" s="16">
        <v>1</v>
      </c>
      <c r="P31" s="18">
        <v>9.3600000000000004E-8</v>
      </c>
      <c r="Q31" s="19">
        <v>1.03E-8</v>
      </c>
      <c r="R31" s="19">
        <v>7.0500000000000003E-8</v>
      </c>
      <c r="S31" s="19">
        <v>2.3099999999999999E-7</v>
      </c>
      <c r="T31" s="21">
        <f t="shared" si="1"/>
        <v>3.2765957446808507</v>
      </c>
    </row>
    <row r="32" spans="2:20" ht="17.25" customHeight="1" x14ac:dyDescent="0.25">
      <c r="B32" s="3" t="s">
        <v>180</v>
      </c>
      <c r="C32" s="3" t="s">
        <v>257</v>
      </c>
      <c r="D32" s="10" t="s">
        <v>162</v>
      </c>
      <c r="E32" s="13">
        <v>0</v>
      </c>
      <c r="F32" s="14">
        <v>1.7100000000000001E-8</v>
      </c>
      <c r="G32" s="15">
        <v>3.41E-9</v>
      </c>
      <c r="H32" s="15">
        <v>1.4100000000000001E-8</v>
      </c>
      <c r="I32" s="15">
        <v>3.69E-8</v>
      </c>
      <c r="J32" s="20">
        <f t="shared" si="0"/>
        <v>2.6170212765957444</v>
      </c>
      <c r="L32" s="3" t="s">
        <v>280</v>
      </c>
      <c r="M32" s="3" t="s">
        <v>257</v>
      </c>
      <c r="N32" s="10" t="s">
        <v>161</v>
      </c>
      <c r="O32" s="13">
        <v>0</v>
      </c>
      <c r="P32" s="4">
        <v>2.2499999999999999E-9</v>
      </c>
      <c r="Q32" s="12">
        <v>1.83E-13</v>
      </c>
      <c r="R32" s="12">
        <v>4.7300000000000002E-10</v>
      </c>
      <c r="S32" s="12">
        <v>9.2500000000000001E-9</v>
      </c>
      <c r="T32" s="20">
        <f t="shared" si="1"/>
        <v>19.556025369978858</v>
      </c>
    </row>
    <row r="33" spans="2:20" ht="17.25" customHeight="1" x14ac:dyDescent="0.25">
      <c r="B33" s="3" t="s">
        <v>187</v>
      </c>
      <c r="C33" s="3" t="s">
        <v>284</v>
      </c>
      <c r="D33" s="10" t="s">
        <v>162</v>
      </c>
      <c r="E33" s="13">
        <v>2</v>
      </c>
      <c r="F33" s="14">
        <v>6.8100000000000002E-7</v>
      </c>
      <c r="G33" s="15">
        <v>3.7399999999999999E-7</v>
      </c>
      <c r="H33" s="15">
        <v>6.4799999999999998E-7</v>
      </c>
      <c r="I33" s="15">
        <v>1.0300000000000001E-6</v>
      </c>
      <c r="J33" s="20">
        <f t="shared" si="0"/>
        <v>1.5895061728395063</v>
      </c>
      <c r="L33" s="3" t="s">
        <v>282</v>
      </c>
      <c r="M33" s="3" t="s">
        <v>284</v>
      </c>
      <c r="N33" s="10" t="s">
        <v>161</v>
      </c>
      <c r="O33" s="13">
        <v>2</v>
      </c>
      <c r="P33" s="4">
        <v>1.5599999999999999E-7</v>
      </c>
      <c r="Q33" s="12">
        <v>3.4300000000000003E-8</v>
      </c>
      <c r="R33" s="12">
        <v>1.31E-7</v>
      </c>
      <c r="S33" s="12">
        <v>3.3099999999999999E-7</v>
      </c>
      <c r="T33" s="20">
        <f t="shared" si="1"/>
        <v>2.5267175572519083</v>
      </c>
    </row>
    <row r="34" spans="2:20" ht="17.25" customHeight="1" x14ac:dyDescent="0.25">
      <c r="B34" s="3" t="s">
        <v>188</v>
      </c>
      <c r="C34" s="3" t="s">
        <v>256</v>
      </c>
      <c r="D34" s="10" t="s">
        <v>162</v>
      </c>
      <c r="E34" s="13">
        <v>1</v>
      </c>
      <c r="F34" s="14">
        <v>2.4599999999999999E-8</v>
      </c>
      <c r="G34" s="15">
        <v>6.72E-9</v>
      </c>
      <c r="H34" s="15">
        <v>2.1200000000000001E-8</v>
      </c>
      <c r="I34" s="15">
        <v>4.8900000000000001E-8</v>
      </c>
      <c r="J34" s="20">
        <f t="shared" si="0"/>
        <v>2.3066037735849054</v>
      </c>
      <c r="L34" s="3" t="s">
        <v>283</v>
      </c>
      <c r="M34" s="3" t="s">
        <v>256</v>
      </c>
      <c r="N34" s="10" t="s">
        <v>161</v>
      </c>
      <c r="O34" s="13">
        <v>1</v>
      </c>
      <c r="P34" s="4">
        <v>9.6999999999999992E-9</v>
      </c>
      <c r="Q34" s="12">
        <v>8.2299999999999995E-10</v>
      </c>
      <c r="R34" s="12">
        <v>6.9900000000000001E-9</v>
      </c>
      <c r="S34" s="12">
        <v>2.51E-8</v>
      </c>
      <c r="T34" s="20">
        <f t="shared" si="1"/>
        <v>3.5908440629470673</v>
      </c>
    </row>
    <row r="35" spans="2:20" ht="17.25" customHeight="1" x14ac:dyDescent="0.25">
      <c r="B35" s="3" t="s">
        <v>169</v>
      </c>
      <c r="C35" s="3" t="s">
        <v>255</v>
      </c>
      <c r="D35" s="10" t="s">
        <v>162</v>
      </c>
      <c r="E35" s="13">
        <v>0</v>
      </c>
      <c r="F35" s="14">
        <v>5.6100000000000001E-7</v>
      </c>
      <c r="G35" s="15">
        <v>2.9299999999999999E-7</v>
      </c>
      <c r="H35" s="15">
        <v>5.3300000000000002E-7</v>
      </c>
      <c r="I35" s="15">
        <v>8.71E-7</v>
      </c>
      <c r="J35" s="20">
        <f t="shared" si="0"/>
        <v>1.6341463414634145</v>
      </c>
      <c r="L35" s="3" t="s">
        <v>286</v>
      </c>
      <c r="M35" s="3" t="s">
        <v>255</v>
      </c>
      <c r="N35" s="10" t="s">
        <v>161</v>
      </c>
      <c r="O35" s="13">
        <v>0</v>
      </c>
      <c r="P35" s="4">
        <v>3.0899999999999999E-8</v>
      </c>
      <c r="Q35" s="12">
        <v>1.0300000000000001E-10</v>
      </c>
      <c r="R35" s="12">
        <v>1.27E-8</v>
      </c>
      <c r="S35" s="12">
        <v>1.09E-7</v>
      </c>
      <c r="T35" s="20">
        <f t="shared" si="1"/>
        <v>8.5826771653543314</v>
      </c>
    </row>
    <row r="36" spans="2:20" ht="17.25" customHeight="1" x14ac:dyDescent="0.2">
      <c r="B36" s="3" t="s">
        <v>170</v>
      </c>
      <c r="C36" s="3" t="s">
        <v>254</v>
      </c>
      <c r="D36" s="10" t="s">
        <v>162</v>
      </c>
      <c r="E36" s="13">
        <v>0</v>
      </c>
      <c r="F36" s="14">
        <v>1.7100000000000001E-8</v>
      </c>
      <c r="G36" s="15">
        <v>3.41E-9</v>
      </c>
      <c r="H36" s="15">
        <v>1.4100000000000001E-8</v>
      </c>
      <c r="I36" s="15">
        <v>3.69E-8</v>
      </c>
      <c r="J36" s="20">
        <f t="shared" si="0"/>
        <v>2.6170212765957444</v>
      </c>
      <c r="L36" s="3" t="s">
        <v>287</v>
      </c>
      <c r="M36" s="3" t="s">
        <v>254</v>
      </c>
      <c r="N36" s="10" t="s">
        <v>161</v>
      </c>
      <c r="O36" s="13">
        <v>0</v>
      </c>
      <c r="P36" s="4">
        <v>2.2499999999999999E-9</v>
      </c>
      <c r="Q36" s="12">
        <v>1.84E-13</v>
      </c>
      <c r="R36" s="12">
        <v>4.7400000000000002E-10</v>
      </c>
      <c r="S36" s="12">
        <v>9.2699999999999996E-9</v>
      </c>
      <c r="T36" s="20">
        <f t="shared" si="1"/>
        <v>19.556962025316455</v>
      </c>
    </row>
    <row r="37" spans="2:20" x14ac:dyDescent="0.2">
      <c r="B37" s="3" t="s">
        <v>189</v>
      </c>
      <c r="C37" s="3" t="s">
        <v>253</v>
      </c>
      <c r="D37" s="10" t="s">
        <v>162</v>
      </c>
      <c r="E37" s="13">
        <v>2</v>
      </c>
      <c r="F37" s="14">
        <v>6.8100000000000002E-7</v>
      </c>
      <c r="G37" s="15">
        <v>3.7399999999999999E-7</v>
      </c>
      <c r="H37" s="15">
        <v>6.4799999999999998E-7</v>
      </c>
      <c r="I37" s="15">
        <v>1.0300000000000001E-6</v>
      </c>
      <c r="J37" s="20">
        <f t="shared" si="0"/>
        <v>1.5895061728395063</v>
      </c>
      <c r="L37" s="3" t="s">
        <v>289</v>
      </c>
      <c r="M37" s="3" t="s">
        <v>253</v>
      </c>
      <c r="N37" s="10" t="s">
        <v>161</v>
      </c>
      <c r="O37" s="13">
        <v>2</v>
      </c>
      <c r="P37" s="4">
        <v>1.5599999999999999E-7</v>
      </c>
      <c r="Q37" s="12">
        <v>3.4300000000000003E-8</v>
      </c>
      <c r="R37" s="12">
        <v>1.31E-7</v>
      </c>
      <c r="S37" s="12">
        <v>3.3099999999999999E-7</v>
      </c>
      <c r="T37" s="20">
        <f t="shared" si="1"/>
        <v>2.5267175572519083</v>
      </c>
    </row>
    <row r="38" spans="2:20" x14ac:dyDescent="0.2">
      <c r="B38" s="3" t="s">
        <v>190</v>
      </c>
      <c r="C38" s="3" t="s">
        <v>252</v>
      </c>
      <c r="D38" s="10" t="s">
        <v>162</v>
      </c>
      <c r="E38" s="13">
        <v>0</v>
      </c>
      <c r="F38" s="14">
        <v>1.7100000000000001E-8</v>
      </c>
      <c r="G38" s="15">
        <v>3.41E-9</v>
      </c>
      <c r="H38" s="15">
        <v>1.4100000000000001E-8</v>
      </c>
      <c r="I38" s="15">
        <v>3.69E-8</v>
      </c>
      <c r="J38" s="20">
        <f t="shared" si="0"/>
        <v>2.6170212765957444</v>
      </c>
      <c r="L38" s="3" t="s">
        <v>290</v>
      </c>
      <c r="M38" s="3" t="s">
        <v>252</v>
      </c>
      <c r="N38" s="10" t="s">
        <v>161</v>
      </c>
      <c r="O38" s="13">
        <v>0</v>
      </c>
      <c r="P38" s="4">
        <v>2.2499999999999999E-9</v>
      </c>
      <c r="Q38" s="12">
        <v>1.84E-13</v>
      </c>
      <c r="R38" s="12">
        <v>4.7400000000000002E-10</v>
      </c>
      <c r="S38" s="12">
        <v>9.2699999999999996E-9</v>
      </c>
      <c r="T38" s="20">
        <f t="shared" si="1"/>
        <v>19.556962025316455</v>
      </c>
    </row>
    <row r="39" spans="2:20" x14ac:dyDescent="0.2">
      <c r="B39" s="3" t="s">
        <v>192</v>
      </c>
      <c r="C39" s="3" t="s">
        <v>251</v>
      </c>
      <c r="D39" s="10" t="s">
        <v>162</v>
      </c>
      <c r="E39" s="13">
        <v>3</v>
      </c>
      <c r="F39" s="14">
        <v>7.4300000000000002E-7</v>
      </c>
      <c r="G39" s="15">
        <v>4.2100000000000002E-7</v>
      </c>
      <c r="H39" s="15">
        <v>7.0500000000000003E-7</v>
      </c>
      <c r="I39" s="15">
        <v>1.11E-6</v>
      </c>
      <c r="J39" s="20">
        <f t="shared" si="0"/>
        <v>1.5744680851063828</v>
      </c>
      <c r="L39" s="3" t="s">
        <v>292</v>
      </c>
      <c r="M39" s="3" t="s">
        <v>251</v>
      </c>
      <c r="N39" s="10" t="s">
        <v>161</v>
      </c>
      <c r="O39" s="13">
        <v>3</v>
      </c>
      <c r="P39" s="4">
        <v>2.1800000000000002</v>
      </c>
      <c r="Q39" s="12">
        <v>6.5400000000000003E-8</v>
      </c>
      <c r="R39" s="12">
        <v>1.92E-7</v>
      </c>
      <c r="S39" s="12">
        <v>4.2199999999999999E-7</v>
      </c>
      <c r="T39" s="20">
        <f t="shared" si="1"/>
        <v>2.1979166666666665</v>
      </c>
    </row>
    <row r="40" spans="2:20" x14ac:dyDescent="0.2">
      <c r="B40" s="3" t="s">
        <v>193</v>
      </c>
      <c r="C40" s="3" t="s">
        <v>250</v>
      </c>
      <c r="D40" s="10" t="s">
        <v>162</v>
      </c>
      <c r="E40" s="13">
        <v>0</v>
      </c>
      <c r="F40" s="14">
        <v>1.7100000000000001E-8</v>
      </c>
      <c r="G40" s="15">
        <v>3.41E-9</v>
      </c>
      <c r="H40" s="15">
        <v>1.4100000000000001E-8</v>
      </c>
      <c r="I40" s="15">
        <v>3.69E-8</v>
      </c>
      <c r="J40" s="20">
        <f t="shared" si="0"/>
        <v>2.6170212765957444</v>
      </c>
      <c r="L40" s="3" t="s">
        <v>293</v>
      </c>
      <c r="M40" s="3" t="s">
        <v>250</v>
      </c>
      <c r="N40" s="10" t="s">
        <v>161</v>
      </c>
      <c r="O40" s="13">
        <v>0</v>
      </c>
      <c r="P40" s="4">
        <v>2.2499999999999999E-9</v>
      </c>
      <c r="Q40" s="12">
        <v>1.84E-13</v>
      </c>
      <c r="R40" s="12">
        <v>4.7400000000000002E-10</v>
      </c>
      <c r="S40" s="12">
        <v>9.2699999999999996E-9</v>
      </c>
      <c r="T40" s="20">
        <f t="shared" si="1"/>
        <v>19.556962025316455</v>
      </c>
    </row>
    <row r="41" spans="2:20" x14ac:dyDescent="0.2">
      <c r="B41" s="3" t="s">
        <v>195</v>
      </c>
      <c r="C41" s="3" t="s">
        <v>249</v>
      </c>
      <c r="D41" s="10" t="s">
        <v>162</v>
      </c>
      <c r="E41" s="13">
        <v>0</v>
      </c>
      <c r="F41" s="14">
        <v>5.6100000000000001E-7</v>
      </c>
      <c r="G41" s="15">
        <v>2.9299999999999999E-7</v>
      </c>
      <c r="H41" s="15">
        <v>5.3300000000000002E-7</v>
      </c>
      <c r="I41" s="15">
        <v>8.71E-7</v>
      </c>
      <c r="J41" s="20">
        <f t="shared" si="0"/>
        <v>1.6341463414634145</v>
      </c>
      <c r="L41" s="3" t="s">
        <v>295</v>
      </c>
      <c r="M41" s="3" t="s">
        <v>249</v>
      </c>
      <c r="N41" s="10" t="s">
        <v>161</v>
      </c>
      <c r="O41" s="13">
        <v>0</v>
      </c>
      <c r="P41" s="4">
        <v>3.0899999999999999E-8</v>
      </c>
      <c r="Q41" s="12">
        <v>1.0300000000000001E-10</v>
      </c>
      <c r="R41" s="12">
        <v>1.27E-8</v>
      </c>
      <c r="S41" s="12">
        <v>1.09E-7</v>
      </c>
      <c r="T41" s="20">
        <f t="shared" si="1"/>
        <v>8.5826771653543314</v>
      </c>
    </row>
    <row r="42" spans="2:20" x14ac:dyDescent="0.2">
      <c r="B42" s="3" t="s">
        <v>196</v>
      </c>
      <c r="C42" s="3" t="s">
        <v>248</v>
      </c>
      <c r="D42" s="10" t="s">
        <v>162</v>
      </c>
      <c r="E42" s="13">
        <v>1</v>
      </c>
      <c r="F42" s="14">
        <v>2.4599999999999999E-8</v>
      </c>
      <c r="G42" s="15">
        <v>6.72E-9</v>
      </c>
      <c r="H42" s="15">
        <v>2.1200000000000001E-8</v>
      </c>
      <c r="I42" s="15">
        <v>4.8900000000000001E-8</v>
      </c>
      <c r="J42" s="20">
        <f t="shared" si="0"/>
        <v>2.3066037735849054</v>
      </c>
      <c r="L42" s="3" t="s">
        <v>296</v>
      </c>
      <c r="M42" s="3" t="s">
        <v>248</v>
      </c>
      <c r="N42" s="10" t="s">
        <v>161</v>
      </c>
      <c r="O42" s="13">
        <v>1</v>
      </c>
      <c r="P42" s="4">
        <v>9.6999999999999992E-9</v>
      </c>
      <c r="Q42" s="12">
        <v>8.2299999999999995E-10</v>
      </c>
      <c r="R42" s="12">
        <v>6.9900000000000001E-9</v>
      </c>
      <c r="S42" s="12">
        <v>2.51E-8</v>
      </c>
      <c r="T42" s="20">
        <f t="shared" si="1"/>
        <v>3.5908440629470673</v>
      </c>
    </row>
    <row r="43" spans="2:20" x14ac:dyDescent="0.2">
      <c r="B43" s="3" t="s">
        <v>198</v>
      </c>
      <c r="C43" s="3" t="s">
        <v>247</v>
      </c>
      <c r="D43" s="10" t="s">
        <v>162</v>
      </c>
      <c r="E43" s="13">
        <v>2</v>
      </c>
      <c r="F43" s="14">
        <v>6.8100000000000002E-7</v>
      </c>
      <c r="G43" s="15">
        <v>3.7399999999999999E-7</v>
      </c>
      <c r="H43" s="15">
        <v>6.4799999999999998E-7</v>
      </c>
      <c r="I43" s="15">
        <v>1.0300000000000001E-6</v>
      </c>
      <c r="J43" s="20">
        <f t="shared" si="0"/>
        <v>1.5895061728395063</v>
      </c>
      <c r="L43" s="3" t="s">
        <v>298</v>
      </c>
      <c r="M43" s="3" t="s">
        <v>260</v>
      </c>
      <c r="N43" s="10" t="s">
        <v>161</v>
      </c>
      <c r="O43" s="13">
        <v>2</v>
      </c>
      <c r="P43" s="4">
        <v>1.5599999999999999E-7</v>
      </c>
      <c r="Q43" s="12">
        <v>3.4300000000000003E-8</v>
      </c>
      <c r="R43" s="12">
        <v>1.31E-7</v>
      </c>
      <c r="S43" s="12">
        <v>3.3099999999999999E-7</v>
      </c>
      <c r="T43" s="20">
        <f t="shared" si="1"/>
        <v>2.5267175572519083</v>
      </c>
    </row>
    <row r="44" spans="2:20" x14ac:dyDescent="0.2">
      <c r="B44" s="3" t="s">
        <v>199</v>
      </c>
      <c r="C44" s="3" t="s">
        <v>246</v>
      </c>
      <c r="D44" s="10" t="s">
        <v>162</v>
      </c>
      <c r="E44" s="13">
        <v>1</v>
      </c>
      <c r="F44" s="14">
        <v>2.4599999999999999E-8</v>
      </c>
      <c r="G44" s="15">
        <v>6.72E-9</v>
      </c>
      <c r="H44" s="15">
        <v>2.1200000000000001E-8</v>
      </c>
      <c r="I44" s="15">
        <v>4.8900000000000001E-8</v>
      </c>
      <c r="J44" s="20">
        <f t="shared" si="0"/>
        <v>2.3066037735849054</v>
      </c>
      <c r="L44" s="3" t="s">
        <v>299</v>
      </c>
      <c r="M44" s="3" t="s">
        <v>259</v>
      </c>
      <c r="N44" s="10" t="s">
        <v>161</v>
      </c>
      <c r="O44" s="13">
        <v>1</v>
      </c>
      <c r="P44" s="4">
        <v>9.6999999999999992E-9</v>
      </c>
      <c r="Q44" s="12">
        <v>8.2299999999999995E-10</v>
      </c>
      <c r="R44" s="12">
        <v>6.9900000000000001E-9</v>
      </c>
      <c r="S44" s="12">
        <v>2.51E-8</v>
      </c>
      <c r="T44" s="20">
        <f t="shared" si="1"/>
        <v>3.5908440629470673</v>
      </c>
    </row>
    <row r="45" spans="2:20" x14ac:dyDescent="0.2">
      <c r="B45" s="3" t="s">
        <v>201</v>
      </c>
      <c r="C45" s="3" t="s">
        <v>245</v>
      </c>
      <c r="D45" s="10" t="s">
        <v>162</v>
      </c>
      <c r="E45" s="16">
        <v>1</v>
      </c>
      <c r="F45" s="14">
        <v>6.2099999999999996E-7</v>
      </c>
      <c r="G45" s="15">
        <v>3.34E-7</v>
      </c>
      <c r="H45" s="15">
        <v>5.9100000000000004E-7</v>
      </c>
      <c r="I45" s="15">
        <v>9.5199999999999995E-7</v>
      </c>
      <c r="J45" s="20">
        <f t="shared" si="0"/>
        <v>1.6108291032148898</v>
      </c>
      <c r="L45" s="17" t="s">
        <v>301</v>
      </c>
      <c r="M45" s="17" t="s">
        <v>245</v>
      </c>
      <c r="N45" s="10" t="s">
        <v>161</v>
      </c>
      <c r="O45" s="16">
        <v>1</v>
      </c>
      <c r="P45" s="18">
        <v>9.3600000000000004E-8</v>
      </c>
      <c r="Q45" s="19">
        <v>1.03E-8</v>
      </c>
      <c r="R45" s="19">
        <v>7.0500000000000003E-8</v>
      </c>
      <c r="S45" s="19">
        <v>2.3099999999999999E-7</v>
      </c>
      <c r="T45" s="21">
        <f t="shared" si="1"/>
        <v>3.2765957446808507</v>
      </c>
    </row>
    <row r="46" spans="2:20" x14ac:dyDescent="0.2">
      <c r="B46" s="3" t="s">
        <v>202</v>
      </c>
      <c r="C46" s="3" t="s">
        <v>244</v>
      </c>
      <c r="D46" s="10" t="s">
        <v>162</v>
      </c>
      <c r="E46" s="13">
        <v>0</v>
      </c>
      <c r="F46" s="14">
        <v>1.7100000000000001E-8</v>
      </c>
      <c r="G46" s="15">
        <v>3.41E-9</v>
      </c>
      <c r="H46" s="15">
        <v>1.4100000000000001E-8</v>
      </c>
      <c r="I46" s="15">
        <v>3.69E-8</v>
      </c>
      <c r="J46" s="20">
        <f t="shared" si="0"/>
        <v>2.6170212765957444</v>
      </c>
      <c r="L46" s="3" t="s">
        <v>302</v>
      </c>
      <c r="M46" s="3" t="s">
        <v>244</v>
      </c>
      <c r="N46" s="10" t="s">
        <v>161</v>
      </c>
      <c r="O46" s="13">
        <v>0</v>
      </c>
      <c r="P46" s="4">
        <v>2.2499999999999999E-9</v>
      </c>
      <c r="Q46" s="12">
        <v>1.83E-13</v>
      </c>
      <c r="R46" s="12">
        <v>4.7300000000000002E-10</v>
      </c>
      <c r="S46" s="12">
        <v>9.2500000000000001E-9</v>
      </c>
      <c r="T46" s="20">
        <f t="shared" si="1"/>
        <v>19.556025369978858</v>
      </c>
    </row>
    <row r="47" spans="2:20" x14ac:dyDescent="0.2">
      <c r="B47" s="3" t="s">
        <v>171</v>
      </c>
      <c r="C47" s="3" t="s">
        <v>243</v>
      </c>
      <c r="D47" s="10" t="s">
        <v>162</v>
      </c>
      <c r="E47" s="13">
        <v>0</v>
      </c>
      <c r="F47" s="14">
        <v>5.6100000000000001E-7</v>
      </c>
      <c r="G47" s="15">
        <v>2.9299999999999999E-7</v>
      </c>
      <c r="H47" s="15">
        <v>5.3300000000000002E-7</v>
      </c>
      <c r="I47" s="15">
        <v>8.71E-7</v>
      </c>
      <c r="J47" s="20">
        <f t="shared" si="0"/>
        <v>1.6341463414634145</v>
      </c>
      <c r="L47" s="3" t="s">
        <v>304</v>
      </c>
      <c r="M47" s="3" t="s">
        <v>243</v>
      </c>
      <c r="N47" s="10" t="s">
        <v>161</v>
      </c>
      <c r="O47" s="13">
        <v>0</v>
      </c>
      <c r="P47" s="4">
        <v>3.0899999999999999E-8</v>
      </c>
      <c r="Q47" s="12">
        <v>1.0300000000000001E-10</v>
      </c>
      <c r="R47" s="12">
        <v>1.27E-8</v>
      </c>
      <c r="S47" s="12">
        <v>1.09E-7</v>
      </c>
      <c r="T47" s="20">
        <f t="shared" si="1"/>
        <v>8.5826771653543314</v>
      </c>
    </row>
    <row r="48" spans="2:20" x14ac:dyDescent="0.2">
      <c r="B48" s="3" t="s">
        <v>172</v>
      </c>
      <c r="C48" s="3" t="s">
        <v>242</v>
      </c>
      <c r="D48" s="10" t="s">
        <v>162</v>
      </c>
      <c r="E48" s="13">
        <v>0</v>
      </c>
      <c r="F48" s="14">
        <v>1.7100000000000001E-8</v>
      </c>
      <c r="G48" s="15">
        <v>3.41E-9</v>
      </c>
      <c r="H48" s="15">
        <v>1.4100000000000001E-8</v>
      </c>
      <c r="I48" s="15">
        <v>3.69E-8</v>
      </c>
      <c r="J48" s="20">
        <f t="shared" si="0"/>
        <v>2.6170212765957444</v>
      </c>
      <c r="L48" s="3" t="s">
        <v>305</v>
      </c>
      <c r="M48" s="3" t="s">
        <v>242</v>
      </c>
      <c r="N48" s="10" t="s">
        <v>161</v>
      </c>
      <c r="O48" s="13">
        <v>0</v>
      </c>
      <c r="P48" s="4">
        <v>2.2499999999999999E-9</v>
      </c>
      <c r="Q48" s="12">
        <v>1.84E-13</v>
      </c>
      <c r="R48" s="12">
        <v>4.7400000000000002E-10</v>
      </c>
      <c r="S48" s="12">
        <v>9.2699999999999996E-9</v>
      </c>
      <c r="T48" s="20">
        <f t="shared" si="1"/>
        <v>19.556962025316455</v>
      </c>
    </row>
    <row r="49" spans="2:20" x14ac:dyDescent="0.2">
      <c r="B49" s="3" t="s">
        <v>205</v>
      </c>
      <c r="C49" s="3" t="s">
        <v>241</v>
      </c>
      <c r="D49" s="10" t="s">
        <v>162</v>
      </c>
      <c r="E49" s="16">
        <v>1</v>
      </c>
      <c r="F49" s="14">
        <v>6.2099999999999996E-7</v>
      </c>
      <c r="G49" s="15">
        <v>3.34E-7</v>
      </c>
      <c r="H49" s="15">
        <v>5.9100000000000004E-7</v>
      </c>
      <c r="I49" s="15">
        <v>9.5199999999999995E-7</v>
      </c>
      <c r="J49" s="20">
        <f t="shared" si="0"/>
        <v>1.6108291032148898</v>
      </c>
      <c r="L49" s="17" t="s">
        <v>307</v>
      </c>
      <c r="M49" s="17" t="s">
        <v>241</v>
      </c>
      <c r="N49" s="10" t="s">
        <v>161</v>
      </c>
      <c r="O49" s="16">
        <v>1</v>
      </c>
      <c r="P49" s="18">
        <v>9.3600000000000004E-8</v>
      </c>
      <c r="Q49" s="19">
        <v>1.03E-8</v>
      </c>
      <c r="R49" s="19">
        <v>7.0500000000000003E-8</v>
      </c>
      <c r="S49" s="19">
        <v>2.3099999999999999E-7</v>
      </c>
      <c r="T49" s="21">
        <f t="shared" si="1"/>
        <v>3.2765957446808507</v>
      </c>
    </row>
    <row r="50" spans="2:20" x14ac:dyDescent="0.2">
      <c r="B50" s="3" t="s">
        <v>206</v>
      </c>
      <c r="C50" s="3" t="s">
        <v>240</v>
      </c>
      <c r="D50" s="10" t="s">
        <v>162</v>
      </c>
      <c r="E50" s="13">
        <v>0</v>
      </c>
      <c r="F50" s="14">
        <v>1.7100000000000001E-8</v>
      </c>
      <c r="G50" s="15">
        <v>3.41E-9</v>
      </c>
      <c r="H50" s="15">
        <v>1.4100000000000001E-8</v>
      </c>
      <c r="I50" s="15">
        <v>3.69E-8</v>
      </c>
      <c r="J50" s="20">
        <f t="shared" si="0"/>
        <v>2.6170212765957444</v>
      </c>
      <c r="L50" s="3" t="s">
        <v>308</v>
      </c>
      <c r="M50" s="3" t="s">
        <v>240</v>
      </c>
      <c r="N50" s="10" t="s">
        <v>161</v>
      </c>
      <c r="O50" s="13">
        <v>0</v>
      </c>
      <c r="P50" s="4">
        <v>2.2499999999999999E-9</v>
      </c>
      <c r="Q50" s="12">
        <v>1.83E-13</v>
      </c>
      <c r="R50" s="12">
        <v>4.7300000000000002E-10</v>
      </c>
      <c r="S50" s="12">
        <v>9.2500000000000001E-9</v>
      </c>
      <c r="T50" s="20">
        <f t="shared" si="1"/>
        <v>19.556025369978858</v>
      </c>
    </row>
    <row r="51" spans="2:20" x14ac:dyDescent="0.2">
      <c r="B51" s="3" t="s">
        <v>209</v>
      </c>
      <c r="C51" s="3" t="s">
        <v>239</v>
      </c>
      <c r="D51" s="10" t="s">
        <v>162</v>
      </c>
      <c r="E51" s="13">
        <v>3</v>
      </c>
      <c r="F51" s="14">
        <v>7.4300000000000002E-7</v>
      </c>
      <c r="G51" s="15">
        <v>4.2100000000000002E-7</v>
      </c>
      <c r="H51" s="15">
        <v>7.0500000000000003E-7</v>
      </c>
      <c r="I51" s="15">
        <v>1.11E-6</v>
      </c>
      <c r="J51" s="20">
        <f t="shared" si="0"/>
        <v>1.5744680851063828</v>
      </c>
      <c r="L51" s="3" t="s">
        <v>310</v>
      </c>
      <c r="M51" s="3" t="s">
        <v>239</v>
      </c>
      <c r="N51" s="10" t="s">
        <v>161</v>
      </c>
      <c r="O51" s="13">
        <v>3</v>
      </c>
      <c r="P51" s="4">
        <v>2.1800000000000002</v>
      </c>
      <c r="Q51" s="12">
        <v>6.5400000000000003E-8</v>
      </c>
      <c r="R51" s="12">
        <v>1.92E-7</v>
      </c>
      <c r="S51" s="12">
        <v>4.2199999999999999E-7</v>
      </c>
      <c r="T51" s="20">
        <f t="shared" si="1"/>
        <v>2.1979166666666665</v>
      </c>
    </row>
    <row r="52" spans="2:20" x14ac:dyDescent="0.2">
      <c r="B52" s="3" t="s">
        <v>208</v>
      </c>
      <c r="C52" s="3" t="s">
        <v>238</v>
      </c>
      <c r="D52" s="10" t="s">
        <v>162</v>
      </c>
      <c r="E52" s="13">
        <v>3</v>
      </c>
      <c r="F52" s="14">
        <v>4.1999999999999999E-8</v>
      </c>
      <c r="G52" s="15">
        <v>1.5600000000000001E-8</v>
      </c>
      <c r="H52" s="15">
        <v>3.5999999999999998E-8</v>
      </c>
      <c r="I52" s="15">
        <v>7.2499999999999994E-8</v>
      </c>
      <c r="J52" s="20">
        <f t="shared" si="0"/>
        <v>2.0138888888888888</v>
      </c>
      <c r="L52" s="3" t="s">
        <v>311</v>
      </c>
      <c r="M52" s="3" t="s">
        <v>238</v>
      </c>
      <c r="N52" s="10" t="s">
        <v>161</v>
      </c>
      <c r="O52" s="13">
        <v>3</v>
      </c>
      <c r="P52" s="4">
        <v>2.4599999999999999E-8</v>
      </c>
      <c r="Q52" s="12">
        <v>7.0299999999999999E-9</v>
      </c>
      <c r="R52" s="12">
        <v>2.1500000000000001E-8</v>
      </c>
      <c r="S52" s="12">
        <v>4.8300000000000002E-8</v>
      </c>
      <c r="T52" s="20">
        <f t="shared" si="1"/>
        <v>2.246511627906977</v>
      </c>
    </row>
    <row r="53" spans="2:20" x14ac:dyDescent="0.2">
      <c r="B53" s="3" t="s">
        <v>211</v>
      </c>
      <c r="C53" s="3" t="s">
        <v>237</v>
      </c>
      <c r="D53" s="10" t="s">
        <v>162</v>
      </c>
      <c r="E53" s="13">
        <v>2</v>
      </c>
      <c r="F53" s="14">
        <v>6.8100000000000002E-7</v>
      </c>
      <c r="G53" s="15">
        <v>3.7399999999999999E-7</v>
      </c>
      <c r="H53" s="15">
        <v>6.4799999999999998E-7</v>
      </c>
      <c r="I53" s="15">
        <v>1.0300000000000001E-6</v>
      </c>
      <c r="J53" s="20">
        <f t="shared" si="0"/>
        <v>1.5895061728395063</v>
      </c>
      <c r="L53" s="3" t="s">
        <v>313</v>
      </c>
      <c r="M53" s="3" t="s">
        <v>237</v>
      </c>
      <c r="N53" s="10" t="s">
        <v>161</v>
      </c>
      <c r="O53" s="13">
        <v>2</v>
      </c>
      <c r="P53" s="4">
        <v>1.5599999999999999E-7</v>
      </c>
      <c r="Q53" s="12">
        <v>3.4300000000000003E-8</v>
      </c>
      <c r="R53" s="12">
        <v>1.31E-7</v>
      </c>
      <c r="S53" s="12">
        <v>3.3099999999999999E-7</v>
      </c>
      <c r="T53" s="20">
        <f t="shared" si="1"/>
        <v>2.5267175572519083</v>
      </c>
    </row>
    <row r="54" spans="2:20" x14ac:dyDescent="0.2">
      <c r="B54" s="3" t="s">
        <v>212</v>
      </c>
      <c r="C54" s="3" t="s">
        <v>236</v>
      </c>
      <c r="D54" s="10" t="s">
        <v>162</v>
      </c>
      <c r="E54" s="13">
        <v>0</v>
      </c>
      <c r="F54" s="14">
        <v>1.7100000000000001E-8</v>
      </c>
      <c r="G54" s="15">
        <v>3.41E-9</v>
      </c>
      <c r="H54" s="15">
        <v>1.4100000000000001E-8</v>
      </c>
      <c r="I54" s="15">
        <v>3.69E-8</v>
      </c>
      <c r="J54" s="20">
        <f t="shared" si="0"/>
        <v>2.6170212765957444</v>
      </c>
      <c r="L54" s="3" t="s">
        <v>314</v>
      </c>
      <c r="M54" s="3" t="s">
        <v>236</v>
      </c>
      <c r="N54" s="10" t="s">
        <v>161</v>
      </c>
      <c r="O54" s="13">
        <v>0</v>
      </c>
      <c r="P54" s="4">
        <v>2.2499999999999999E-9</v>
      </c>
      <c r="Q54" s="12">
        <v>1.84E-13</v>
      </c>
      <c r="R54" s="12">
        <v>4.7400000000000002E-10</v>
      </c>
      <c r="S54" s="12">
        <v>9.2699999999999996E-9</v>
      </c>
      <c r="T54" s="20">
        <f t="shared" si="1"/>
        <v>19.556962025316455</v>
      </c>
    </row>
    <row r="55" spans="2:20" x14ac:dyDescent="0.2">
      <c r="B55" s="3" t="s">
        <v>173</v>
      </c>
      <c r="C55" s="3" t="s">
        <v>235</v>
      </c>
      <c r="D55" s="10" t="s">
        <v>162</v>
      </c>
      <c r="E55" s="13">
        <v>0</v>
      </c>
      <c r="F55" s="14">
        <v>5.6100000000000001E-7</v>
      </c>
      <c r="G55" s="15">
        <v>2.9299999999999999E-7</v>
      </c>
      <c r="H55" s="15">
        <v>5.3300000000000002E-7</v>
      </c>
      <c r="I55" s="15">
        <v>8.71E-7</v>
      </c>
      <c r="J55" s="20">
        <f t="shared" si="0"/>
        <v>1.6341463414634145</v>
      </c>
      <c r="L55" s="3" t="s">
        <v>316</v>
      </c>
      <c r="M55" s="3" t="s">
        <v>235</v>
      </c>
      <c r="N55" s="10" t="s">
        <v>161</v>
      </c>
      <c r="O55" s="13">
        <v>0</v>
      </c>
      <c r="P55" s="4">
        <v>3.0899999999999999E-8</v>
      </c>
      <c r="Q55" s="12">
        <v>1.0300000000000001E-10</v>
      </c>
      <c r="R55" s="12">
        <v>1.27E-8</v>
      </c>
      <c r="S55" s="12">
        <v>1.09E-7</v>
      </c>
      <c r="T55" s="20">
        <f t="shared" si="1"/>
        <v>8.5826771653543314</v>
      </c>
    </row>
    <row r="56" spans="2:20" x14ac:dyDescent="0.2">
      <c r="B56" s="3" t="s">
        <v>174</v>
      </c>
      <c r="C56" s="3" t="s">
        <v>234</v>
      </c>
      <c r="D56" s="10" t="s">
        <v>162</v>
      </c>
      <c r="E56" s="13">
        <v>0</v>
      </c>
      <c r="F56" s="14">
        <v>1.7100000000000001E-8</v>
      </c>
      <c r="G56" s="15">
        <v>3.41E-9</v>
      </c>
      <c r="H56" s="15">
        <v>1.4100000000000001E-8</v>
      </c>
      <c r="I56" s="15">
        <v>3.69E-8</v>
      </c>
      <c r="J56" s="20">
        <f t="shared" si="0"/>
        <v>2.6170212765957444</v>
      </c>
      <c r="L56" s="3" t="s">
        <v>317</v>
      </c>
      <c r="M56" s="3" t="s">
        <v>234</v>
      </c>
      <c r="N56" s="10" t="s">
        <v>161</v>
      </c>
      <c r="O56" s="13">
        <v>0</v>
      </c>
      <c r="P56" s="4">
        <v>2.2499999999999999E-9</v>
      </c>
      <c r="Q56" s="12">
        <v>1.84E-13</v>
      </c>
      <c r="R56" s="12">
        <v>4.7400000000000002E-10</v>
      </c>
      <c r="S56" s="12">
        <v>9.2699999999999996E-9</v>
      </c>
      <c r="T56" s="20">
        <f t="shared" si="1"/>
        <v>19.556962025316455</v>
      </c>
    </row>
    <row r="57" spans="2:20" x14ac:dyDescent="0.2">
      <c r="B57" s="3" t="s">
        <v>214</v>
      </c>
      <c r="C57" s="3" t="s">
        <v>233</v>
      </c>
      <c r="D57" s="10" t="s">
        <v>162</v>
      </c>
      <c r="E57" s="13">
        <v>2</v>
      </c>
      <c r="F57" s="14">
        <v>6.8100000000000002E-7</v>
      </c>
      <c r="G57" s="15">
        <v>3.7399999999999999E-7</v>
      </c>
      <c r="H57" s="15">
        <v>6.4799999999999998E-7</v>
      </c>
      <c r="I57" s="15">
        <v>1.0300000000000001E-6</v>
      </c>
      <c r="J57" s="20">
        <f t="shared" si="0"/>
        <v>1.5895061728395063</v>
      </c>
      <c r="L57" s="3" t="s">
        <v>319</v>
      </c>
      <c r="M57" s="3" t="s">
        <v>233</v>
      </c>
      <c r="N57" s="10" t="s">
        <v>161</v>
      </c>
      <c r="O57" s="13">
        <v>2</v>
      </c>
      <c r="P57" s="4">
        <v>1.5599999999999999E-7</v>
      </c>
      <c r="Q57" s="12">
        <v>3.4300000000000003E-8</v>
      </c>
      <c r="R57" s="12">
        <v>1.31E-7</v>
      </c>
      <c r="S57" s="12">
        <v>3.3099999999999999E-7</v>
      </c>
      <c r="T57" s="20">
        <f t="shared" si="1"/>
        <v>2.5267175572519083</v>
      </c>
    </row>
    <row r="58" spans="2:20" x14ac:dyDescent="0.2">
      <c r="B58" s="3" t="s">
        <v>215</v>
      </c>
      <c r="C58" s="3" t="s">
        <v>232</v>
      </c>
      <c r="D58" s="10" t="s">
        <v>162</v>
      </c>
      <c r="E58" s="13">
        <v>0</v>
      </c>
      <c r="F58" s="14">
        <v>1.7100000000000001E-8</v>
      </c>
      <c r="G58" s="15">
        <v>3.41E-9</v>
      </c>
      <c r="H58" s="15">
        <v>1.4100000000000001E-8</v>
      </c>
      <c r="I58" s="15">
        <v>3.69E-8</v>
      </c>
      <c r="J58" s="20">
        <f t="shared" si="0"/>
        <v>2.6170212765957444</v>
      </c>
      <c r="L58" s="3" t="s">
        <v>320</v>
      </c>
      <c r="M58" s="3" t="s">
        <v>232</v>
      </c>
      <c r="N58" s="10" t="s">
        <v>161</v>
      </c>
      <c r="O58" s="13">
        <v>0</v>
      </c>
      <c r="P58" s="4">
        <v>2.2499999999999999E-9</v>
      </c>
      <c r="Q58" s="12">
        <v>1.84E-13</v>
      </c>
      <c r="R58" s="12">
        <v>4.7400000000000002E-10</v>
      </c>
      <c r="S58" s="12">
        <v>9.2699999999999996E-9</v>
      </c>
      <c r="T58" s="20">
        <f t="shared" si="1"/>
        <v>19.556962025316455</v>
      </c>
    </row>
    <row r="59" spans="2:20" x14ac:dyDescent="0.2">
      <c r="B59" s="3" t="s">
        <v>175</v>
      </c>
      <c r="C59" s="3" t="s">
        <v>231</v>
      </c>
      <c r="D59" s="10" t="s">
        <v>162</v>
      </c>
      <c r="E59" s="13">
        <v>0</v>
      </c>
      <c r="F59" s="14">
        <v>5.6100000000000001E-7</v>
      </c>
      <c r="G59" s="15">
        <v>2.9299999999999999E-7</v>
      </c>
      <c r="H59" s="15">
        <v>5.3300000000000002E-7</v>
      </c>
      <c r="I59" s="15">
        <v>8.71E-7</v>
      </c>
      <c r="J59" s="20">
        <f t="shared" si="0"/>
        <v>1.6341463414634145</v>
      </c>
      <c r="L59" s="3" t="s">
        <v>322</v>
      </c>
      <c r="M59" s="3" t="s">
        <v>231</v>
      </c>
      <c r="N59" s="10" t="s">
        <v>161</v>
      </c>
      <c r="O59" s="13">
        <v>0</v>
      </c>
      <c r="P59" s="4">
        <v>3.0899999999999999E-8</v>
      </c>
      <c r="Q59" s="12">
        <v>1.0300000000000001E-10</v>
      </c>
      <c r="R59" s="12">
        <v>1.27E-8</v>
      </c>
      <c r="S59" s="12">
        <v>1.09E-7</v>
      </c>
      <c r="T59" s="20">
        <f t="shared" si="1"/>
        <v>8.5826771653543314</v>
      </c>
    </row>
    <row r="60" spans="2:20" x14ac:dyDescent="0.2">
      <c r="B60" s="3" t="s">
        <v>176</v>
      </c>
      <c r="C60" s="3" t="s">
        <v>230</v>
      </c>
      <c r="D60" s="10" t="s">
        <v>162</v>
      </c>
      <c r="E60" s="13">
        <v>0</v>
      </c>
      <c r="F60" s="14">
        <v>1.7100000000000001E-8</v>
      </c>
      <c r="G60" s="15">
        <v>3.41E-9</v>
      </c>
      <c r="H60" s="15">
        <v>1.4100000000000001E-8</v>
      </c>
      <c r="I60" s="15">
        <v>3.69E-8</v>
      </c>
      <c r="J60" s="20">
        <f t="shared" si="0"/>
        <v>2.6170212765957444</v>
      </c>
      <c r="L60" s="3" t="s">
        <v>323</v>
      </c>
      <c r="M60" s="3" t="s">
        <v>230</v>
      </c>
      <c r="N60" s="10" t="s">
        <v>161</v>
      </c>
      <c r="O60" s="13">
        <v>0</v>
      </c>
      <c r="P60" s="4">
        <v>2.2499999999999999E-9</v>
      </c>
      <c r="Q60" s="12">
        <v>1.84E-13</v>
      </c>
      <c r="R60" s="12">
        <v>4.7400000000000002E-10</v>
      </c>
      <c r="S60" s="12">
        <v>9.2699999999999996E-9</v>
      </c>
      <c r="T60" s="20">
        <f t="shared" si="1"/>
        <v>19.556962025316455</v>
      </c>
    </row>
  </sheetData>
  <mergeCells count="8">
    <mergeCell ref="L19:T19"/>
    <mergeCell ref="B19:J19"/>
    <mergeCell ref="B8:J8"/>
    <mergeCell ref="B3:D3"/>
    <mergeCell ref="B2:J2"/>
    <mergeCell ref="B4:D4"/>
    <mergeCell ref="B5:D5"/>
    <mergeCell ref="B13:J13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5.5703125" style="7" bestFit="1" customWidth="1"/>
    <col min="4" max="4" width="13.710937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0.85546875" style="8" bestFit="1" customWidth="1"/>
    <col min="9" max="9" width="11" style="8" bestFit="1" customWidth="1"/>
    <col min="10" max="10" width="13.42578125" style="8" bestFit="1" customWidth="1"/>
    <col min="11" max="11" width="13.5703125" style="1" bestFit="1" customWidth="1"/>
    <col min="12" max="12" width="11.7109375" style="1" bestFit="1" customWidth="1"/>
    <col min="13" max="13" width="15.5703125" style="1" bestFit="1" customWidth="1"/>
    <col min="14" max="14" width="12.140625" style="1" bestFit="1" customWidth="1"/>
    <col min="15" max="15" width="10.42578125" style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/>
      <c r="C2" s="5"/>
      <c r="D2" s="32"/>
      <c r="E2" s="32"/>
      <c r="F2" s="10"/>
      <c r="G2" s="3"/>
      <c r="H2" s="10"/>
      <c r="I2" s="10"/>
      <c r="J2" s="10"/>
      <c r="K2" s="10"/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0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0</v>
      </c>
      <c r="D6" s="32">
        <f>D5/B5</f>
        <v>0</v>
      </c>
      <c r="E6" s="28"/>
    </row>
    <row r="7" spans="1:20" ht="27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0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184</v>
      </c>
      <c r="C14" s="51"/>
      <c r="D14" s="51"/>
      <c r="E14" s="51"/>
      <c r="F14" s="51"/>
      <c r="G14" s="51"/>
      <c r="H14" s="51"/>
      <c r="I14" s="51"/>
      <c r="J14" s="51"/>
      <c r="K14" s="8"/>
      <c r="L14" s="50" t="s">
        <v>272</v>
      </c>
      <c r="M14" s="50"/>
      <c r="N14" s="50"/>
      <c r="O14" s="50"/>
      <c r="P14" s="50"/>
      <c r="Q14" s="50"/>
      <c r="R14" s="50"/>
      <c r="S14" s="50"/>
      <c r="T14" s="50"/>
    </row>
    <row r="15" spans="1:20" ht="30" x14ac:dyDescent="0.25">
      <c r="B15" s="29" t="s">
        <v>142</v>
      </c>
      <c r="C15" s="36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6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30" customHeight="1" x14ac:dyDescent="0.2">
      <c r="B16" s="3" t="s">
        <v>167</v>
      </c>
      <c r="C16" s="10" t="s">
        <v>228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273</v>
      </c>
      <c r="M16" s="10" t="s">
        <v>228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30.75" customHeight="1" x14ac:dyDescent="0.2">
      <c r="B17" s="3" t="s">
        <v>168</v>
      </c>
      <c r="C17" s="10" t="s">
        <v>229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274</v>
      </c>
      <c r="M17" s="10" t="s">
        <v>229</v>
      </c>
      <c r="N17" s="10" t="s">
        <v>161</v>
      </c>
      <c r="O17" s="13">
        <v>0</v>
      </c>
      <c r="P17" s="14">
        <v>2.2499999999999999E-9</v>
      </c>
      <c r="Q17" s="15">
        <v>1.83E-13</v>
      </c>
      <c r="R17" s="15">
        <v>4.7300000000000002E-10</v>
      </c>
      <c r="S17" s="15">
        <v>9.2500000000000001E-9</v>
      </c>
      <c r="T17" s="20">
        <f>S17/R17</f>
        <v>19.556025369978858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customWidth="1"/>
    <col min="3" max="3" width="15.5703125" style="7" bestFit="1" customWidth="1"/>
    <col min="4" max="4" width="18.5703125" style="1" bestFit="1" customWidth="1"/>
    <col min="5" max="5" width="14.5703125" style="1" bestFit="1" customWidth="1"/>
    <col min="6" max="6" width="16.7109375" style="8" bestFit="1" customWidth="1"/>
    <col min="7" max="7" width="9.5703125" style="1" bestFit="1" customWidth="1"/>
    <col min="8" max="8" width="10.85546875" style="8" bestFit="1" customWidth="1"/>
    <col min="9" max="9" width="29.42578125" style="8" bestFit="1" customWidth="1"/>
    <col min="10" max="10" width="22.28515625" style="8" bestFit="1" customWidth="1"/>
    <col min="11" max="11" width="38" style="1" bestFit="1" customWidth="1"/>
    <col min="12" max="12" width="11.7109375" style="1" bestFit="1" customWidth="1"/>
    <col min="13" max="13" width="20.7109375" style="1" bestFit="1" customWidth="1"/>
    <col min="14" max="14" width="12.140625" style="1" bestFit="1" customWidth="1"/>
    <col min="15" max="15" width="10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36" t="s">
        <v>0</v>
      </c>
      <c r="C1" s="37" t="s">
        <v>1</v>
      </c>
      <c r="D1" s="36" t="s">
        <v>14</v>
      </c>
      <c r="E1" s="36" t="s">
        <v>124</v>
      </c>
      <c r="F1" s="36" t="s">
        <v>7</v>
      </c>
      <c r="G1" s="36" t="s">
        <v>2</v>
      </c>
      <c r="H1" s="36" t="s">
        <v>4</v>
      </c>
      <c r="I1" s="36" t="s">
        <v>10</v>
      </c>
      <c r="J1" s="36" t="s">
        <v>17</v>
      </c>
      <c r="K1" s="36" t="s">
        <v>3</v>
      </c>
      <c r="L1" s="36" t="s">
        <v>103</v>
      </c>
    </row>
    <row r="2" spans="1:20" ht="28.5" x14ac:dyDescent="0.2">
      <c r="B2" s="3" t="s">
        <v>29</v>
      </c>
      <c r="C2" s="5">
        <v>5</v>
      </c>
      <c r="D2" s="3"/>
      <c r="E2" s="3" t="s">
        <v>125</v>
      </c>
      <c r="F2" s="10" t="s">
        <v>30</v>
      </c>
      <c r="G2" s="3" t="s">
        <v>98</v>
      </c>
      <c r="H2" s="10"/>
      <c r="I2" s="10"/>
      <c r="J2" s="10"/>
      <c r="K2" s="3" t="s">
        <v>5</v>
      </c>
      <c r="L2" s="3"/>
    </row>
    <row r="3" spans="1:20" x14ac:dyDescent="0.2">
      <c r="B3" s="3" t="s">
        <v>36</v>
      </c>
      <c r="C3" s="5">
        <v>5</v>
      </c>
      <c r="D3" s="3"/>
      <c r="E3" s="3" t="s">
        <v>125</v>
      </c>
      <c r="F3" s="10" t="s">
        <v>37</v>
      </c>
      <c r="G3" s="3" t="s">
        <v>98</v>
      </c>
      <c r="H3" s="10" t="s">
        <v>6</v>
      </c>
      <c r="I3" s="10"/>
      <c r="J3" s="10"/>
      <c r="K3" s="3" t="s">
        <v>5</v>
      </c>
      <c r="L3" s="3"/>
    </row>
    <row r="4" spans="1:20" ht="42.75" x14ac:dyDescent="0.2">
      <c r="B4" s="10" t="s">
        <v>83</v>
      </c>
      <c r="C4" s="5">
        <v>5</v>
      </c>
      <c r="D4" s="32">
        <v>27000</v>
      </c>
      <c r="E4" s="32" t="s">
        <v>126</v>
      </c>
      <c r="F4" s="10"/>
      <c r="G4" s="3" t="s">
        <v>98</v>
      </c>
      <c r="H4" s="10" t="s">
        <v>84</v>
      </c>
      <c r="I4" s="10" t="s">
        <v>95</v>
      </c>
      <c r="J4" s="10" t="s">
        <v>96</v>
      </c>
      <c r="K4" s="10" t="s">
        <v>85</v>
      </c>
      <c r="L4" s="3"/>
    </row>
    <row r="5" spans="1:20" x14ac:dyDescent="0.2">
      <c r="D5" s="24"/>
      <c r="E5" s="24"/>
      <c r="K5" s="8"/>
    </row>
    <row r="6" spans="1:20" ht="30" x14ac:dyDescent="0.25">
      <c r="A6" s="3"/>
      <c r="B6" s="29" t="s">
        <v>89</v>
      </c>
      <c r="C6" s="30" t="s">
        <v>88</v>
      </c>
      <c r="D6" s="34" t="s">
        <v>94</v>
      </c>
      <c r="E6" s="40"/>
      <c r="K6" s="8"/>
    </row>
    <row r="7" spans="1:20" ht="15" x14ac:dyDescent="0.25">
      <c r="A7" s="29" t="s">
        <v>87</v>
      </c>
      <c r="B7" s="3">
        <v>65</v>
      </c>
      <c r="C7" s="5">
        <f>COUNT(C2:C4)</f>
        <v>3</v>
      </c>
      <c r="D7" s="32">
        <f>SUM(D2:D4)</f>
        <v>27000</v>
      </c>
      <c r="E7" s="28"/>
    </row>
    <row r="8" spans="1:20" ht="15" x14ac:dyDescent="0.25">
      <c r="A8" s="29" t="s">
        <v>90</v>
      </c>
      <c r="B8" s="3"/>
      <c r="C8" s="33">
        <f>C7/B7</f>
        <v>4.6153846153846156E-2</v>
      </c>
      <c r="D8" s="32">
        <f>D7/B7</f>
        <v>415.38461538461536</v>
      </c>
      <c r="E8" s="28"/>
    </row>
    <row r="9" spans="1:20" ht="28.9" customHeight="1" x14ac:dyDescent="0.25">
      <c r="A9" s="54" t="s">
        <v>102</v>
      </c>
      <c r="B9" s="54"/>
      <c r="C9" s="54"/>
      <c r="D9" s="28">
        <f>COUNTIF(D2:D4,"&gt;0")</f>
        <v>1</v>
      </c>
      <c r="E9" s="28"/>
    </row>
    <row r="12" spans="1:20" x14ac:dyDescent="0.2">
      <c r="D12" s="1" t="s">
        <v>133</v>
      </c>
      <c r="E12" s="1">
        <f>COUNTIF(E2:E4,"Small")</f>
        <v>2</v>
      </c>
    </row>
    <row r="13" spans="1:20" x14ac:dyDescent="0.2">
      <c r="D13" s="1" t="s">
        <v>134</v>
      </c>
      <c r="E13" s="1">
        <f>COUNTIF(E2:E4,"Large")</f>
        <v>1</v>
      </c>
    </row>
    <row r="16" spans="1:20" ht="15" x14ac:dyDescent="0.25">
      <c r="B16" s="51" t="s">
        <v>185</v>
      </c>
      <c r="C16" s="51"/>
      <c r="D16" s="51"/>
      <c r="E16" s="51"/>
      <c r="F16" s="51"/>
      <c r="G16" s="51"/>
      <c r="H16" s="51"/>
      <c r="I16" s="51"/>
      <c r="J16" s="51"/>
      <c r="K16" s="8"/>
      <c r="L16" s="51" t="s">
        <v>275</v>
      </c>
      <c r="M16" s="51"/>
      <c r="N16" s="51"/>
      <c r="O16" s="51"/>
      <c r="P16" s="51"/>
      <c r="Q16" s="51"/>
      <c r="R16" s="51"/>
      <c r="S16" s="51"/>
      <c r="T16" s="51"/>
    </row>
    <row r="17" spans="2:20" ht="45" x14ac:dyDescent="0.25">
      <c r="B17" s="29" t="s">
        <v>142</v>
      </c>
      <c r="C17" s="36" t="s">
        <v>149</v>
      </c>
      <c r="D17" s="36" t="s">
        <v>144</v>
      </c>
      <c r="E17" s="37" t="s">
        <v>219</v>
      </c>
      <c r="F17" s="29" t="s">
        <v>135</v>
      </c>
      <c r="G17" s="36" t="s">
        <v>136</v>
      </c>
      <c r="H17" s="36" t="s">
        <v>146</v>
      </c>
      <c r="I17" s="36" t="s">
        <v>137</v>
      </c>
      <c r="J17" s="36" t="s">
        <v>141</v>
      </c>
      <c r="K17" s="8"/>
      <c r="L17" s="29" t="s">
        <v>142</v>
      </c>
      <c r="M17" s="36" t="s">
        <v>149</v>
      </c>
      <c r="N17" s="36" t="s">
        <v>144</v>
      </c>
      <c r="O17" s="37" t="s">
        <v>219</v>
      </c>
      <c r="P17" s="29" t="s">
        <v>135</v>
      </c>
      <c r="Q17" s="36" t="s">
        <v>136</v>
      </c>
      <c r="R17" s="36" t="s">
        <v>146</v>
      </c>
      <c r="S17" s="36" t="s">
        <v>137</v>
      </c>
      <c r="T17" s="36" t="s">
        <v>141</v>
      </c>
    </row>
    <row r="18" spans="2:20" ht="43.15" customHeight="1" x14ac:dyDescent="0.2">
      <c r="B18" s="3" t="s">
        <v>177</v>
      </c>
      <c r="C18" s="10" t="s">
        <v>260</v>
      </c>
      <c r="D18" s="10" t="s">
        <v>162</v>
      </c>
      <c r="E18" s="13">
        <v>2</v>
      </c>
      <c r="F18" s="14">
        <v>6.8100000000000002E-7</v>
      </c>
      <c r="G18" s="15">
        <v>3.7399999999999999E-7</v>
      </c>
      <c r="H18" s="15">
        <v>6.4799999999999998E-7</v>
      </c>
      <c r="I18" s="15">
        <v>1.0300000000000001E-6</v>
      </c>
      <c r="J18" s="20">
        <f>I18/H18</f>
        <v>1.5895061728395063</v>
      </c>
      <c r="K18" s="8"/>
      <c r="L18" s="3" t="s">
        <v>276</v>
      </c>
      <c r="M18" s="10" t="s">
        <v>260</v>
      </c>
      <c r="N18" s="10" t="s">
        <v>161</v>
      </c>
      <c r="O18" s="13">
        <v>2</v>
      </c>
      <c r="P18" s="14">
        <v>1.5599999999999999E-7</v>
      </c>
      <c r="Q18" s="15">
        <v>3.4300000000000003E-8</v>
      </c>
      <c r="R18" s="15">
        <v>1.31E-7</v>
      </c>
      <c r="S18" s="15">
        <v>3.3099999999999999E-7</v>
      </c>
      <c r="T18" s="20">
        <f>S18/R18</f>
        <v>2.5267175572519083</v>
      </c>
    </row>
    <row r="19" spans="2:20" ht="42" customHeight="1" x14ac:dyDescent="0.2">
      <c r="B19" s="3" t="s">
        <v>178</v>
      </c>
      <c r="C19" s="10" t="s">
        <v>259</v>
      </c>
      <c r="D19" s="10" t="s">
        <v>162</v>
      </c>
      <c r="E19" s="13">
        <v>1</v>
      </c>
      <c r="F19" s="14">
        <v>2.4599999999999999E-8</v>
      </c>
      <c r="G19" s="15">
        <v>6.72E-9</v>
      </c>
      <c r="H19" s="15">
        <v>2.1200000000000001E-8</v>
      </c>
      <c r="I19" s="15">
        <v>4.8900000000000001E-8</v>
      </c>
      <c r="J19" s="20">
        <f>I19/H19</f>
        <v>2.3066037735849054</v>
      </c>
      <c r="K19" s="8"/>
      <c r="L19" s="3" t="s">
        <v>277</v>
      </c>
      <c r="M19" s="10" t="s">
        <v>259</v>
      </c>
      <c r="N19" s="10" t="s">
        <v>161</v>
      </c>
      <c r="O19" s="13">
        <v>1</v>
      </c>
      <c r="P19" s="14">
        <v>9.6999999999999992E-9</v>
      </c>
      <c r="Q19" s="15">
        <v>8.2299999999999995E-10</v>
      </c>
      <c r="R19" s="15">
        <v>6.9900000000000001E-9</v>
      </c>
      <c r="S19" s="15">
        <v>2.51E-8</v>
      </c>
      <c r="T19" s="20">
        <f>S19/R19</f>
        <v>3.5908440629470673</v>
      </c>
    </row>
  </sheetData>
  <mergeCells count="3">
    <mergeCell ref="A9:C9"/>
    <mergeCell ref="L16:T16"/>
    <mergeCell ref="B16:J1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5.5703125" style="7" bestFit="1" customWidth="1"/>
    <col min="4" max="4" width="18.5703125" style="1" bestFit="1" customWidth="1"/>
    <col min="5" max="5" width="14.140625" style="1" bestFit="1" customWidth="1"/>
    <col min="6" max="6" width="9.5703125" style="8" bestFit="1" customWidth="1"/>
    <col min="7" max="7" width="9.5703125" style="1" bestFit="1" customWidth="1"/>
    <col min="8" max="8" width="18.28515625" style="8" bestFit="1" customWidth="1"/>
    <col min="9" max="9" width="11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20.7109375" style="1" bestFit="1" customWidth="1"/>
    <col min="14" max="14" width="18.7109375" style="1" bestFit="1" customWidth="1"/>
    <col min="15" max="15" width="10.42578125" style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ht="57" x14ac:dyDescent="0.2">
      <c r="B2" s="3" t="s">
        <v>81</v>
      </c>
      <c r="C2" s="5">
        <v>6</v>
      </c>
      <c r="D2" s="3"/>
      <c r="E2" s="3" t="s">
        <v>125</v>
      </c>
      <c r="F2" s="10"/>
      <c r="G2" s="3" t="s">
        <v>98</v>
      </c>
      <c r="H2" s="10" t="s">
        <v>82</v>
      </c>
      <c r="I2" s="10"/>
      <c r="J2" s="10"/>
      <c r="K2" s="3" t="s">
        <v>5</v>
      </c>
      <c r="L2" s="3"/>
    </row>
    <row r="3" spans="1:20" x14ac:dyDescent="0.2">
      <c r="D3" s="24"/>
      <c r="E3" s="24"/>
      <c r="K3" s="8"/>
    </row>
    <row r="4" spans="1:20" ht="30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1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1.5384615384615385E-2</v>
      </c>
      <c r="D6" s="32">
        <f>D5/B5</f>
        <v>0</v>
      </c>
      <c r="E6" s="28"/>
    </row>
    <row r="7" spans="1:20" ht="27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1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186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278</v>
      </c>
      <c r="M14" s="51"/>
      <c r="N14" s="51"/>
      <c r="O14" s="51"/>
      <c r="P14" s="51"/>
      <c r="Q14" s="51"/>
      <c r="R14" s="51"/>
      <c r="S14" s="51"/>
      <c r="T14" s="51"/>
    </row>
    <row r="15" spans="1:20" ht="32.450000000000003" customHeight="1" x14ac:dyDescent="0.25">
      <c r="B15" s="29" t="s">
        <v>142</v>
      </c>
      <c r="C15" s="39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9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30" customHeight="1" x14ac:dyDescent="0.2">
      <c r="B16" s="3" t="s">
        <v>179</v>
      </c>
      <c r="C16" s="43" t="s">
        <v>258</v>
      </c>
      <c r="D16" s="10" t="s">
        <v>162</v>
      </c>
      <c r="E16" s="16">
        <v>1</v>
      </c>
      <c r="F16" s="14">
        <v>6.2099999999999996E-7</v>
      </c>
      <c r="G16" s="15">
        <v>3.34E-7</v>
      </c>
      <c r="H16" s="15">
        <v>5.9100000000000004E-7</v>
      </c>
      <c r="I16" s="15">
        <v>9.5199999999999995E-7</v>
      </c>
      <c r="J16" s="20">
        <f>I16/H16</f>
        <v>1.6108291032148898</v>
      </c>
      <c r="K16" s="8"/>
      <c r="L16" s="17" t="s">
        <v>279</v>
      </c>
      <c r="M16" s="43" t="s">
        <v>258</v>
      </c>
      <c r="N16" s="10" t="s">
        <v>161</v>
      </c>
      <c r="O16" s="16">
        <v>1</v>
      </c>
      <c r="P16" s="41">
        <v>9.3600000000000004E-8</v>
      </c>
      <c r="Q16" s="42">
        <v>1.03E-8</v>
      </c>
      <c r="R16" s="42">
        <v>7.0500000000000003E-8</v>
      </c>
      <c r="S16" s="42">
        <v>2.3099999999999999E-7</v>
      </c>
      <c r="T16" s="21">
        <f>S16/R16</f>
        <v>3.2765957446808507</v>
      </c>
    </row>
    <row r="17" spans="2:20" ht="30.75" customHeight="1" x14ac:dyDescent="0.2">
      <c r="B17" s="3" t="s">
        <v>180</v>
      </c>
      <c r="C17" s="10" t="s">
        <v>257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280</v>
      </c>
      <c r="M17" s="10" t="s">
        <v>257</v>
      </c>
      <c r="N17" s="10" t="s">
        <v>161</v>
      </c>
      <c r="O17" s="13">
        <v>0</v>
      </c>
      <c r="P17" s="14">
        <v>2.2499999999999999E-9</v>
      </c>
      <c r="Q17" s="15">
        <v>1.83E-13</v>
      </c>
      <c r="R17" s="15">
        <v>4.7300000000000002E-10</v>
      </c>
      <c r="S17" s="15">
        <v>9.2500000000000001E-9</v>
      </c>
      <c r="T17" s="20">
        <f>S17/R17</f>
        <v>19.556025369978858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customWidth="1"/>
    <col min="2" max="2" width="10.5703125" style="1" bestFit="1" customWidth="1"/>
    <col min="3" max="3" width="15.5703125" style="7" bestFit="1" customWidth="1"/>
    <col min="4" max="4" width="13.7109375" style="1" bestFit="1" customWidth="1"/>
    <col min="5" max="5" width="14.140625" style="1" bestFit="1" customWidth="1"/>
    <col min="6" max="6" width="17.28515625" style="8" bestFit="1" customWidth="1"/>
    <col min="7" max="7" width="9.5703125" style="1" bestFit="1" customWidth="1"/>
    <col min="8" max="8" width="19.42578125" style="8" bestFit="1" customWidth="1"/>
    <col min="9" max="9" width="13.140625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15.570312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 t="s">
        <v>44</v>
      </c>
      <c r="C2" s="5">
        <v>7</v>
      </c>
      <c r="D2" s="3"/>
      <c r="E2" s="3" t="s">
        <v>125</v>
      </c>
      <c r="F2" s="10"/>
      <c r="G2" s="3" t="s">
        <v>97</v>
      </c>
      <c r="H2" s="10" t="s">
        <v>6</v>
      </c>
      <c r="I2" s="10" t="s">
        <v>12</v>
      </c>
      <c r="J2" s="10"/>
      <c r="K2" s="3" t="s">
        <v>5</v>
      </c>
      <c r="L2" s="3"/>
    </row>
    <row r="3" spans="1:20" ht="28.5" x14ac:dyDescent="0.2">
      <c r="B3" s="3" t="s">
        <v>51</v>
      </c>
      <c r="C3" s="5">
        <v>7</v>
      </c>
      <c r="D3" s="3"/>
      <c r="E3" s="3" t="s">
        <v>125</v>
      </c>
      <c r="F3" s="10" t="s">
        <v>52</v>
      </c>
      <c r="G3" s="3" t="s">
        <v>97</v>
      </c>
      <c r="H3" s="10" t="s">
        <v>6</v>
      </c>
      <c r="I3" s="10" t="s">
        <v>12</v>
      </c>
      <c r="J3" s="10"/>
      <c r="K3" s="3" t="s">
        <v>5</v>
      </c>
      <c r="L3" s="3"/>
    </row>
    <row r="4" spans="1:20" ht="71.25" x14ac:dyDescent="0.2">
      <c r="B4" s="3" t="s">
        <v>58</v>
      </c>
      <c r="C4" s="5">
        <v>7</v>
      </c>
      <c r="D4" s="32">
        <v>6505</v>
      </c>
      <c r="E4" s="32" t="s">
        <v>126</v>
      </c>
      <c r="F4" s="10" t="s">
        <v>59</v>
      </c>
      <c r="G4" s="3" t="s">
        <v>97</v>
      </c>
      <c r="H4" s="10"/>
      <c r="I4" s="10"/>
      <c r="J4" s="10"/>
      <c r="K4" s="3" t="s">
        <v>5</v>
      </c>
      <c r="L4" s="3"/>
    </row>
    <row r="5" spans="1:20" x14ac:dyDescent="0.2">
      <c r="D5" s="24"/>
      <c r="E5" s="24"/>
      <c r="K5" s="8"/>
    </row>
    <row r="6" spans="1:20" ht="45" x14ac:dyDescent="0.25">
      <c r="A6" s="3"/>
      <c r="B6" s="29" t="s">
        <v>89</v>
      </c>
      <c r="C6" s="30" t="s">
        <v>88</v>
      </c>
      <c r="D6" s="34" t="s">
        <v>94</v>
      </c>
      <c r="E6" s="40"/>
      <c r="K6" s="8"/>
    </row>
    <row r="7" spans="1:20" ht="15" x14ac:dyDescent="0.25">
      <c r="A7" s="29" t="s">
        <v>87</v>
      </c>
      <c r="B7" s="3">
        <v>65</v>
      </c>
      <c r="C7" s="5">
        <f>COUNT(C2:C4)</f>
        <v>3</v>
      </c>
      <c r="D7" s="32">
        <f>SUM(D2:D4)</f>
        <v>6505</v>
      </c>
      <c r="E7" s="28"/>
    </row>
    <row r="8" spans="1:20" ht="15" x14ac:dyDescent="0.25">
      <c r="A8" s="29" t="s">
        <v>90</v>
      </c>
      <c r="B8" s="3"/>
      <c r="C8" s="33">
        <f>C7/B7</f>
        <v>4.6153846153846156E-2</v>
      </c>
      <c r="D8" s="32">
        <f>D7/B7</f>
        <v>100.07692307692308</v>
      </c>
      <c r="E8" s="28"/>
    </row>
    <row r="9" spans="1:20" ht="28.15" customHeight="1" x14ac:dyDescent="0.25">
      <c r="A9" s="54" t="s">
        <v>102</v>
      </c>
      <c r="B9" s="54"/>
      <c r="C9" s="54"/>
      <c r="D9" s="28">
        <f>COUNTIF(D2:D4,"&gt;0")</f>
        <v>1</v>
      </c>
      <c r="E9" s="28"/>
    </row>
    <row r="12" spans="1:20" x14ac:dyDescent="0.2">
      <c r="D12" s="1" t="s">
        <v>133</v>
      </c>
      <c r="E12" s="1">
        <f>COUNTIF(E2:E4,"Small")</f>
        <v>2</v>
      </c>
    </row>
    <row r="13" spans="1:20" x14ac:dyDescent="0.2">
      <c r="D13" s="1" t="s">
        <v>134</v>
      </c>
      <c r="E13" s="1">
        <f>COUNTIF(E2:E4,"Large")</f>
        <v>1</v>
      </c>
    </row>
    <row r="16" spans="1:20" ht="15" x14ac:dyDescent="0.25">
      <c r="B16" s="51" t="s">
        <v>181</v>
      </c>
      <c r="C16" s="51"/>
      <c r="D16" s="51"/>
      <c r="E16" s="51"/>
      <c r="F16" s="51"/>
      <c r="G16" s="51"/>
      <c r="H16" s="51"/>
      <c r="I16" s="51"/>
      <c r="J16" s="51"/>
      <c r="K16" s="8"/>
      <c r="L16" s="51" t="s">
        <v>281</v>
      </c>
      <c r="M16" s="51"/>
      <c r="N16" s="51"/>
      <c r="O16" s="51"/>
      <c r="P16" s="51"/>
      <c r="Q16" s="51"/>
      <c r="R16" s="51"/>
      <c r="S16" s="51"/>
      <c r="T16" s="51"/>
    </row>
    <row r="17" spans="2:20" ht="30" x14ac:dyDescent="0.25">
      <c r="B17" s="29" t="s">
        <v>142</v>
      </c>
      <c r="C17" s="36" t="s">
        <v>149</v>
      </c>
      <c r="D17" s="36" t="s">
        <v>144</v>
      </c>
      <c r="E17" s="37" t="s">
        <v>219</v>
      </c>
      <c r="F17" s="29" t="s">
        <v>135</v>
      </c>
      <c r="G17" s="36" t="s">
        <v>136</v>
      </c>
      <c r="H17" s="36" t="s">
        <v>146</v>
      </c>
      <c r="I17" s="36" t="s">
        <v>137</v>
      </c>
      <c r="J17" s="36" t="s">
        <v>141</v>
      </c>
      <c r="K17" s="8"/>
      <c r="L17" s="29" t="s">
        <v>142</v>
      </c>
      <c r="M17" s="36" t="s">
        <v>149</v>
      </c>
      <c r="N17" s="36" t="s">
        <v>144</v>
      </c>
      <c r="O17" s="37" t="s">
        <v>219</v>
      </c>
      <c r="P17" s="29" t="s">
        <v>135</v>
      </c>
      <c r="Q17" s="36" t="s">
        <v>136</v>
      </c>
      <c r="R17" s="36" t="s">
        <v>146</v>
      </c>
      <c r="S17" s="36" t="s">
        <v>137</v>
      </c>
      <c r="T17" s="36" t="s">
        <v>141</v>
      </c>
    </row>
    <row r="18" spans="2:20" ht="41.45" customHeight="1" x14ac:dyDescent="0.2">
      <c r="B18" s="3" t="s">
        <v>187</v>
      </c>
      <c r="C18" s="10" t="s">
        <v>284</v>
      </c>
      <c r="D18" s="10" t="s">
        <v>162</v>
      </c>
      <c r="E18" s="13">
        <v>2</v>
      </c>
      <c r="F18" s="14">
        <v>6.8100000000000002E-7</v>
      </c>
      <c r="G18" s="15">
        <v>3.7399999999999999E-7</v>
      </c>
      <c r="H18" s="15">
        <v>6.4799999999999998E-7</v>
      </c>
      <c r="I18" s="15">
        <v>1.0300000000000001E-6</v>
      </c>
      <c r="J18" s="20">
        <f>I18/H18</f>
        <v>1.5895061728395063</v>
      </c>
      <c r="K18" s="8"/>
      <c r="L18" s="3" t="s">
        <v>282</v>
      </c>
      <c r="M18" s="10" t="s">
        <v>284</v>
      </c>
      <c r="N18" s="10" t="s">
        <v>161</v>
      </c>
      <c r="O18" s="13">
        <v>2</v>
      </c>
      <c r="P18" s="14">
        <v>1.5599999999999999E-7</v>
      </c>
      <c r="Q18" s="15">
        <v>3.4300000000000003E-8</v>
      </c>
      <c r="R18" s="15">
        <v>1.31E-7</v>
      </c>
      <c r="S18" s="15">
        <v>3.3099999999999999E-7</v>
      </c>
      <c r="T18" s="20">
        <f>S18/R18</f>
        <v>2.5267175572519083</v>
      </c>
    </row>
    <row r="19" spans="2:20" ht="42.6" customHeight="1" x14ac:dyDescent="0.2">
      <c r="B19" s="3" t="s">
        <v>188</v>
      </c>
      <c r="C19" s="10" t="s">
        <v>256</v>
      </c>
      <c r="D19" s="10" t="s">
        <v>162</v>
      </c>
      <c r="E19" s="13">
        <v>1</v>
      </c>
      <c r="F19" s="14">
        <v>2.4599999999999999E-8</v>
      </c>
      <c r="G19" s="15">
        <v>6.72E-9</v>
      </c>
      <c r="H19" s="15">
        <v>2.1200000000000001E-8</v>
      </c>
      <c r="I19" s="15">
        <v>4.8900000000000001E-8</v>
      </c>
      <c r="J19" s="20">
        <f>I19/H19</f>
        <v>2.3066037735849054</v>
      </c>
      <c r="K19" s="8"/>
      <c r="L19" s="3" t="s">
        <v>283</v>
      </c>
      <c r="M19" s="10" t="s">
        <v>256</v>
      </c>
      <c r="N19" s="10" t="s">
        <v>161</v>
      </c>
      <c r="O19" s="13">
        <v>1</v>
      </c>
      <c r="P19" s="14">
        <v>9.6999999999999992E-9</v>
      </c>
      <c r="Q19" s="15">
        <v>8.2299999999999995E-10</v>
      </c>
      <c r="R19" s="15">
        <v>6.9900000000000001E-9</v>
      </c>
      <c r="S19" s="15">
        <v>2.51E-8</v>
      </c>
      <c r="T19" s="20">
        <f>S19/R19</f>
        <v>3.5908440629470673</v>
      </c>
    </row>
  </sheetData>
  <mergeCells count="3">
    <mergeCell ref="A9:C9"/>
    <mergeCell ref="L16:T16"/>
    <mergeCell ref="B16:J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5.5703125" style="7" bestFit="1" customWidth="1"/>
    <col min="4" max="4" width="24.4257812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8.140625" style="8" bestFit="1" customWidth="1"/>
    <col min="9" max="9" width="11" style="8" bestFit="1" customWidth="1"/>
    <col min="10" max="10" width="13.42578125" style="8" bestFit="1" customWidth="1"/>
    <col min="11" max="11" width="13.5703125" style="1" bestFit="1" customWidth="1"/>
    <col min="12" max="12" width="11.7109375" style="1" customWidth="1"/>
    <col min="13" max="13" width="27.42578125" style="1" bestFit="1" customWidth="1"/>
    <col min="14" max="14" width="18.7109375" style="1" bestFit="1" customWidth="1"/>
    <col min="15" max="15" width="14.5703125" style="1" bestFit="1" customWidth="1"/>
    <col min="16" max="19" width="9.5703125" style="1" bestFit="1" customWidth="1"/>
    <col min="20" max="20" width="13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29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/>
      <c r="C2" s="5"/>
      <c r="D2" s="32"/>
      <c r="E2" s="32"/>
      <c r="F2" s="10"/>
      <c r="G2" s="3"/>
      <c r="H2" s="10"/>
      <c r="I2" s="10"/>
      <c r="J2" s="10"/>
      <c r="K2" s="10"/>
      <c r="L2" s="3"/>
    </row>
    <row r="3" spans="1:20" x14ac:dyDescent="0.2">
      <c r="D3" s="24"/>
      <c r="E3" s="24"/>
      <c r="K3" s="8"/>
    </row>
    <row r="4" spans="1:20" ht="15" x14ac:dyDescent="0.25">
      <c r="A4" s="3"/>
      <c r="B4" s="29" t="s">
        <v>89</v>
      </c>
      <c r="C4" s="30" t="s">
        <v>88</v>
      </c>
      <c r="D4" s="31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0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0</v>
      </c>
      <c r="D6" s="32">
        <f>D5/B5</f>
        <v>0</v>
      </c>
      <c r="E6" s="28"/>
    </row>
    <row r="7" spans="1:20" ht="28.9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0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158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285</v>
      </c>
      <c r="M14" s="51"/>
      <c r="N14" s="51"/>
      <c r="O14" s="51"/>
      <c r="P14" s="51"/>
      <c r="Q14" s="51"/>
      <c r="R14" s="51"/>
      <c r="S14" s="51"/>
      <c r="T14" s="51"/>
    </row>
    <row r="15" spans="1:20" ht="28.15" customHeight="1" x14ac:dyDescent="0.25">
      <c r="B15" s="29" t="s">
        <v>142</v>
      </c>
      <c r="C15" s="39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9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2.6" customHeight="1" x14ac:dyDescent="0.2">
      <c r="B16" s="3" t="s">
        <v>169</v>
      </c>
      <c r="C16" s="10" t="s">
        <v>255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286</v>
      </c>
      <c r="M16" s="3" t="s">
        <v>255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42" customHeight="1" x14ac:dyDescent="0.2">
      <c r="B17" s="3" t="s">
        <v>170</v>
      </c>
      <c r="C17" s="10" t="s">
        <v>254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287</v>
      </c>
      <c r="M17" s="3" t="s">
        <v>254</v>
      </c>
      <c r="N17" s="10" t="s">
        <v>161</v>
      </c>
      <c r="O17" s="13">
        <v>0</v>
      </c>
      <c r="P17" s="14">
        <v>2.2499999999999999E-9</v>
      </c>
      <c r="Q17" s="15">
        <v>1.84E-13</v>
      </c>
      <c r="R17" s="15">
        <v>4.7400000000000002E-10</v>
      </c>
      <c r="S17" s="15">
        <v>9.2699999999999996E-9</v>
      </c>
      <c r="T17" s="20">
        <f>S17/R17</f>
        <v>19.556962025316455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5.5703125" style="7" bestFit="1" customWidth="1"/>
    <col min="4" max="4" width="13.7109375" style="1" bestFit="1" customWidth="1"/>
    <col min="5" max="5" width="14.5703125" style="1" customWidth="1"/>
    <col min="6" max="6" width="11.7109375" style="8" bestFit="1" customWidth="1"/>
    <col min="7" max="7" width="9.5703125" style="1" bestFit="1" customWidth="1"/>
    <col min="8" max="8" width="18.140625" style="8" bestFit="1" customWidth="1"/>
    <col min="9" max="9" width="24.140625" style="8" bestFit="1" customWidth="1"/>
    <col min="10" max="10" width="21.7109375" style="8" bestFit="1" customWidth="1"/>
    <col min="11" max="11" width="38" style="1" bestFit="1" customWidth="1"/>
    <col min="12" max="12" width="11.7109375" style="1" bestFit="1" customWidth="1"/>
    <col min="13" max="13" width="15.570312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 t="s">
        <v>21</v>
      </c>
      <c r="C2" s="5">
        <v>9</v>
      </c>
      <c r="D2" s="32">
        <v>1500</v>
      </c>
      <c r="E2" s="32" t="s">
        <v>125</v>
      </c>
      <c r="F2" s="10"/>
      <c r="G2" s="3" t="s">
        <v>97</v>
      </c>
      <c r="H2" s="10" t="s">
        <v>6</v>
      </c>
      <c r="I2" s="10"/>
      <c r="J2" s="10"/>
      <c r="K2" s="3" t="s">
        <v>5</v>
      </c>
      <c r="L2" s="3"/>
    </row>
    <row r="3" spans="1:20" ht="28.5" x14ac:dyDescent="0.2">
      <c r="B3" s="3" t="s">
        <v>53</v>
      </c>
      <c r="C3" s="5">
        <v>9</v>
      </c>
      <c r="D3" s="3"/>
      <c r="E3" s="3" t="s">
        <v>125</v>
      </c>
      <c r="F3" s="10" t="s">
        <v>54</v>
      </c>
      <c r="G3" s="3" t="s">
        <v>97</v>
      </c>
      <c r="H3" s="10" t="s">
        <v>55</v>
      </c>
      <c r="I3" s="10" t="s">
        <v>57</v>
      </c>
      <c r="J3" s="10" t="s">
        <v>56</v>
      </c>
      <c r="K3" s="3" t="s">
        <v>5</v>
      </c>
      <c r="L3" s="3"/>
    </row>
    <row r="4" spans="1:20" x14ac:dyDescent="0.2">
      <c r="D4" s="24"/>
      <c r="E4" s="24"/>
      <c r="K4" s="8"/>
    </row>
    <row r="5" spans="1:20" ht="45" x14ac:dyDescent="0.25">
      <c r="A5" s="3"/>
      <c r="B5" s="29" t="s">
        <v>89</v>
      </c>
      <c r="C5" s="30" t="s">
        <v>88</v>
      </c>
      <c r="D5" s="34" t="s">
        <v>94</v>
      </c>
      <c r="E5" s="40"/>
      <c r="K5" s="8"/>
    </row>
    <row r="6" spans="1:20" ht="15" x14ac:dyDescent="0.25">
      <c r="A6" s="29" t="s">
        <v>87</v>
      </c>
      <c r="B6" s="3">
        <v>65</v>
      </c>
      <c r="C6" s="5">
        <f>COUNT(C2:C3)</f>
        <v>2</v>
      </c>
      <c r="D6" s="32">
        <f>SUM(D2:D3)</f>
        <v>1500</v>
      </c>
      <c r="E6" s="28"/>
    </row>
    <row r="7" spans="1:20" ht="15" x14ac:dyDescent="0.25">
      <c r="A7" s="29" t="s">
        <v>90</v>
      </c>
      <c r="B7" s="3"/>
      <c r="C7" s="33">
        <f>C6/B6</f>
        <v>3.0769230769230771E-2</v>
      </c>
      <c r="D7" s="32">
        <f>D6/B6</f>
        <v>23.076923076923077</v>
      </c>
      <c r="E7" s="28"/>
    </row>
    <row r="8" spans="1:20" ht="28.15" customHeight="1" x14ac:dyDescent="0.25">
      <c r="A8" s="54" t="s">
        <v>102</v>
      </c>
      <c r="B8" s="54"/>
      <c r="C8" s="54"/>
      <c r="D8" s="28">
        <f>COUNTIF(D2:D3,"&gt;0")</f>
        <v>1</v>
      </c>
      <c r="E8" s="28"/>
    </row>
    <row r="11" spans="1:20" x14ac:dyDescent="0.2">
      <c r="D11" s="1" t="s">
        <v>133</v>
      </c>
      <c r="E11" s="1">
        <f>COUNTIF(E2:E4,"Small")</f>
        <v>2</v>
      </c>
    </row>
    <row r="12" spans="1:20" x14ac:dyDescent="0.2">
      <c r="D12" s="1" t="s">
        <v>134</v>
      </c>
      <c r="E12" s="1">
        <f>COUNTIF(E2:E4,"Large")</f>
        <v>0</v>
      </c>
    </row>
    <row r="15" spans="1:20" ht="15" x14ac:dyDescent="0.25">
      <c r="B15" s="51" t="s">
        <v>191</v>
      </c>
      <c r="C15" s="51"/>
      <c r="D15" s="51"/>
      <c r="E15" s="51"/>
      <c r="F15" s="51"/>
      <c r="G15" s="51"/>
      <c r="H15" s="51"/>
      <c r="I15" s="51"/>
      <c r="J15" s="51"/>
      <c r="K15" s="8"/>
      <c r="L15" s="51" t="s">
        <v>288</v>
      </c>
      <c r="M15" s="51"/>
      <c r="N15" s="51"/>
      <c r="O15" s="51"/>
      <c r="P15" s="51"/>
      <c r="Q15" s="51"/>
      <c r="R15" s="51"/>
      <c r="S15" s="51"/>
      <c r="T15" s="51"/>
    </row>
    <row r="16" spans="1:20" ht="30" x14ac:dyDescent="0.25">
      <c r="B16" s="29" t="s">
        <v>142</v>
      </c>
      <c r="C16" s="39" t="s">
        <v>149</v>
      </c>
      <c r="D16" s="36" t="s">
        <v>144</v>
      </c>
      <c r="E16" s="37" t="s">
        <v>219</v>
      </c>
      <c r="F16" s="29" t="s">
        <v>135</v>
      </c>
      <c r="G16" s="36" t="s">
        <v>136</v>
      </c>
      <c r="H16" s="36" t="s">
        <v>146</v>
      </c>
      <c r="I16" s="36" t="s">
        <v>137</v>
      </c>
      <c r="J16" s="36" t="s">
        <v>141</v>
      </c>
      <c r="K16" s="8"/>
      <c r="L16" s="29" t="s">
        <v>142</v>
      </c>
      <c r="M16" s="36" t="s">
        <v>149</v>
      </c>
      <c r="N16" s="36" t="s">
        <v>144</v>
      </c>
      <c r="O16" s="37" t="s">
        <v>219</v>
      </c>
      <c r="P16" s="29" t="s">
        <v>135</v>
      </c>
      <c r="Q16" s="36" t="s">
        <v>136</v>
      </c>
      <c r="R16" s="36" t="s">
        <v>146</v>
      </c>
      <c r="S16" s="36" t="s">
        <v>137</v>
      </c>
      <c r="T16" s="36" t="s">
        <v>141</v>
      </c>
    </row>
    <row r="17" spans="2:20" ht="40.15" customHeight="1" x14ac:dyDescent="0.2">
      <c r="B17" s="3" t="s">
        <v>189</v>
      </c>
      <c r="C17" s="10" t="s">
        <v>253</v>
      </c>
      <c r="D17" s="10" t="s">
        <v>162</v>
      </c>
      <c r="E17" s="13">
        <v>2</v>
      </c>
      <c r="F17" s="14">
        <v>6.8100000000000002E-7</v>
      </c>
      <c r="G17" s="15">
        <v>3.7399999999999999E-7</v>
      </c>
      <c r="H17" s="15">
        <v>6.4799999999999998E-7</v>
      </c>
      <c r="I17" s="15">
        <v>1.0300000000000001E-6</v>
      </c>
      <c r="J17" s="20">
        <f>I17/H17</f>
        <v>1.5895061728395063</v>
      </c>
      <c r="K17" s="8"/>
      <c r="L17" s="3" t="s">
        <v>289</v>
      </c>
      <c r="M17" s="10" t="s">
        <v>253</v>
      </c>
      <c r="N17" s="10" t="s">
        <v>161</v>
      </c>
      <c r="O17" s="13">
        <v>2</v>
      </c>
      <c r="P17" s="14">
        <v>1.5599999999999999E-7</v>
      </c>
      <c r="Q17" s="15">
        <v>3.4300000000000003E-8</v>
      </c>
      <c r="R17" s="15">
        <v>1.31E-7</v>
      </c>
      <c r="S17" s="15">
        <v>3.3099999999999999E-7</v>
      </c>
      <c r="T17" s="20">
        <f>S17/R17</f>
        <v>2.5267175572519083</v>
      </c>
    </row>
    <row r="18" spans="2:20" ht="45" customHeight="1" x14ac:dyDescent="0.2">
      <c r="B18" s="3" t="s">
        <v>190</v>
      </c>
      <c r="C18" s="10" t="s">
        <v>252</v>
      </c>
      <c r="D18" s="10" t="s">
        <v>162</v>
      </c>
      <c r="E18" s="13">
        <v>0</v>
      </c>
      <c r="F18" s="14">
        <v>1.7100000000000001E-8</v>
      </c>
      <c r="G18" s="15">
        <v>3.41E-9</v>
      </c>
      <c r="H18" s="15">
        <v>1.4100000000000001E-8</v>
      </c>
      <c r="I18" s="15">
        <v>3.69E-8</v>
      </c>
      <c r="J18" s="20">
        <f>I18/H18</f>
        <v>2.6170212765957444</v>
      </c>
      <c r="K18" s="8"/>
      <c r="L18" s="3" t="s">
        <v>290</v>
      </c>
      <c r="M18" s="10" t="s">
        <v>252</v>
      </c>
      <c r="N18" s="10" t="s">
        <v>161</v>
      </c>
      <c r="O18" s="13">
        <v>0</v>
      </c>
      <c r="P18" s="14">
        <v>2.2499999999999999E-9</v>
      </c>
      <c r="Q18" s="15">
        <v>1.84E-13</v>
      </c>
      <c r="R18" s="15">
        <v>4.7400000000000002E-10</v>
      </c>
      <c r="S18" s="15">
        <v>9.2699999999999996E-9</v>
      </c>
      <c r="T18" s="20">
        <f>S18/R18</f>
        <v>19.556962025316455</v>
      </c>
    </row>
  </sheetData>
  <mergeCells count="3">
    <mergeCell ref="A8:C8"/>
    <mergeCell ref="L15:T15"/>
    <mergeCell ref="B15:J1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3.7109375" style="1" bestFit="1" customWidth="1"/>
    <col min="5" max="5" width="14.140625" style="1" bestFit="1" customWidth="1"/>
    <col min="6" max="6" width="20.140625" style="8" bestFit="1" customWidth="1"/>
    <col min="7" max="7" width="9.5703125" style="1" bestFit="1" customWidth="1"/>
    <col min="8" max="8" width="18.140625" style="8" bestFit="1" customWidth="1"/>
    <col min="9" max="9" width="13.140625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16.7109375" style="1" bestFit="1" customWidth="1"/>
    <col min="14" max="14" width="18.7109375" style="1" bestFit="1" customWidth="1"/>
    <col min="15" max="15" width="10.42578125" style="1" bestFit="1" customWidth="1"/>
    <col min="16" max="16" width="10" style="1" bestFit="1" customWidth="1"/>
    <col min="17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 t="s">
        <v>38</v>
      </c>
      <c r="C2" s="5">
        <v>10</v>
      </c>
      <c r="D2" s="3"/>
      <c r="E2" s="3" t="s">
        <v>125</v>
      </c>
      <c r="F2" s="10"/>
      <c r="G2" s="3" t="s">
        <v>97</v>
      </c>
      <c r="H2" s="10" t="s">
        <v>39</v>
      </c>
      <c r="I2" s="10" t="s">
        <v>12</v>
      </c>
      <c r="J2" s="10"/>
      <c r="K2" s="3" t="s">
        <v>5</v>
      </c>
      <c r="L2" s="3"/>
    </row>
    <row r="3" spans="1:20" x14ac:dyDescent="0.2">
      <c r="B3" s="3" t="s">
        <v>48</v>
      </c>
      <c r="C3" s="5">
        <v>10</v>
      </c>
      <c r="D3" s="3"/>
      <c r="E3" s="3" t="s">
        <v>125</v>
      </c>
      <c r="F3" s="10"/>
      <c r="G3" s="3" t="s">
        <v>97</v>
      </c>
      <c r="H3" s="10" t="s">
        <v>6</v>
      </c>
      <c r="I3" s="10" t="s">
        <v>12</v>
      </c>
      <c r="J3" s="10"/>
      <c r="K3" s="3" t="s">
        <v>5</v>
      </c>
      <c r="L3" s="3"/>
    </row>
    <row r="4" spans="1:20" ht="71.25" x14ac:dyDescent="0.2">
      <c r="B4" s="3" t="s">
        <v>62</v>
      </c>
      <c r="C4" s="5">
        <v>10</v>
      </c>
      <c r="D4" s="3"/>
      <c r="E4" s="3" t="s">
        <v>125</v>
      </c>
      <c r="F4" s="10" t="s">
        <v>63</v>
      </c>
      <c r="G4" s="3" t="s">
        <v>97</v>
      </c>
      <c r="H4" s="10"/>
      <c r="I4" s="10" t="s">
        <v>12</v>
      </c>
      <c r="J4" s="10"/>
      <c r="K4" s="3" t="s">
        <v>5</v>
      </c>
      <c r="L4" s="3"/>
    </row>
    <row r="5" spans="1:20" x14ac:dyDescent="0.2">
      <c r="D5" s="24"/>
      <c r="E5" s="24"/>
      <c r="K5" s="8"/>
    </row>
    <row r="6" spans="1:20" ht="45" x14ac:dyDescent="0.25">
      <c r="A6" s="3"/>
      <c r="B6" s="29" t="s">
        <v>89</v>
      </c>
      <c r="C6" s="30" t="s">
        <v>88</v>
      </c>
      <c r="D6" s="34" t="s">
        <v>94</v>
      </c>
      <c r="E6" s="40"/>
      <c r="K6" s="8"/>
    </row>
    <row r="7" spans="1:20" ht="15" x14ac:dyDescent="0.25">
      <c r="A7" s="29" t="s">
        <v>87</v>
      </c>
      <c r="B7" s="3">
        <v>65</v>
      </c>
      <c r="C7" s="5">
        <f>COUNT(C2:C4)</f>
        <v>3</v>
      </c>
      <c r="D7" s="32">
        <f>SUM(D2:D4)</f>
        <v>0</v>
      </c>
      <c r="E7" s="28"/>
    </row>
    <row r="8" spans="1:20" ht="15.75" thickBot="1" x14ac:dyDescent="0.3">
      <c r="A8" s="25" t="s">
        <v>90</v>
      </c>
      <c r="B8" s="6"/>
      <c r="C8" s="26">
        <f>C7/B7</f>
        <v>4.6153846153846156E-2</v>
      </c>
      <c r="D8" s="27">
        <f>D7/B7</f>
        <v>0</v>
      </c>
      <c r="E8" s="28"/>
    </row>
    <row r="9" spans="1:20" ht="27" customHeight="1" x14ac:dyDescent="0.25">
      <c r="A9" s="56" t="s">
        <v>102</v>
      </c>
      <c r="B9" s="56"/>
      <c r="C9" s="56"/>
      <c r="D9" s="28">
        <f>COUNTIF(D2:D4,"&gt;0")</f>
        <v>0</v>
      </c>
      <c r="E9" s="28"/>
    </row>
    <row r="12" spans="1:20" x14ac:dyDescent="0.2">
      <c r="D12" s="1" t="s">
        <v>133</v>
      </c>
      <c r="E12" s="1">
        <f>COUNTIF(E2:E4,"Small")</f>
        <v>3</v>
      </c>
    </row>
    <row r="13" spans="1:20" x14ac:dyDescent="0.2">
      <c r="D13" s="1" t="s">
        <v>134</v>
      </c>
      <c r="E13" s="1">
        <f>COUNTIF(E2:E4,"Large")</f>
        <v>0</v>
      </c>
    </row>
    <row r="16" spans="1:20" ht="15" x14ac:dyDescent="0.25">
      <c r="B16" s="51" t="s">
        <v>194</v>
      </c>
      <c r="C16" s="51"/>
      <c r="D16" s="51"/>
      <c r="E16" s="51"/>
      <c r="F16" s="51"/>
      <c r="G16" s="51"/>
      <c r="H16" s="51"/>
      <c r="I16" s="51"/>
      <c r="J16" s="51"/>
      <c r="K16" s="8"/>
      <c r="L16" s="51" t="s">
        <v>291</v>
      </c>
      <c r="M16" s="51"/>
      <c r="N16" s="51"/>
      <c r="O16" s="51"/>
      <c r="P16" s="51"/>
      <c r="Q16" s="51"/>
      <c r="R16" s="51"/>
      <c r="S16" s="51"/>
      <c r="T16" s="51"/>
    </row>
    <row r="17" spans="2:20" ht="30" customHeight="1" x14ac:dyDescent="0.25">
      <c r="B17" s="29" t="s">
        <v>142</v>
      </c>
      <c r="C17" s="39" t="s">
        <v>149</v>
      </c>
      <c r="D17" s="36" t="s">
        <v>144</v>
      </c>
      <c r="E17" s="37" t="s">
        <v>219</v>
      </c>
      <c r="F17" s="29" t="s">
        <v>135</v>
      </c>
      <c r="G17" s="36" t="s">
        <v>136</v>
      </c>
      <c r="H17" s="36" t="s">
        <v>146</v>
      </c>
      <c r="I17" s="36" t="s">
        <v>137</v>
      </c>
      <c r="J17" s="36" t="s">
        <v>141</v>
      </c>
      <c r="K17" s="8"/>
      <c r="L17" s="29" t="s">
        <v>142</v>
      </c>
      <c r="M17" s="36" t="s">
        <v>149</v>
      </c>
      <c r="N17" s="36" t="s">
        <v>144</v>
      </c>
      <c r="O17" s="37" t="s">
        <v>219</v>
      </c>
      <c r="P17" s="29" t="s">
        <v>135</v>
      </c>
      <c r="Q17" s="36" t="s">
        <v>136</v>
      </c>
      <c r="R17" s="36" t="s">
        <v>146</v>
      </c>
      <c r="S17" s="36" t="s">
        <v>137</v>
      </c>
      <c r="T17" s="36" t="s">
        <v>141</v>
      </c>
    </row>
    <row r="18" spans="2:20" ht="40.15" customHeight="1" x14ac:dyDescent="0.2">
      <c r="B18" s="3" t="s">
        <v>192</v>
      </c>
      <c r="C18" s="10" t="s">
        <v>251</v>
      </c>
      <c r="D18" s="10" t="s">
        <v>162</v>
      </c>
      <c r="E18" s="13">
        <v>3</v>
      </c>
      <c r="F18" s="14">
        <v>7.4300000000000002E-7</v>
      </c>
      <c r="G18" s="15">
        <v>4.2100000000000002E-7</v>
      </c>
      <c r="H18" s="15">
        <v>7.0500000000000003E-7</v>
      </c>
      <c r="I18" s="15">
        <v>1.11E-6</v>
      </c>
      <c r="J18" s="20">
        <f>I18/H18</f>
        <v>1.5744680851063828</v>
      </c>
      <c r="K18" s="8"/>
      <c r="L18" s="3" t="s">
        <v>292</v>
      </c>
      <c r="M18" s="10" t="s">
        <v>251</v>
      </c>
      <c r="N18" s="10" t="s">
        <v>161</v>
      </c>
      <c r="O18" s="13">
        <v>3</v>
      </c>
      <c r="P18" s="14">
        <v>2.1800000000000002</v>
      </c>
      <c r="Q18" s="15">
        <v>6.5400000000000003E-8</v>
      </c>
      <c r="R18" s="15">
        <v>1.92E-7</v>
      </c>
      <c r="S18" s="15">
        <v>4.2199999999999999E-7</v>
      </c>
      <c r="T18" s="20">
        <f>S18/R18</f>
        <v>2.1979166666666665</v>
      </c>
    </row>
    <row r="19" spans="2:20" ht="46.9" customHeight="1" x14ac:dyDescent="0.2">
      <c r="B19" s="3" t="s">
        <v>193</v>
      </c>
      <c r="C19" s="10" t="s">
        <v>250</v>
      </c>
      <c r="D19" s="10" t="s">
        <v>162</v>
      </c>
      <c r="E19" s="13">
        <v>0</v>
      </c>
      <c r="F19" s="14">
        <v>1.7100000000000001E-8</v>
      </c>
      <c r="G19" s="15">
        <v>3.41E-9</v>
      </c>
      <c r="H19" s="15">
        <v>1.4100000000000001E-8</v>
      </c>
      <c r="I19" s="15">
        <v>3.69E-8</v>
      </c>
      <c r="J19" s="20">
        <f>I19/H19</f>
        <v>2.6170212765957444</v>
      </c>
      <c r="K19" s="8"/>
      <c r="L19" s="3" t="s">
        <v>293</v>
      </c>
      <c r="M19" s="10" t="s">
        <v>250</v>
      </c>
      <c r="N19" s="10" t="s">
        <v>161</v>
      </c>
      <c r="O19" s="13">
        <v>0</v>
      </c>
      <c r="P19" s="14">
        <v>2.2499999999999999E-9</v>
      </c>
      <c r="Q19" s="15">
        <v>1.84E-13</v>
      </c>
      <c r="R19" s="15">
        <v>4.7400000000000002E-10</v>
      </c>
      <c r="S19" s="15">
        <v>9.2699999999999996E-9</v>
      </c>
      <c r="T19" s="20">
        <f>S19/R19</f>
        <v>19.556962025316455</v>
      </c>
    </row>
  </sheetData>
  <mergeCells count="3">
    <mergeCell ref="A9:C9"/>
    <mergeCell ref="L16:T16"/>
    <mergeCell ref="B16:J1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customWidth="1"/>
    <col min="2" max="2" width="10.5703125" style="1" bestFit="1" customWidth="1"/>
    <col min="3" max="3" width="16.5703125" style="7" bestFit="1" customWidth="1"/>
    <col min="4" max="4" width="13.7109375" style="1" bestFit="1" customWidth="1"/>
    <col min="5" max="5" width="14.140625" style="1" bestFit="1" customWidth="1"/>
    <col min="6" max="6" width="24.5703125" style="8" bestFit="1" customWidth="1"/>
    <col min="7" max="7" width="9.5703125" style="1" bestFit="1" customWidth="1"/>
    <col min="8" max="8" width="18.140625" style="8" bestFit="1" customWidth="1"/>
    <col min="9" max="9" width="21.28515625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11.570312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ht="57" x14ac:dyDescent="0.2">
      <c r="B2" s="3" t="s">
        <v>60</v>
      </c>
      <c r="C2" s="5">
        <v>11</v>
      </c>
      <c r="D2" s="32">
        <v>15000</v>
      </c>
      <c r="E2" s="32" t="s">
        <v>126</v>
      </c>
      <c r="F2" s="10" t="s">
        <v>86</v>
      </c>
      <c r="G2" s="3" t="s">
        <v>97</v>
      </c>
      <c r="H2" s="10"/>
      <c r="I2" s="10" t="s">
        <v>61</v>
      </c>
      <c r="J2" s="10"/>
      <c r="K2" s="3" t="s">
        <v>5</v>
      </c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1</v>
      </c>
      <c r="D5" s="32">
        <f>SUM(D2:D2)</f>
        <v>15000</v>
      </c>
      <c r="E5" s="28"/>
    </row>
    <row r="6" spans="1:20" ht="15" x14ac:dyDescent="0.25">
      <c r="A6" s="29" t="s">
        <v>90</v>
      </c>
      <c r="B6" s="3"/>
      <c r="C6" s="33">
        <f>C5/B5</f>
        <v>1.5384615384615385E-2</v>
      </c>
      <c r="D6" s="32">
        <f>D5/B5</f>
        <v>230.76923076923077</v>
      </c>
      <c r="E6" s="28"/>
    </row>
    <row r="7" spans="1:20" ht="30" customHeight="1" x14ac:dyDescent="0.25">
      <c r="A7" s="54" t="s">
        <v>102</v>
      </c>
      <c r="B7" s="54"/>
      <c r="C7" s="54"/>
      <c r="D7" s="28">
        <f>COUNTIF(D2:D2,"&gt;0")</f>
        <v>1</v>
      </c>
      <c r="E7" s="28"/>
    </row>
    <row r="11" spans="1:20" x14ac:dyDescent="0.2">
      <c r="D11" s="1" t="s">
        <v>133</v>
      </c>
      <c r="E11" s="1">
        <f>COUNTIF(E2:E4,"Small")</f>
        <v>0</v>
      </c>
    </row>
    <row r="12" spans="1:20" x14ac:dyDescent="0.2">
      <c r="D12" s="1" t="s">
        <v>134</v>
      </c>
      <c r="E12" s="1">
        <f>COUNTIF(E2:E4,"Large")</f>
        <v>1</v>
      </c>
    </row>
    <row r="15" spans="1:20" ht="15" x14ac:dyDescent="0.25">
      <c r="B15" s="51" t="s">
        <v>197</v>
      </c>
      <c r="C15" s="51"/>
      <c r="D15" s="51"/>
      <c r="E15" s="51"/>
      <c r="F15" s="51"/>
      <c r="G15" s="51"/>
      <c r="H15" s="51"/>
      <c r="I15" s="51"/>
      <c r="J15" s="51"/>
      <c r="K15" s="8"/>
      <c r="L15" s="51" t="s">
        <v>294</v>
      </c>
      <c r="M15" s="51"/>
      <c r="N15" s="51"/>
      <c r="O15" s="51"/>
      <c r="P15" s="51"/>
      <c r="Q15" s="51"/>
      <c r="R15" s="51"/>
      <c r="S15" s="51"/>
      <c r="T15" s="51"/>
    </row>
    <row r="16" spans="1:20" ht="30" x14ac:dyDescent="0.25">
      <c r="B16" s="29" t="s">
        <v>142</v>
      </c>
      <c r="C16" s="39" t="s">
        <v>149</v>
      </c>
      <c r="D16" s="36" t="s">
        <v>144</v>
      </c>
      <c r="E16" s="37" t="s">
        <v>219</v>
      </c>
      <c r="F16" s="29" t="s">
        <v>135</v>
      </c>
      <c r="G16" s="36" t="s">
        <v>136</v>
      </c>
      <c r="H16" s="36" t="s">
        <v>146</v>
      </c>
      <c r="I16" s="36" t="s">
        <v>137</v>
      </c>
      <c r="J16" s="36" t="s">
        <v>141</v>
      </c>
      <c r="K16" s="8"/>
      <c r="L16" s="29" t="s">
        <v>142</v>
      </c>
      <c r="M16" s="36" t="s">
        <v>149</v>
      </c>
      <c r="N16" s="36" t="s">
        <v>144</v>
      </c>
      <c r="O16" s="37" t="s">
        <v>219</v>
      </c>
      <c r="P16" s="29" t="s">
        <v>135</v>
      </c>
      <c r="Q16" s="36" t="s">
        <v>136</v>
      </c>
      <c r="R16" s="36" t="s">
        <v>146</v>
      </c>
      <c r="S16" s="36" t="s">
        <v>137</v>
      </c>
      <c r="T16" s="36" t="s">
        <v>141</v>
      </c>
    </row>
    <row r="17" spans="2:20" ht="43.15" customHeight="1" x14ac:dyDescent="0.2">
      <c r="B17" s="3" t="s">
        <v>195</v>
      </c>
      <c r="C17" s="10" t="s">
        <v>249</v>
      </c>
      <c r="D17" s="10" t="s">
        <v>162</v>
      </c>
      <c r="E17" s="13">
        <v>0</v>
      </c>
      <c r="F17" s="14">
        <v>5.6100000000000001E-7</v>
      </c>
      <c r="G17" s="15">
        <v>2.9299999999999999E-7</v>
      </c>
      <c r="H17" s="15">
        <v>5.3300000000000002E-7</v>
      </c>
      <c r="I17" s="15">
        <v>8.71E-7</v>
      </c>
      <c r="J17" s="20">
        <f>I17/H17</f>
        <v>1.6341463414634145</v>
      </c>
      <c r="K17" s="8"/>
      <c r="L17" s="3" t="s">
        <v>295</v>
      </c>
      <c r="M17" s="10" t="s">
        <v>249</v>
      </c>
      <c r="N17" s="10" t="s">
        <v>161</v>
      </c>
      <c r="O17" s="13">
        <v>0</v>
      </c>
      <c r="P17" s="14">
        <v>3.0899999999999999E-8</v>
      </c>
      <c r="Q17" s="15">
        <v>1.0300000000000001E-10</v>
      </c>
      <c r="R17" s="15">
        <v>1.27E-8</v>
      </c>
      <c r="S17" s="15">
        <v>1.09E-7</v>
      </c>
      <c r="T17" s="20">
        <f>S17/R17</f>
        <v>8.5826771653543314</v>
      </c>
    </row>
    <row r="18" spans="2:20" ht="44.45" customHeight="1" x14ac:dyDescent="0.2">
      <c r="B18" s="3" t="s">
        <v>196</v>
      </c>
      <c r="C18" s="10" t="s">
        <v>248</v>
      </c>
      <c r="D18" s="10" t="s">
        <v>162</v>
      </c>
      <c r="E18" s="13">
        <v>1</v>
      </c>
      <c r="F18" s="14">
        <v>2.4599999999999999E-8</v>
      </c>
      <c r="G18" s="15">
        <v>6.72E-9</v>
      </c>
      <c r="H18" s="15">
        <v>2.1200000000000001E-8</v>
      </c>
      <c r="I18" s="15">
        <v>4.8900000000000001E-8</v>
      </c>
      <c r="J18" s="20">
        <f>I18/H18</f>
        <v>2.3066037735849054</v>
      </c>
      <c r="K18" s="8"/>
      <c r="L18" s="3" t="s">
        <v>296</v>
      </c>
      <c r="M18" s="10" t="s">
        <v>248</v>
      </c>
      <c r="N18" s="10" t="s">
        <v>161</v>
      </c>
      <c r="O18" s="13">
        <v>1</v>
      </c>
      <c r="P18" s="14">
        <v>9.6999999999999992E-9</v>
      </c>
      <c r="Q18" s="15">
        <v>8.2299999999999995E-10</v>
      </c>
      <c r="R18" s="15">
        <v>6.9900000000000001E-9</v>
      </c>
      <c r="S18" s="15">
        <v>2.51E-8</v>
      </c>
      <c r="T18" s="20">
        <f>S18/R18</f>
        <v>3.5908440629470673</v>
      </c>
    </row>
  </sheetData>
  <mergeCells count="3">
    <mergeCell ref="A7:C7"/>
    <mergeCell ref="L15:T15"/>
    <mergeCell ref="B15:J1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26.85546875" style="7" bestFit="1" customWidth="1"/>
    <col min="4" max="4" width="18.5703125" style="1" bestFit="1" customWidth="1"/>
    <col min="5" max="5" width="14.140625" style="1" bestFit="1" customWidth="1"/>
    <col min="6" max="6" width="18.28515625" style="8" bestFit="1" customWidth="1"/>
    <col min="7" max="7" width="9.5703125" style="1" bestFit="1" customWidth="1"/>
    <col min="8" max="8" width="19.42578125" style="8" bestFit="1" customWidth="1"/>
    <col min="9" max="9" width="13.140625" style="8" bestFit="1" customWidth="1"/>
    <col min="10" max="10" width="27.7109375" style="8" bestFit="1" customWidth="1"/>
    <col min="11" max="11" width="38" style="1" bestFit="1" customWidth="1"/>
    <col min="12" max="12" width="11.7109375" style="1" bestFit="1" customWidth="1"/>
    <col min="13" max="13" width="26.8554687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12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12" ht="28.5" x14ac:dyDescent="0.2">
      <c r="B2" s="3" t="s">
        <v>22</v>
      </c>
      <c r="C2" s="5">
        <v>12</v>
      </c>
      <c r="D2" s="3"/>
      <c r="E2" s="3" t="s">
        <v>125</v>
      </c>
      <c r="F2" s="10"/>
      <c r="G2" s="3" t="s">
        <v>97</v>
      </c>
      <c r="H2" s="10"/>
      <c r="I2" s="10"/>
      <c r="J2" s="10" t="s">
        <v>23</v>
      </c>
      <c r="K2" s="3" t="s">
        <v>5</v>
      </c>
      <c r="L2" s="3"/>
    </row>
    <row r="3" spans="1:12" x14ac:dyDescent="0.2">
      <c r="B3" s="3" t="s">
        <v>42</v>
      </c>
      <c r="C3" s="5">
        <v>12</v>
      </c>
      <c r="D3" s="3"/>
      <c r="E3" s="3" t="s">
        <v>125</v>
      </c>
      <c r="F3" s="10"/>
      <c r="G3" s="3" t="s">
        <v>97</v>
      </c>
      <c r="H3" s="10" t="s">
        <v>43</v>
      </c>
      <c r="I3" s="10" t="s">
        <v>12</v>
      </c>
      <c r="J3" s="10"/>
      <c r="K3" s="3" t="s">
        <v>5</v>
      </c>
      <c r="L3" s="3"/>
    </row>
    <row r="4" spans="1:12" ht="42.75" x14ac:dyDescent="0.2">
      <c r="B4" s="3" t="s">
        <v>64</v>
      </c>
      <c r="C4" s="5">
        <v>12</v>
      </c>
      <c r="D4" s="3"/>
      <c r="E4" s="3" t="s">
        <v>126</v>
      </c>
      <c r="F4" s="10" t="s">
        <v>65</v>
      </c>
      <c r="G4" s="3" t="s">
        <v>97</v>
      </c>
      <c r="H4" s="10"/>
      <c r="I4" s="10"/>
      <c r="J4" s="10" t="s">
        <v>66</v>
      </c>
      <c r="K4" s="3" t="s">
        <v>5</v>
      </c>
      <c r="L4" s="3"/>
    </row>
    <row r="5" spans="1:12" x14ac:dyDescent="0.2">
      <c r="D5" s="24"/>
      <c r="E5" s="24"/>
      <c r="K5" s="8"/>
    </row>
    <row r="6" spans="1:12" ht="45" x14ac:dyDescent="0.25">
      <c r="A6" s="3"/>
      <c r="B6" s="29" t="s">
        <v>89</v>
      </c>
      <c r="C6" s="30" t="s">
        <v>88</v>
      </c>
      <c r="D6" s="34" t="s">
        <v>94</v>
      </c>
      <c r="E6" s="40"/>
      <c r="K6" s="8"/>
    </row>
    <row r="7" spans="1:12" ht="15" x14ac:dyDescent="0.25">
      <c r="A7" s="29" t="s">
        <v>87</v>
      </c>
      <c r="B7" s="3">
        <v>65</v>
      </c>
      <c r="C7" s="5">
        <f>COUNT(C2:C4)</f>
        <v>3</v>
      </c>
      <c r="D7" s="32">
        <f>SUM(D2:D4)</f>
        <v>0</v>
      </c>
      <c r="E7" s="28"/>
    </row>
    <row r="8" spans="1:12" ht="15.75" thickBot="1" x14ac:dyDescent="0.3">
      <c r="A8" s="25" t="s">
        <v>90</v>
      </c>
      <c r="B8" s="6"/>
      <c r="C8" s="26">
        <f>C7/B7</f>
        <v>4.6153846153846156E-2</v>
      </c>
      <c r="D8" s="27">
        <f>D7/B7</f>
        <v>0</v>
      </c>
      <c r="E8" s="28"/>
    </row>
    <row r="9" spans="1:12" ht="27" customHeight="1" x14ac:dyDescent="0.25">
      <c r="A9" s="56" t="s">
        <v>102</v>
      </c>
      <c r="B9" s="56"/>
      <c r="C9" s="56"/>
      <c r="D9" s="28">
        <f>COUNTIF(D2:D4,"&gt;0")</f>
        <v>0</v>
      </c>
      <c r="E9" s="28"/>
    </row>
    <row r="13" spans="1:12" x14ac:dyDescent="0.2">
      <c r="D13" s="1" t="s">
        <v>133</v>
      </c>
      <c r="E13" s="1">
        <f>COUNTIF(E2:E4,"Small")</f>
        <v>2</v>
      </c>
    </row>
    <row r="14" spans="1:12" x14ac:dyDescent="0.2">
      <c r="D14" s="1" t="s">
        <v>134</v>
      </c>
      <c r="E14" s="1">
        <f>COUNTIF(E2:E4,"Large")</f>
        <v>1</v>
      </c>
    </row>
    <row r="17" spans="2:20" ht="15" x14ac:dyDescent="0.25">
      <c r="B17" s="51" t="s">
        <v>200</v>
      </c>
      <c r="C17" s="51"/>
      <c r="D17" s="51"/>
      <c r="E17" s="51"/>
      <c r="F17" s="51"/>
      <c r="G17" s="51"/>
      <c r="H17" s="51"/>
      <c r="I17" s="51"/>
      <c r="J17" s="51"/>
      <c r="K17" s="8"/>
      <c r="L17" s="51" t="s">
        <v>297</v>
      </c>
      <c r="M17" s="51"/>
      <c r="N17" s="51"/>
      <c r="O17" s="51"/>
      <c r="P17" s="51"/>
      <c r="Q17" s="51"/>
      <c r="R17" s="51"/>
      <c r="S17" s="51"/>
      <c r="T17" s="51"/>
    </row>
    <row r="18" spans="2:20" ht="30" x14ac:dyDescent="0.25">
      <c r="B18" s="29" t="s">
        <v>142</v>
      </c>
      <c r="C18" s="39" t="s">
        <v>149</v>
      </c>
      <c r="D18" s="36" t="s">
        <v>144</v>
      </c>
      <c r="E18" s="37" t="s">
        <v>219</v>
      </c>
      <c r="F18" s="29" t="s">
        <v>135</v>
      </c>
      <c r="G18" s="36" t="s">
        <v>136</v>
      </c>
      <c r="H18" s="36" t="s">
        <v>146</v>
      </c>
      <c r="I18" s="36" t="s">
        <v>137</v>
      </c>
      <c r="J18" s="36" t="s">
        <v>141</v>
      </c>
      <c r="K18" s="8"/>
      <c r="L18" s="29" t="s">
        <v>142</v>
      </c>
      <c r="M18" s="36" t="s">
        <v>149</v>
      </c>
      <c r="N18" s="36" t="s">
        <v>144</v>
      </c>
      <c r="O18" s="37" t="s">
        <v>219</v>
      </c>
      <c r="P18" s="29" t="s">
        <v>135</v>
      </c>
      <c r="Q18" s="36" t="s">
        <v>136</v>
      </c>
      <c r="R18" s="36" t="s">
        <v>146</v>
      </c>
      <c r="S18" s="36" t="s">
        <v>137</v>
      </c>
      <c r="T18" s="36" t="s">
        <v>141</v>
      </c>
    </row>
    <row r="19" spans="2:20" ht="27.75" customHeight="1" x14ac:dyDescent="0.2">
      <c r="B19" s="3" t="s">
        <v>198</v>
      </c>
      <c r="C19" s="10" t="s">
        <v>260</v>
      </c>
      <c r="D19" s="10" t="s">
        <v>162</v>
      </c>
      <c r="E19" s="13">
        <v>2</v>
      </c>
      <c r="F19" s="14">
        <v>6.8100000000000002E-7</v>
      </c>
      <c r="G19" s="15">
        <v>3.7399999999999999E-7</v>
      </c>
      <c r="H19" s="15">
        <v>6.4799999999999998E-7</v>
      </c>
      <c r="I19" s="15">
        <v>1.0300000000000001E-6</v>
      </c>
      <c r="J19" s="20">
        <f>I19/H19</f>
        <v>1.5895061728395063</v>
      </c>
      <c r="K19" s="8"/>
      <c r="L19" s="3" t="s">
        <v>298</v>
      </c>
      <c r="M19" s="10" t="s">
        <v>260</v>
      </c>
      <c r="N19" s="10" t="s">
        <v>161</v>
      </c>
      <c r="O19" s="13">
        <v>2</v>
      </c>
      <c r="P19" s="14">
        <v>1.5599999999999999E-7</v>
      </c>
      <c r="Q19" s="15">
        <v>3.4300000000000003E-8</v>
      </c>
      <c r="R19" s="15">
        <v>1.31E-7</v>
      </c>
      <c r="S19" s="15">
        <v>3.3099999999999999E-7</v>
      </c>
      <c r="T19" s="20">
        <f>S19/R19</f>
        <v>2.5267175572519083</v>
      </c>
    </row>
    <row r="20" spans="2:20" ht="30" customHeight="1" x14ac:dyDescent="0.2">
      <c r="B20" s="3" t="s">
        <v>199</v>
      </c>
      <c r="C20" s="10" t="s">
        <v>259</v>
      </c>
      <c r="D20" s="10" t="s">
        <v>162</v>
      </c>
      <c r="E20" s="13">
        <v>1</v>
      </c>
      <c r="F20" s="14">
        <v>2.4599999999999999E-8</v>
      </c>
      <c r="G20" s="15">
        <v>6.72E-9</v>
      </c>
      <c r="H20" s="15">
        <v>2.1200000000000001E-8</v>
      </c>
      <c r="I20" s="15">
        <v>4.8900000000000001E-8</v>
      </c>
      <c r="J20" s="20">
        <f>I20/H20</f>
        <v>2.3066037735849054</v>
      </c>
      <c r="K20" s="8"/>
      <c r="L20" s="3" t="s">
        <v>299</v>
      </c>
      <c r="M20" s="10" t="s">
        <v>259</v>
      </c>
      <c r="N20" s="10" t="s">
        <v>161</v>
      </c>
      <c r="O20" s="13">
        <v>1</v>
      </c>
      <c r="P20" s="14">
        <v>9.6999999999999992E-9</v>
      </c>
      <c r="Q20" s="15">
        <v>8.2299999999999995E-10</v>
      </c>
      <c r="R20" s="15">
        <v>6.9900000000000001E-9</v>
      </c>
      <c r="S20" s="15">
        <v>2.51E-8</v>
      </c>
      <c r="T20" s="20">
        <f>S20/R20</f>
        <v>3.5908440629470673</v>
      </c>
    </row>
  </sheetData>
  <mergeCells count="3">
    <mergeCell ref="A9:C9"/>
    <mergeCell ref="L17:T17"/>
    <mergeCell ref="B17:J17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customWidth="1"/>
    <col min="2" max="2" width="10.5703125" style="1" bestFit="1" customWidth="1"/>
    <col min="3" max="3" width="16.7109375" style="7" bestFit="1" customWidth="1"/>
    <col min="4" max="4" width="13.7109375" style="1" customWidth="1"/>
    <col min="5" max="5" width="14.140625" style="1" bestFit="1" customWidth="1"/>
    <col min="6" max="6" width="9.5703125" style="8" bestFit="1" customWidth="1"/>
    <col min="7" max="7" width="9.5703125" style="1" bestFit="1" customWidth="1"/>
    <col min="8" max="8" width="19.28515625" style="8" bestFit="1" customWidth="1"/>
    <col min="9" max="9" width="11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16.710937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ht="28.5" x14ac:dyDescent="0.2">
      <c r="B2" s="3" t="s">
        <v>49</v>
      </c>
      <c r="C2" s="5">
        <v>13</v>
      </c>
      <c r="D2" s="3"/>
      <c r="E2" s="3" t="s">
        <v>125</v>
      </c>
      <c r="F2" s="10"/>
      <c r="G2" s="3" t="s">
        <v>97</v>
      </c>
      <c r="H2" s="10" t="s">
        <v>50</v>
      </c>
      <c r="I2" s="10"/>
      <c r="J2" s="10"/>
      <c r="K2" s="3" t="s">
        <v>5</v>
      </c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1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1.5384615384615385E-2</v>
      </c>
      <c r="D6" s="32">
        <f>D5/B5</f>
        <v>0</v>
      </c>
      <c r="E6" s="28"/>
    </row>
    <row r="7" spans="1:20" ht="28.9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1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203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300</v>
      </c>
      <c r="M14" s="51"/>
      <c r="N14" s="51"/>
      <c r="O14" s="51"/>
      <c r="P14" s="51"/>
      <c r="Q14" s="51"/>
      <c r="R14" s="51"/>
      <c r="S14" s="51"/>
      <c r="T14" s="51"/>
    </row>
    <row r="15" spans="1:20" ht="30" x14ac:dyDescent="0.25">
      <c r="B15" s="29" t="s">
        <v>142</v>
      </c>
      <c r="C15" s="39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6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0.9" customHeight="1" x14ac:dyDescent="0.2">
      <c r="B16" s="3" t="s">
        <v>201</v>
      </c>
      <c r="C16" s="43" t="s">
        <v>245</v>
      </c>
      <c r="D16" s="10" t="s">
        <v>162</v>
      </c>
      <c r="E16" s="16">
        <v>1</v>
      </c>
      <c r="F16" s="14">
        <v>6.2099999999999996E-7</v>
      </c>
      <c r="G16" s="15">
        <v>3.34E-7</v>
      </c>
      <c r="H16" s="15">
        <v>5.9100000000000004E-7</v>
      </c>
      <c r="I16" s="15">
        <v>9.5199999999999995E-7</v>
      </c>
      <c r="J16" s="20">
        <f>I16/H16</f>
        <v>1.6108291032148898</v>
      </c>
      <c r="K16" s="8"/>
      <c r="L16" s="17" t="s">
        <v>301</v>
      </c>
      <c r="M16" s="43" t="s">
        <v>245</v>
      </c>
      <c r="N16" s="43" t="s">
        <v>161</v>
      </c>
      <c r="O16" s="16">
        <v>1</v>
      </c>
      <c r="P16" s="41">
        <v>9.3600000000000004E-8</v>
      </c>
      <c r="Q16" s="42">
        <v>1.03E-8</v>
      </c>
      <c r="R16" s="42">
        <v>7.0500000000000003E-8</v>
      </c>
      <c r="S16" s="42">
        <v>2.3099999999999999E-7</v>
      </c>
      <c r="T16" s="21">
        <f>S16/R16</f>
        <v>3.2765957446808507</v>
      </c>
    </row>
    <row r="17" spans="2:20" ht="45" customHeight="1" x14ac:dyDescent="0.2">
      <c r="B17" s="3" t="s">
        <v>202</v>
      </c>
      <c r="C17" s="10" t="s">
        <v>244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17" t="s">
        <v>302</v>
      </c>
      <c r="M17" s="43" t="s">
        <v>244</v>
      </c>
      <c r="N17" s="43" t="s">
        <v>161</v>
      </c>
      <c r="O17" s="16">
        <v>0</v>
      </c>
      <c r="P17" s="41">
        <v>2.2499999999999999E-9</v>
      </c>
      <c r="Q17" s="42">
        <v>1.83E-13</v>
      </c>
      <c r="R17" s="42">
        <v>4.7300000000000002E-10</v>
      </c>
      <c r="S17" s="42">
        <v>9.2500000000000001E-9</v>
      </c>
      <c r="T17" s="21">
        <f>S17/R17</f>
        <v>19.556025369978858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9"/>
  <sheetViews>
    <sheetView workbookViewId="0">
      <selection sqref="A1:XFD1048576"/>
    </sheetView>
  </sheetViews>
  <sheetFormatPr defaultColWidth="8.85546875" defaultRowHeight="14.25" x14ac:dyDescent="0.2"/>
  <cols>
    <col min="1" max="1" width="13.7109375" style="1" bestFit="1" customWidth="1"/>
    <col min="2" max="2" width="41.140625" style="1" bestFit="1" customWidth="1"/>
    <col min="3" max="16384" width="8.85546875" style="1"/>
  </cols>
  <sheetData>
    <row r="1" spans="1:2" x14ac:dyDescent="0.25">
      <c r="A1" s="1">
        <v>10</v>
      </c>
      <c r="B1" s="1" t="s">
        <v>342</v>
      </c>
    </row>
    <row r="2" spans="1:2" x14ac:dyDescent="0.25">
      <c r="A2" s="1">
        <v>30</v>
      </c>
      <c r="B2" s="1" t="s">
        <v>343</v>
      </c>
    </row>
    <row r="3" spans="1:2" x14ac:dyDescent="0.25">
      <c r="A3" s="1">
        <v>18</v>
      </c>
      <c r="B3" s="1" t="s">
        <v>344</v>
      </c>
    </row>
    <row r="4" spans="1:2" x14ac:dyDescent="0.25">
      <c r="A4" s="1">
        <f>(A1+A2)/A3</f>
        <v>2.2222222222222223</v>
      </c>
      <c r="B4" s="1" t="s">
        <v>345</v>
      </c>
    </row>
    <row r="5" spans="1:2" x14ac:dyDescent="0.25">
      <c r="A5" s="22">
        <v>8.1499999999999997E-4</v>
      </c>
      <c r="B5" s="1" t="s">
        <v>346</v>
      </c>
    </row>
    <row r="8" spans="1:2" x14ac:dyDescent="0.25">
      <c r="A8" s="22">
        <f>A4*A5</f>
        <v>1.8111111111111112E-3</v>
      </c>
      <c r="B8" s="1" t="s">
        <v>347</v>
      </c>
    </row>
    <row r="9" spans="1:2" x14ac:dyDescent="0.25">
      <c r="A9" s="22">
        <f>A8*A3</f>
        <v>3.2600000000000004E-2</v>
      </c>
      <c r="B9" s="1" t="s">
        <v>348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3.710937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8.140625" style="8" bestFit="1" customWidth="1"/>
    <col min="9" max="9" width="11" style="8" bestFit="1" customWidth="1"/>
    <col min="10" max="10" width="13.42578125" style="8" bestFit="1" customWidth="1"/>
    <col min="11" max="11" width="13.5703125" style="1" bestFit="1" customWidth="1"/>
    <col min="12" max="12" width="11.7109375" style="1" bestFit="1" customWidth="1"/>
    <col min="13" max="13" width="16.7109375" style="1" bestFit="1" customWidth="1"/>
    <col min="14" max="14" width="18.7109375" style="1" bestFit="1" customWidth="1"/>
    <col min="15" max="15" width="10.42578125" style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/>
      <c r="C2" s="5"/>
      <c r="D2" s="32"/>
      <c r="E2" s="32"/>
      <c r="F2" s="10"/>
      <c r="G2" s="3"/>
      <c r="H2" s="10"/>
      <c r="I2" s="10"/>
      <c r="J2" s="10"/>
      <c r="K2" s="10"/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0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0</v>
      </c>
      <c r="D6" s="32">
        <f>D5/B5</f>
        <v>0</v>
      </c>
      <c r="E6" s="28"/>
    </row>
    <row r="7" spans="1:20" ht="28.15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0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204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303</v>
      </c>
      <c r="M14" s="51"/>
      <c r="N14" s="51"/>
      <c r="O14" s="51"/>
      <c r="P14" s="51"/>
      <c r="Q14" s="51"/>
      <c r="R14" s="51"/>
      <c r="S14" s="51"/>
      <c r="T14" s="51"/>
    </row>
    <row r="15" spans="1:20" ht="30" customHeight="1" x14ac:dyDescent="0.25">
      <c r="B15" s="29" t="s">
        <v>142</v>
      </c>
      <c r="C15" s="39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6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1.45" customHeight="1" x14ac:dyDescent="0.2">
      <c r="B16" s="3" t="s">
        <v>171</v>
      </c>
      <c r="C16" s="10" t="s">
        <v>243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304</v>
      </c>
      <c r="M16" s="10" t="s">
        <v>243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43.15" customHeight="1" x14ac:dyDescent="0.2">
      <c r="B17" s="3" t="s">
        <v>172</v>
      </c>
      <c r="C17" s="10" t="s">
        <v>242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305</v>
      </c>
      <c r="M17" s="10" t="s">
        <v>242</v>
      </c>
      <c r="N17" s="10" t="s">
        <v>161</v>
      </c>
      <c r="O17" s="13">
        <v>0</v>
      </c>
      <c r="P17" s="14">
        <v>2.2499999999999999E-9</v>
      </c>
      <c r="Q17" s="15">
        <v>1.84E-13</v>
      </c>
      <c r="R17" s="15">
        <v>4.7400000000000002E-10</v>
      </c>
      <c r="S17" s="15">
        <v>9.2699999999999996E-9</v>
      </c>
      <c r="T17" s="20">
        <f>S17/R17</f>
        <v>19.556962025316455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3.7109375" style="1" bestFit="1" customWidth="1"/>
    <col min="5" max="5" width="14.140625" style="1" bestFit="1" customWidth="1"/>
    <col min="6" max="6" width="13.42578125" style="8" bestFit="1" customWidth="1"/>
    <col min="7" max="7" width="9.5703125" style="1" bestFit="1" customWidth="1"/>
    <col min="8" max="8" width="10.85546875" style="8" bestFit="1" customWidth="1"/>
    <col min="9" max="9" width="11" style="8" bestFit="1" customWidth="1"/>
    <col min="10" max="10" width="25.5703125" style="8" bestFit="1" customWidth="1"/>
    <col min="11" max="11" width="38" style="1" customWidth="1"/>
    <col min="12" max="12" width="11.7109375" style="1" bestFit="1" customWidth="1"/>
    <col min="13" max="13" width="16.7109375" style="1" bestFit="1" customWidth="1"/>
    <col min="14" max="14" width="18.710937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 t="s">
        <v>67</v>
      </c>
      <c r="C2" s="5">
        <v>15</v>
      </c>
      <c r="D2" s="3"/>
      <c r="E2" s="3" t="s">
        <v>125</v>
      </c>
      <c r="F2" s="10" t="s">
        <v>68</v>
      </c>
      <c r="G2" s="3" t="s">
        <v>97</v>
      </c>
      <c r="H2" s="10"/>
      <c r="I2" s="10"/>
      <c r="J2" s="10" t="s">
        <v>69</v>
      </c>
      <c r="K2" s="3" t="s">
        <v>5</v>
      </c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1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1.5384615384615385E-2</v>
      </c>
      <c r="D6" s="32">
        <f>D5/B5</f>
        <v>0</v>
      </c>
      <c r="E6" s="28"/>
    </row>
    <row r="7" spans="1:20" ht="29.45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1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207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306</v>
      </c>
      <c r="M14" s="51"/>
      <c r="N14" s="51"/>
      <c r="O14" s="51"/>
      <c r="P14" s="51"/>
      <c r="Q14" s="51"/>
      <c r="R14" s="51"/>
      <c r="S14" s="51"/>
      <c r="T14" s="51"/>
    </row>
    <row r="15" spans="1:20" ht="30" x14ac:dyDescent="0.25">
      <c r="B15" s="29" t="s">
        <v>142</v>
      </c>
      <c r="C15" s="39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6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0.15" customHeight="1" x14ac:dyDescent="0.2">
      <c r="B16" s="3" t="s">
        <v>205</v>
      </c>
      <c r="C16" s="43" t="s">
        <v>241</v>
      </c>
      <c r="D16" s="10" t="s">
        <v>162</v>
      </c>
      <c r="E16" s="16">
        <v>1</v>
      </c>
      <c r="F16" s="14">
        <v>6.2099999999999996E-7</v>
      </c>
      <c r="G16" s="15">
        <v>3.34E-7</v>
      </c>
      <c r="H16" s="15">
        <v>5.9100000000000004E-7</v>
      </c>
      <c r="I16" s="15">
        <v>9.5199999999999995E-7</v>
      </c>
      <c r="J16" s="20">
        <f>I16/H16</f>
        <v>1.6108291032148898</v>
      </c>
      <c r="K16" s="8"/>
      <c r="L16" s="17" t="s">
        <v>307</v>
      </c>
      <c r="M16" s="43" t="s">
        <v>241</v>
      </c>
      <c r="N16" s="10" t="s">
        <v>161</v>
      </c>
      <c r="O16" s="16">
        <v>1</v>
      </c>
      <c r="P16" s="41">
        <v>9.3600000000000004E-8</v>
      </c>
      <c r="Q16" s="42">
        <v>1.03E-8</v>
      </c>
      <c r="R16" s="42">
        <v>7.0500000000000003E-8</v>
      </c>
      <c r="S16" s="42">
        <v>2.3099999999999999E-7</v>
      </c>
      <c r="T16" s="21">
        <f>S16/R16</f>
        <v>3.2765957446808507</v>
      </c>
    </row>
    <row r="17" spans="2:20" ht="40.9" customHeight="1" x14ac:dyDescent="0.2">
      <c r="B17" s="3" t="s">
        <v>206</v>
      </c>
      <c r="C17" s="10" t="s">
        <v>240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308</v>
      </c>
      <c r="M17" s="10" t="s">
        <v>240</v>
      </c>
      <c r="N17" s="10" t="s">
        <v>161</v>
      </c>
      <c r="O17" s="13">
        <v>0</v>
      </c>
      <c r="P17" s="14">
        <v>2.2499999999999999E-9</v>
      </c>
      <c r="Q17" s="15">
        <v>1.83E-13</v>
      </c>
      <c r="R17" s="15">
        <v>4.7300000000000002E-10</v>
      </c>
      <c r="S17" s="15">
        <v>9.2500000000000001E-9</v>
      </c>
      <c r="T17" s="20">
        <f>S17/R17</f>
        <v>19.556025369978858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2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3.7109375" style="1" bestFit="1" customWidth="1"/>
    <col min="5" max="5" width="14.140625" style="1" bestFit="1" customWidth="1"/>
    <col min="6" max="6" width="15.85546875" style="8" bestFit="1" customWidth="1"/>
    <col min="7" max="7" width="9.5703125" style="1" bestFit="1" customWidth="1"/>
    <col min="8" max="8" width="30.42578125" style="8" bestFit="1" customWidth="1"/>
    <col min="9" max="9" width="13.140625" style="8" bestFit="1" customWidth="1"/>
    <col min="10" max="10" width="30.42578125" style="8" bestFit="1" customWidth="1"/>
    <col min="11" max="11" width="38" style="1" bestFit="1" customWidth="1"/>
    <col min="12" max="12" width="11.7109375" style="1" bestFit="1" customWidth="1"/>
    <col min="13" max="13" width="16.7109375" style="1" bestFit="1" customWidth="1"/>
    <col min="14" max="14" width="18.5703125" style="1" bestFit="1" customWidth="1"/>
    <col min="15" max="15" width="10.42578125" style="1" bestFit="1" customWidth="1"/>
    <col min="16" max="16" width="10" style="1" bestFit="1" customWidth="1"/>
    <col min="17" max="19" width="9.5703125" style="1" bestFit="1" customWidth="1"/>
    <col min="20" max="20" width="7.42578125" style="1" bestFit="1" customWidth="1"/>
    <col min="21" max="16384" width="8.85546875" style="1"/>
  </cols>
  <sheetData>
    <row r="1" spans="1:12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12" x14ac:dyDescent="0.2">
      <c r="B2" s="3" t="s">
        <v>13</v>
      </c>
      <c r="C2" s="5">
        <v>16</v>
      </c>
      <c r="D2" s="32">
        <v>11000</v>
      </c>
      <c r="E2" s="32" t="s">
        <v>126</v>
      </c>
      <c r="F2" s="10"/>
      <c r="G2" s="3"/>
      <c r="H2" s="10" t="s">
        <v>6</v>
      </c>
      <c r="I2" s="10" t="s">
        <v>12</v>
      </c>
      <c r="J2" s="10"/>
      <c r="K2" s="3" t="s">
        <v>5</v>
      </c>
      <c r="L2" s="3"/>
    </row>
    <row r="3" spans="1:12" x14ac:dyDescent="0.2">
      <c r="B3" s="3" t="s">
        <v>15</v>
      </c>
      <c r="C3" s="5">
        <v>16</v>
      </c>
      <c r="D3" s="32">
        <v>18000</v>
      </c>
      <c r="E3" s="32" t="s">
        <v>126</v>
      </c>
      <c r="F3" s="10"/>
      <c r="G3" s="3"/>
      <c r="H3" s="10" t="s">
        <v>6</v>
      </c>
      <c r="I3" s="10"/>
      <c r="J3" s="10"/>
      <c r="K3" s="3" t="s">
        <v>5</v>
      </c>
      <c r="L3" s="3"/>
    </row>
    <row r="4" spans="1:12" ht="28.5" x14ac:dyDescent="0.2">
      <c r="B4" s="3" t="s">
        <v>40</v>
      </c>
      <c r="C4" s="5">
        <v>16</v>
      </c>
      <c r="D4" s="3"/>
      <c r="E4" s="3" t="s">
        <v>125</v>
      </c>
      <c r="F4" s="10" t="s">
        <v>41</v>
      </c>
      <c r="G4" s="3"/>
      <c r="H4" s="10" t="s">
        <v>6</v>
      </c>
      <c r="I4" s="10"/>
      <c r="J4" s="10"/>
      <c r="K4" s="3" t="s">
        <v>5</v>
      </c>
      <c r="L4" s="3"/>
    </row>
    <row r="5" spans="1:12" ht="28.5" x14ac:dyDescent="0.2">
      <c r="B5" s="3">
        <v>1981</v>
      </c>
      <c r="C5" s="5">
        <v>16</v>
      </c>
      <c r="D5" s="3"/>
      <c r="E5" s="3" t="s">
        <v>125</v>
      </c>
      <c r="F5" s="10" t="s">
        <v>99</v>
      </c>
      <c r="G5" s="3"/>
      <c r="H5" s="10"/>
      <c r="I5" s="10"/>
      <c r="J5" s="10" t="s">
        <v>100</v>
      </c>
      <c r="K5" s="3" t="s">
        <v>5</v>
      </c>
      <c r="L5" s="3"/>
    </row>
    <row r="6" spans="1:12" x14ac:dyDescent="0.2">
      <c r="B6" s="3" t="s">
        <v>70</v>
      </c>
      <c r="C6" s="5">
        <v>16</v>
      </c>
      <c r="D6" s="3"/>
      <c r="E6" s="3" t="s">
        <v>125</v>
      </c>
      <c r="F6" s="10" t="s">
        <v>68</v>
      </c>
      <c r="G6" s="3"/>
      <c r="H6" s="10"/>
      <c r="I6" s="10"/>
      <c r="J6" s="10" t="s">
        <v>71</v>
      </c>
      <c r="K6" s="3" t="s">
        <v>5</v>
      </c>
      <c r="L6" s="3"/>
    </row>
    <row r="7" spans="1:12" ht="42.75" x14ac:dyDescent="0.2">
      <c r="B7" s="3" t="s">
        <v>76</v>
      </c>
      <c r="C7" s="5">
        <v>16</v>
      </c>
      <c r="D7" s="32">
        <v>1469</v>
      </c>
      <c r="E7" s="32" t="s">
        <v>126</v>
      </c>
      <c r="F7" s="10" t="s">
        <v>77</v>
      </c>
      <c r="G7" s="3"/>
      <c r="H7" s="10" t="s">
        <v>101</v>
      </c>
      <c r="I7" s="10" t="s">
        <v>12</v>
      </c>
      <c r="J7" s="10"/>
      <c r="K7" s="3" t="s">
        <v>5</v>
      </c>
      <c r="L7" s="3"/>
    </row>
    <row r="8" spans="1:12" x14ac:dyDescent="0.2">
      <c r="D8" s="24"/>
      <c r="E8" s="24"/>
      <c r="K8" s="8"/>
    </row>
    <row r="9" spans="1:12" ht="45" x14ac:dyDescent="0.25">
      <c r="A9" s="3"/>
      <c r="B9" s="29" t="s">
        <v>89</v>
      </c>
      <c r="C9" s="30" t="s">
        <v>88</v>
      </c>
      <c r="D9" s="34" t="s">
        <v>94</v>
      </c>
      <c r="E9" s="40"/>
      <c r="K9" s="8"/>
    </row>
    <row r="10" spans="1:12" ht="15" x14ac:dyDescent="0.25">
      <c r="A10" s="29" t="s">
        <v>87</v>
      </c>
      <c r="B10" s="3">
        <v>65</v>
      </c>
      <c r="C10" s="5">
        <f>COUNT(C2:C7)</f>
        <v>6</v>
      </c>
      <c r="D10" s="32">
        <f>SUM(D2:D7)</f>
        <v>30469</v>
      </c>
      <c r="E10" s="28"/>
    </row>
    <row r="11" spans="1:12" ht="15" x14ac:dyDescent="0.25">
      <c r="A11" s="29" t="s">
        <v>90</v>
      </c>
      <c r="B11" s="3"/>
      <c r="C11" s="33">
        <f>C10/B10</f>
        <v>9.2307692307692313E-2</v>
      </c>
      <c r="D11" s="32">
        <f>D10/B10</f>
        <v>468.75384615384615</v>
      </c>
      <c r="E11" s="28"/>
    </row>
    <row r="12" spans="1:12" ht="28.9" customHeight="1" x14ac:dyDescent="0.25">
      <c r="A12" s="54" t="s">
        <v>102</v>
      </c>
      <c r="B12" s="54"/>
      <c r="C12" s="54"/>
      <c r="D12" s="28">
        <f>COUNTIF(D2:D7,"&gt;0")</f>
        <v>3</v>
      </c>
      <c r="E12" s="28"/>
    </row>
    <row r="15" spans="1:12" x14ac:dyDescent="0.2">
      <c r="D15" s="1" t="s">
        <v>133</v>
      </c>
      <c r="E15" s="1">
        <f>COUNTIF(E2:E7,"Small")</f>
        <v>3</v>
      </c>
    </row>
    <row r="16" spans="1:12" x14ac:dyDescent="0.2">
      <c r="D16" s="1" t="s">
        <v>134</v>
      </c>
      <c r="E16" s="1">
        <f>COUNTIF(E2:E7,"Large")</f>
        <v>3</v>
      </c>
    </row>
    <row r="19" spans="2:20" ht="14.45" customHeight="1" x14ac:dyDescent="0.25">
      <c r="B19" s="51" t="s">
        <v>210</v>
      </c>
      <c r="C19" s="51"/>
      <c r="D19" s="51"/>
      <c r="E19" s="51"/>
      <c r="F19" s="51"/>
      <c r="G19" s="51"/>
      <c r="H19" s="51"/>
      <c r="I19" s="51"/>
      <c r="J19" s="51"/>
      <c r="K19" s="8"/>
      <c r="L19" s="51" t="s">
        <v>309</v>
      </c>
      <c r="M19" s="51"/>
      <c r="N19" s="51"/>
      <c r="O19" s="51"/>
      <c r="P19" s="51"/>
      <c r="Q19" s="51"/>
      <c r="R19" s="51"/>
      <c r="S19" s="51"/>
      <c r="T19" s="51"/>
    </row>
    <row r="20" spans="2:20" ht="30" customHeight="1" x14ac:dyDescent="0.25">
      <c r="B20" s="29" t="s">
        <v>142</v>
      </c>
      <c r="C20" s="36" t="s">
        <v>149</v>
      </c>
      <c r="D20" s="36" t="s">
        <v>144</v>
      </c>
      <c r="E20" s="37" t="s">
        <v>219</v>
      </c>
      <c r="F20" s="29" t="s">
        <v>135</v>
      </c>
      <c r="G20" s="36" t="s">
        <v>136</v>
      </c>
      <c r="H20" s="36" t="s">
        <v>146</v>
      </c>
      <c r="I20" s="36" t="s">
        <v>137</v>
      </c>
      <c r="J20" s="36" t="s">
        <v>141</v>
      </c>
      <c r="K20" s="8"/>
      <c r="L20" s="29" t="s">
        <v>142</v>
      </c>
      <c r="M20" s="39" t="s">
        <v>149</v>
      </c>
      <c r="N20" s="36" t="s">
        <v>144</v>
      </c>
      <c r="O20" s="37" t="s">
        <v>219</v>
      </c>
      <c r="P20" s="29" t="s">
        <v>135</v>
      </c>
      <c r="Q20" s="36" t="s">
        <v>136</v>
      </c>
      <c r="R20" s="36" t="s">
        <v>146</v>
      </c>
      <c r="S20" s="36" t="s">
        <v>137</v>
      </c>
      <c r="T20" s="36" t="s">
        <v>141</v>
      </c>
    </row>
    <row r="21" spans="2:20" ht="41.45" customHeight="1" x14ac:dyDescent="0.2">
      <c r="B21" s="3" t="s">
        <v>209</v>
      </c>
      <c r="C21" s="10" t="s">
        <v>239</v>
      </c>
      <c r="D21" s="10" t="s">
        <v>162</v>
      </c>
      <c r="E21" s="13">
        <v>3</v>
      </c>
      <c r="F21" s="14">
        <v>7.4300000000000002E-7</v>
      </c>
      <c r="G21" s="15">
        <v>4.2100000000000002E-7</v>
      </c>
      <c r="H21" s="15">
        <v>7.0500000000000003E-7</v>
      </c>
      <c r="I21" s="15">
        <v>1.11E-6</v>
      </c>
      <c r="J21" s="20">
        <f>I21/H21</f>
        <v>1.5744680851063828</v>
      </c>
      <c r="K21" s="8"/>
      <c r="L21" s="3" t="s">
        <v>310</v>
      </c>
      <c r="M21" s="10" t="s">
        <v>239</v>
      </c>
      <c r="N21" s="10" t="s">
        <v>161</v>
      </c>
      <c r="O21" s="13">
        <v>3</v>
      </c>
      <c r="P21" s="14">
        <v>2.1800000000000002</v>
      </c>
      <c r="Q21" s="15">
        <v>6.5400000000000003E-8</v>
      </c>
      <c r="R21" s="15">
        <v>1.92E-7</v>
      </c>
      <c r="S21" s="15">
        <v>4.2199999999999999E-7</v>
      </c>
      <c r="T21" s="20">
        <f>S21/R21</f>
        <v>2.1979166666666665</v>
      </c>
    </row>
    <row r="22" spans="2:20" ht="45.6" customHeight="1" x14ac:dyDescent="0.2">
      <c r="B22" s="3" t="s">
        <v>208</v>
      </c>
      <c r="C22" s="10" t="s">
        <v>238</v>
      </c>
      <c r="D22" s="10" t="s">
        <v>162</v>
      </c>
      <c r="E22" s="13">
        <v>3</v>
      </c>
      <c r="F22" s="14">
        <v>4.1999999999999999E-8</v>
      </c>
      <c r="G22" s="15">
        <v>1.5600000000000001E-8</v>
      </c>
      <c r="H22" s="15">
        <v>3.5999999999999998E-8</v>
      </c>
      <c r="I22" s="15">
        <v>7.2499999999999994E-8</v>
      </c>
      <c r="J22" s="20">
        <f>I22/H22</f>
        <v>2.0138888888888888</v>
      </c>
      <c r="K22" s="8"/>
      <c r="L22" s="3" t="s">
        <v>311</v>
      </c>
      <c r="M22" s="10" t="s">
        <v>238</v>
      </c>
      <c r="N22" s="10" t="s">
        <v>161</v>
      </c>
      <c r="O22" s="13">
        <v>3</v>
      </c>
      <c r="P22" s="14">
        <v>2.4599999999999999E-8</v>
      </c>
      <c r="Q22" s="15">
        <v>7.0299999999999999E-9</v>
      </c>
      <c r="R22" s="15">
        <v>2.1500000000000001E-8</v>
      </c>
      <c r="S22" s="15">
        <v>4.8300000000000002E-8</v>
      </c>
      <c r="T22" s="20">
        <f>S22/R22</f>
        <v>2.246511627906977</v>
      </c>
    </row>
  </sheetData>
  <mergeCells count="3">
    <mergeCell ref="A12:C12"/>
    <mergeCell ref="L19:T19"/>
    <mergeCell ref="B19:J19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8.7109375" style="1" bestFit="1" customWidth="1"/>
    <col min="5" max="5" width="14.5703125" style="1" bestFit="1" customWidth="1"/>
    <col min="6" max="6" width="13.85546875" style="8" bestFit="1" customWidth="1"/>
    <col min="7" max="7" width="9.5703125" style="1" bestFit="1" customWidth="1"/>
    <col min="8" max="8" width="18.140625" style="8" bestFit="1" customWidth="1"/>
    <col min="9" max="9" width="11" style="8" bestFit="1" customWidth="1"/>
    <col min="10" max="10" width="13.42578125" style="8" bestFit="1" customWidth="1"/>
    <col min="11" max="11" width="38" style="1" bestFit="1" customWidth="1"/>
    <col min="12" max="12" width="11.7109375" style="1" bestFit="1" customWidth="1"/>
    <col min="13" max="13" width="16.7109375" style="1" bestFit="1" customWidth="1"/>
    <col min="14" max="14" width="18.7109375" style="1" bestFit="1" customWidth="1"/>
    <col min="15" max="15" width="14.5703125" style="1" bestFit="1" customWidth="1"/>
    <col min="16" max="19" width="9.5703125" style="1" bestFit="1" customWidth="1"/>
    <col min="20" max="20" width="13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ht="28.5" x14ac:dyDescent="0.2">
      <c r="B2" s="3" t="s">
        <v>31</v>
      </c>
      <c r="C2" s="5">
        <v>17</v>
      </c>
      <c r="D2" s="3"/>
      <c r="E2" s="3" t="s">
        <v>125</v>
      </c>
      <c r="F2" s="10" t="s">
        <v>32</v>
      </c>
      <c r="G2" s="3" t="s">
        <v>98</v>
      </c>
      <c r="H2" s="10" t="s">
        <v>6</v>
      </c>
      <c r="I2" s="10"/>
      <c r="J2" s="10"/>
      <c r="K2" s="3" t="s">
        <v>5</v>
      </c>
      <c r="L2" s="3"/>
    </row>
    <row r="3" spans="1:20" x14ac:dyDescent="0.2">
      <c r="B3" s="3" t="s">
        <v>45</v>
      </c>
      <c r="C3" s="5">
        <v>17</v>
      </c>
      <c r="D3" s="3"/>
      <c r="E3" s="3" t="s">
        <v>125</v>
      </c>
      <c r="F3" s="10"/>
      <c r="G3" s="3" t="s">
        <v>98</v>
      </c>
      <c r="H3" s="10" t="s">
        <v>6</v>
      </c>
      <c r="I3" s="10"/>
      <c r="J3" s="10"/>
      <c r="K3" s="3" t="s">
        <v>5</v>
      </c>
      <c r="L3" s="3"/>
    </row>
    <row r="4" spans="1:20" x14ac:dyDescent="0.2">
      <c r="D4" s="24"/>
      <c r="E4" s="24"/>
      <c r="K4" s="8"/>
    </row>
    <row r="5" spans="1:20" ht="45" x14ac:dyDescent="0.25">
      <c r="A5" s="3"/>
      <c r="B5" s="29" t="s">
        <v>89</v>
      </c>
      <c r="C5" s="30" t="s">
        <v>88</v>
      </c>
      <c r="D5" s="34" t="s">
        <v>94</v>
      </c>
      <c r="E5" s="40"/>
      <c r="K5" s="8"/>
    </row>
    <row r="6" spans="1:20" ht="15" x14ac:dyDescent="0.25">
      <c r="A6" s="29" t="s">
        <v>87</v>
      </c>
      <c r="B6" s="3">
        <v>65</v>
      </c>
      <c r="C6" s="5">
        <f>COUNT(C2:C3)</f>
        <v>2</v>
      </c>
      <c r="D6" s="32">
        <f>SUM(D2:D3)</f>
        <v>0</v>
      </c>
      <c r="E6" s="28"/>
    </row>
    <row r="7" spans="1:20" ht="15" x14ac:dyDescent="0.25">
      <c r="A7" s="29" t="s">
        <v>90</v>
      </c>
      <c r="B7" s="3"/>
      <c r="C7" s="33">
        <f>C6/B6</f>
        <v>3.0769230769230771E-2</v>
      </c>
      <c r="D7" s="32">
        <f>D6/B6</f>
        <v>0</v>
      </c>
      <c r="E7" s="28"/>
    </row>
    <row r="8" spans="1:20" ht="28.15" customHeight="1" x14ac:dyDescent="0.25">
      <c r="A8" s="54" t="s">
        <v>102</v>
      </c>
      <c r="B8" s="54"/>
      <c r="C8" s="54"/>
      <c r="D8" s="28">
        <f>COUNTIF(D2:D3,"&gt;0")</f>
        <v>0</v>
      </c>
      <c r="E8" s="28"/>
    </row>
    <row r="11" spans="1:20" x14ac:dyDescent="0.2">
      <c r="D11" s="1" t="s">
        <v>133</v>
      </c>
      <c r="E11" s="1">
        <f>COUNTIF(E2:E4,"Small")</f>
        <v>2</v>
      </c>
    </row>
    <row r="12" spans="1:20" x14ac:dyDescent="0.2">
      <c r="D12" s="1" t="s">
        <v>134</v>
      </c>
      <c r="E12" s="1">
        <f>COUNTIF(E2:E4,"Large")</f>
        <v>0</v>
      </c>
    </row>
    <row r="15" spans="1:20" ht="15" x14ac:dyDescent="0.25">
      <c r="B15" s="51" t="s">
        <v>217</v>
      </c>
      <c r="C15" s="51"/>
      <c r="D15" s="51"/>
      <c r="E15" s="51"/>
      <c r="F15" s="51"/>
      <c r="G15" s="51"/>
      <c r="H15" s="51"/>
      <c r="I15" s="51"/>
      <c r="J15" s="51"/>
      <c r="K15" s="8"/>
      <c r="L15" s="51" t="s">
        <v>312</v>
      </c>
      <c r="M15" s="51"/>
      <c r="N15" s="51"/>
      <c r="O15" s="51"/>
      <c r="P15" s="51"/>
      <c r="Q15" s="51"/>
      <c r="R15" s="51"/>
      <c r="S15" s="51"/>
      <c r="T15" s="51"/>
    </row>
    <row r="16" spans="1:20" ht="29.45" customHeight="1" x14ac:dyDescent="0.25">
      <c r="B16" s="29" t="s">
        <v>142</v>
      </c>
      <c r="C16" s="39" t="s">
        <v>149</v>
      </c>
      <c r="D16" s="36" t="s">
        <v>144</v>
      </c>
      <c r="E16" s="37" t="s">
        <v>219</v>
      </c>
      <c r="F16" s="29" t="s">
        <v>135</v>
      </c>
      <c r="G16" s="36" t="s">
        <v>136</v>
      </c>
      <c r="H16" s="36" t="s">
        <v>146</v>
      </c>
      <c r="I16" s="36" t="s">
        <v>137</v>
      </c>
      <c r="J16" s="36" t="s">
        <v>141</v>
      </c>
      <c r="K16" s="8"/>
      <c r="L16" s="29" t="s">
        <v>142</v>
      </c>
      <c r="M16" s="39" t="s">
        <v>149</v>
      </c>
      <c r="N16" s="36" t="s">
        <v>144</v>
      </c>
      <c r="O16" s="37" t="s">
        <v>219</v>
      </c>
      <c r="P16" s="29" t="s">
        <v>135</v>
      </c>
      <c r="Q16" s="36" t="s">
        <v>136</v>
      </c>
      <c r="R16" s="36" t="s">
        <v>146</v>
      </c>
      <c r="S16" s="36" t="s">
        <v>137</v>
      </c>
      <c r="T16" s="36" t="s">
        <v>141</v>
      </c>
    </row>
    <row r="17" spans="2:20" ht="47.45" customHeight="1" x14ac:dyDescent="0.2">
      <c r="B17" s="3" t="s">
        <v>211</v>
      </c>
      <c r="C17" s="10" t="s">
        <v>237</v>
      </c>
      <c r="D17" s="10" t="s">
        <v>162</v>
      </c>
      <c r="E17" s="13">
        <v>2</v>
      </c>
      <c r="F17" s="14">
        <v>6.8100000000000002E-7</v>
      </c>
      <c r="G17" s="15">
        <v>3.7399999999999999E-7</v>
      </c>
      <c r="H17" s="15">
        <v>6.4799999999999998E-7</v>
      </c>
      <c r="I17" s="15">
        <v>1.0300000000000001E-6</v>
      </c>
      <c r="J17" s="20">
        <f>I17/H17</f>
        <v>1.5895061728395063</v>
      </c>
      <c r="K17" s="8"/>
      <c r="L17" s="3" t="s">
        <v>313</v>
      </c>
      <c r="M17" s="10" t="s">
        <v>237</v>
      </c>
      <c r="N17" s="10" t="s">
        <v>161</v>
      </c>
      <c r="O17" s="13">
        <v>2</v>
      </c>
      <c r="P17" s="14">
        <v>1.5599999999999999E-7</v>
      </c>
      <c r="Q17" s="15">
        <v>3.4300000000000003E-8</v>
      </c>
      <c r="R17" s="15">
        <v>1.31E-7</v>
      </c>
      <c r="S17" s="15">
        <v>3.3099999999999999E-7</v>
      </c>
      <c r="T17" s="20">
        <f>S17/R17</f>
        <v>2.5267175572519083</v>
      </c>
    </row>
    <row r="18" spans="2:20" ht="42" customHeight="1" x14ac:dyDescent="0.2">
      <c r="B18" s="3" t="s">
        <v>212</v>
      </c>
      <c r="C18" s="10" t="s">
        <v>236</v>
      </c>
      <c r="D18" s="10" t="s">
        <v>162</v>
      </c>
      <c r="E18" s="13">
        <v>0</v>
      </c>
      <c r="F18" s="14">
        <v>1.7100000000000001E-8</v>
      </c>
      <c r="G18" s="15">
        <v>3.41E-9</v>
      </c>
      <c r="H18" s="15">
        <v>1.4100000000000001E-8</v>
      </c>
      <c r="I18" s="15">
        <v>3.69E-8</v>
      </c>
      <c r="J18" s="20">
        <f>I18/H18</f>
        <v>2.6170212765957444</v>
      </c>
      <c r="K18" s="8"/>
      <c r="L18" s="3" t="s">
        <v>314</v>
      </c>
      <c r="M18" s="10" t="s">
        <v>236</v>
      </c>
      <c r="N18" s="10" t="s">
        <v>161</v>
      </c>
      <c r="O18" s="13">
        <v>0</v>
      </c>
      <c r="P18" s="14">
        <v>2.2499999999999999E-9</v>
      </c>
      <c r="Q18" s="15">
        <v>1.84E-13</v>
      </c>
      <c r="R18" s="15">
        <v>4.7400000000000002E-10</v>
      </c>
      <c r="S18" s="15">
        <v>9.2699999999999996E-9</v>
      </c>
      <c r="T18" s="20">
        <f>S18/R18</f>
        <v>19.556962025316455</v>
      </c>
    </row>
  </sheetData>
  <mergeCells count="3">
    <mergeCell ref="A8:C8"/>
    <mergeCell ref="L15:T15"/>
    <mergeCell ref="B15:J1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7.28515625" style="1" bestFit="1" customWidth="1"/>
    <col min="5" max="5" width="14.140625" style="1" bestFit="1" customWidth="1"/>
    <col min="6" max="6" width="9.5703125" style="8" bestFit="1" customWidth="1"/>
    <col min="7" max="7" width="9.5703125" style="1" bestFit="1" customWidth="1"/>
    <col min="8" max="8" width="10.85546875" style="8" bestFit="1" customWidth="1"/>
    <col min="9" max="9" width="11" style="8" bestFit="1" customWidth="1"/>
    <col min="10" max="10" width="13.42578125" style="8" bestFit="1" customWidth="1"/>
    <col min="11" max="11" width="13.5703125" style="1" bestFit="1" customWidth="1"/>
    <col min="12" max="12" width="11.7109375" style="1" bestFit="1" customWidth="1"/>
    <col min="13" max="13" width="16.7109375" style="1" bestFit="1" customWidth="1"/>
    <col min="14" max="14" width="18.5703125" style="1" bestFit="1" customWidth="1"/>
    <col min="15" max="15" width="10.42578125" style="1" bestFit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/>
      <c r="C2" s="5"/>
      <c r="D2" s="32"/>
      <c r="E2" s="32"/>
      <c r="F2" s="10"/>
      <c r="G2" s="3"/>
      <c r="H2" s="10"/>
      <c r="I2" s="10"/>
      <c r="J2" s="10"/>
      <c r="K2" s="10"/>
      <c r="L2" s="3"/>
    </row>
    <row r="3" spans="1:20" x14ac:dyDescent="0.2">
      <c r="D3" s="24"/>
      <c r="E3" s="24"/>
      <c r="K3" s="8"/>
    </row>
    <row r="4" spans="1:20" ht="30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0</v>
      </c>
      <c r="D5" s="38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0</v>
      </c>
      <c r="D6" s="32">
        <f>D5/B5</f>
        <v>0</v>
      </c>
      <c r="E6" s="28"/>
    </row>
    <row r="7" spans="1:20" ht="28.9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0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216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315</v>
      </c>
      <c r="M14" s="51"/>
      <c r="N14" s="51"/>
      <c r="O14" s="51"/>
      <c r="P14" s="51"/>
      <c r="Q14" s="51"/>
      <c r="R14" s="51"/>
      <c r="S14" s="51"/>
      <c r="T14" s="51"/>
    </row>
    <row r="15" spans="1:20" ht="30" x14ac:dyDescent="0.25">
      <c r="B15" s="29" t="s">
        <v>142</v>
      </c>
      <c r="C15" s="36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9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1.45" customHeight="1" x14ac:dyDescent="0.2">
      <c r="B16" s="3" t="s">
        <v>173</v>
      </c>
      <c r="C16" s="10" t="s">
        <v>235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316</v>
      </c>
      <c r="M16" s="10" t="s">
        <v>235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45" customHeight="1" x14ac:dyDescent="0.2">
      <c r="B17" s="3" t="s">
        <v>174</v>
      </c>
      <c r="C17" s="10" t="s">
        <v>234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317</v>
      </c>
      <c r="M17" s="10" t="s">
        <v>234</v>
      </c>
      <c r="N17" s="10" t="s">
        <v>161</v>
      </c>
      <c r="O17" s="13">
        <v>0</v>
      </c>
      <c r="P17" s="14">
        <v>2.2499999999999999E-9</v>
      </c>
      <c r="Q17" s="15">
        <v>1.84E-13</v>
      </c>
      <c r="R17" s="15">
        <v>4.7400000000000002E-10</v>
      </c>
      <c r="S17" s="15">
        <v>9.2699999999999996E-9</v>
      </c>
      <c r="T17" s="20">
        <f>S17/R17</f>
        <v>19.556962025316455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6.7109375" style="7" bestFit="1" customWidth="1"/>
    <col min="4" max="4" width="18.710937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8.140625" style="8" bestFit="1" customWidth="1"/>
    <col min="9" max="9" width="11" style="8" bestFit="1" customWidth="1"/>
    <col min="10" max="10" width="21.28515625" style="8" bestFit="1" customWidth="1"/>
    <col min="11" max="11" width="38" style="1" bestFit="1" customWidth="1"/>
    <col min="12" max="12" width="11.7109375" style="1" bestFit="1" customWidth="1"/>
    <col min="13" max="13" width="28" style="1" bestFit="1" customWidth="1"/>
    <col min="14" max="14" width="18.7109375" style="1" bestFit="1" customWidth="1"/>
    <col min="15" max="15" width="14.5703125" style="1" bestFit="1" customWidth="1"/>
    <col min="16" max="19" width="9.5703125" style="1" bestFit="1" customWidth="1"/>
    <col min="20" max="20" width="13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45" t="s">
        <v>103</v>
      </c>
    </row>
    <row r="2" spans="1:20" x14ac:dyDescent="0.2">
      <c r="B2" s="3" t="s">
        <v>24</v>
      </c>
      <c r="C2" s="5">
        <v>19</v>
      </c>
      <c r="D2" s="3"/>
      <c r="E2" s="3" t="s">
        <v>125</v>
      </c>
      <c r="F2" s="10" t="s">
        <v>26</v>
      </c>
      <c r="G2" s="3" t="s">
        <v>98</v>
      </c>
      <c r="H2" s="10" t="s">
        <v>6</v>
      </c>
      <c r="I2" s="10"/>
      <c r="J2" s="10" t="s">
        <v>25</v>
      </c>
      <c r="K2" s="3" t="s">
        <v>5</v>
      </c>
      <c r="L2" s="3"/>
    </row>
    <row r="3" spans="1:20" x14ac:dyDescent="0.2">
      <c r="B3" s="3">
        <v>1998</v>
      </c>
      <c r="C3" s="5">
        <v>19</v>
      </c>
      <c r="D3" s="3"/>
      <c r="E3" s="3" t="s">
        <v>125</v>
      </c>
      <c r="F3" s="10"/>
      <c r="G3" s="3" t="s">
        <v>98</v>
      </c>
      <c r="H3" s="10" t="s">
        <v>75</v>
      </c>
      <c r="I3" s="10"/>
      <c r="J3" s="10"/>
      <c r="K3" s="3" t="s">
        <v>5</v>
      </c>
      <c r="L3" s="3"/>
    </row>
    <row r="4" spans="1:20" x14ac:dyDescent="0.2">
      <c r="D4" s="24"/>
      <c r="E4" s="24"/>
      <c r="K4" s="8"/>
    </row>
    <row r="5" spans="1:20" ht="45" x14ac:dyDescent="0.25">
      <c r="A5" s="3"/>
      <c r="B5" s="29" t="s">
        <v>89</v>
      </c>
      <c r="C5" s="30" t="s">
        <v>88</v>
      </c>
      <c r="D5" s="34" t="s">
        <v>94</v>
      </c>
      <c r="E5" s="40"/>
      <c r="K5" s="8"/>
    </row>
    <row r="6" spans="1:20" ht="15" x14ac:dyDescent="0.25">
      <c r="A6" s="29" t="s">
        <v>87</v>
      </c>
      <c r="B6" s="3">
        <v>65</v>
      </c>
      <c r="C6" s="5">
        <f>COUNT(C2:C3)</f>
        <v>2</v>
      </c>
      <c r="D6" s="32">
        <f>SUM(D2:D3)</f>
        <v>0</v>
      </c>
      <c r="E6" s="28"/>
    </row>
    <row r="7" spans="1:20" ht="15" x14ac:dyDescent="0.25">
      <c r="A7" s="29" t="s">
        <v>90</v>
      </c>
      <c r="B7" s="3"/>
      <c r="C7" s="33">
        <f>C6/B6</f>
        <v>3.0769230769230771E-2</v>
      </c>
      <c r="D7" s="32">
        <f>D6/B6</f>
        <v>0</v>
      </c>
      <c r="E7" s="28"/>
    </row>
    <row r="8" spans="1:20" ht="26.45" customHeight="1" x14ac:dyDescent="0.25">
      <c r="A8" s="54" t="s">
        <v>102</v>
      </c>
      <c r="B8" s="54"/>
      <c r="C8" s="54"/>
      <c r="D8" s="28">
        <f>COUNTIF(D2:D3,"&gt;0")</f>
        <v>0</v>
      </c>
      <c r="E8" s="28"/>
    </row>
    <row r="11" spans="1:20" x14ac:dyDescent="0.2">
      <c r="D11" s="1" t="s">
        <v>133</v>
      </c>
      <c r="E11" s="1">
        <f>COUNTIF(E2:E4,"Small")</f>
        <v>2</v>
      </c>
    </row>
    <row r="12" spans="1:20" x14ac:dyDescent="0.2">
      <c r="D12" s="1" t="s">
        <v>134</v>
      </c>
      <c r="E12" s="1">
        <f>COUNTIF(E2:E4,"Large")</f>
        <v>0</v>
      </c>
    </row>
    <row r="15" spans="1:20" ht="15" x14ac:dyDescent="0.25">
      <c r="B15" s="51" t="s">
        <v>213</v>
      </c>
      <c r="C15" s="51"/>
      <c r="D15" s="51"/>
      <c r="E15" s="51"/>
      <c r="F15" s="51"/>
      <c r="G15" s="51"/>
      <c r="H15" s="51"/>
      <c r="I15" s="51"/>
      <c r="J15" s="51"/>
      <c r="K15" s="8"/>
      <c r="L15" s="51" t="s">
        <v>318</v>
      </c>
      <c r="M15" s="51"/>
      <c r="N15" s="51"/>
      <c r="O15" s="51"/>
      <c r="P15" s="51"/>
      <c r="Q15" s="51"/>
      <c r="R15" s="51"/>
      <c r="S15" s="51"/>
      <c r="T15" s="51"/>
    </row>
    <row r="16" spans="1:20" ht="27" customHeight="1" x14ac:dyDescent="0.25">
      <c r="B16" s="29" t="s">
        <v>142</v>
      </c>
      <c r="C16" s="36" t="s">
        <v>149</v>
      </c>
      <c r="D16" s="36" t="s">
        <v>144</v>
      </c>
      <c r="E16" s="37" t="s">
        <v>219</v>
      </c>
      <c r="F16" s="29" t="s">
        <v>135</v>
      </c>
      <c r="G16" s="36" t="s">
        <v>136</v>
      </c>
      <c r="H16" s="36" t="s">
        <v>146</v>
      </c>
      <c r="I16" s="36" t="s">
        <v>137</v>
      </c>
      <c r="J16" s="36" t="s">
        <v>141</v>
      </c>
      <c r="K16" s="8"/>
      <c r="L16" s="29" t="s">
        <v>142</v>
      </c>
      <c r="M16" s="39" t="s">
        <v>149</v>
      </c>
      <c r="N16" s="36" t="s">
        <v>144</v>
      </c>
      <c r="O16" s="37" t="s">
        <v>219</v>
      </c>
      <c r="P16" s="29" t="s">
        <v>135</v>
      </c>
      <c r="Q16" s="36" t="s">
        <v>136</v>
      </c>
      <c r="R16" s="36" t="s">
        <v>146</v>
      </c>
      <c r="S16" s="36" t="s">
        <v>137</v>
      </c>
      <c r="T16" s="36" t="s">
        <v>141</v>
      </c>
    </row>
    <row r="17" spans="2:20" ht="43.9" customHeight="1" x14ac:dyDescent="0.2">
      <c r="B17" s="3" t="s">
        <v>214</v>
      </c>
      <c r="C17" s="10" t="s">
        <v>233</v>
      </c>
      <c r="D17" s="10" t="s">
        <v>162</v>
      </c>
      <c r="E17" s="13">
        <v>2</v>
      </c>
      <c r="F17" s="14">
        <v>6.8100000000000002E-7</v>
      </c>
      <c r="G17" s="15">
        <v>3.7399999999999999E-7</v>
      </c>
      <c r="H17" s="15">
        <v>6.4799999999999998E-7</v>
      </c>
      <c r="I17" s="15">
        <v>1.0300000000000001E-6</v>
      </c>
      <c r="J17" s="20">
        <f>I17/H17</f>
        <v>1.5895061728395063</v>
      </c>
      <c r="K17" s="8"/>
      <c r="L17" s="3" t="s">
        <v>319</v>
      </c>
      <c r="M17" s="10" t="s">
        <v>233</v>
      </c>
      <c r="N17" s="10" t="s">
        <v>161</v>
      </c>
      <c r="O17" s="13">
        <v>2</v>
      </c>
      <c r="P17" s="14">
        <v>1.5599999999999999E-7</v>
      </c>
      <c r="Q17" s="15">
        <v>3.4300000000000003E-8</v>
      </c>
      <c r="R17" s="15">
        <v>1.31E-7</v>
      </c>
      <c r="S17" s="15">
        <v>3.3099999999999999E-7</v>
      </c>
      <c r="T17" s="20">
        <f>S17/R17</f>
        <v>2.5267175572519083</v>
      </c>
    </row>
    <row r="18" spans="2:20" ht="41.45" customHeight="1" x14ac:dyDescent="0.2">
      <c r="B18" s="3" t="s">
        <v>215</v>
      </c>
      <c r="C18" s="10" t="s">
        <v>232</v>
      </c>
      <c r="D18" s="10" t="s">
        <v>162</v>
      </c>
      <c r="E18" s="13">
        <v>0</v>
      </c>
      <c r="F18" s="14">
        <v>1.7100000000000001E-8</v>
      </c>
      <c r="G18" s="15">
        <v>3.41E-9</v>
      </c>
      <c r="H18" s="15">
        <v>1.4100000000000001E-8</v>
      </c>
      <c r="I18" s="15">
        <v>3.69E-8</v>
      </c>
      <c r="J18" s="20">
        <f>I18/H18</f>
        <v>2.6170212765957444</v>
      </c>
      <c r="K18" s="8"/>
      <c r="L18" s="3" t="s">
        <v>320</v>
      </c>
      <c r="M18" s="10" t="s">
        <v>232</v>
      </c>
      <c r="N18" s="10" t="s">
        <v>161</v>
      </c>
      <c r="O18" s="13">
        <v>0</v>
      </c>
      <c r="P18" s="14">
        <v>2.2499999999999999E-9</v>
      </c>
      <c r="Q18" s="15">
        <v>1.84E-13</v>
      </c>
      <c r="R18" s="15">
        <v>4.7400000000000002E-10</v>
      </c>
      <c r="S18" s="15">
        <v>9.2699999999999996E-9</v>
      </c>
      <c r="T18" s="20">
        <f>S18/R18</f>
        <v>19.556962025316455</v>
      </c>
    </row>
  </sheetData>
  <mergeCells count="3">
    <mergeCell ref="A8:C8"/>
    <mergeCell ref="L15:T15"/>
    <mergeCell ref="B15:J1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customWidth="1"/>
    <col min="2" max="2" width="10.5703125" style="1" bestFit="1" customWidth="1"/>
    <col min="3" max="3" width="16.7109375" style="7" bestFit="1" customWidth="1"/>
    <col min="4" max="4" width="18.710937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8.140625" style="8" bestFit="1" customWidth="1"/>
    <col min="9" max="9" width="11" style="8" bestFit="1" customWidth="1"/>
    <col min="10" max="10" width="14.7109375" style="8" bestFit="1" customWidth="1"/>
    <col min="11" max="11" width="13.5703125" style="1" bestFit="1" customWidth="1"/>
    <col min="12" max="12" width="11.7109375" style="1" bestFit="1" customWidth="1"/>
    <col min="13" max="13" width="22" style="1" bestFit="1" customWidth="1"/>
    <col min="14" max="14" width="18.7109375" style="1" bestFit="1" customWidth="1"/>
    <col min="15" max="15" width="14.5703125" style="1" bestFit="1" customWidth="1"/>
    <col min="16" max="19" width="9.5703125" style="1" bestFit="1" customWidth="1"/>
    <col min="20" max="20" width="13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s="46" customFormat="1" ht="15" x14ac:dyDescent="0.25">
      <c r="B2" s="47"/>
      <c r="C2" s="48"/>
      <c r="D2" s="47"/>
      <c r="E2" s="47"/>
      <c r="F2" s="49"/>
      <c r="G2" s="47"/>
      <c r="H2" s="49"/>
      <c r="I2" s="49"/>
      <c r="J2" s="49"/>
      <c r="K2" s="47"/>
      <c r="L2" s="47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COUNT(#REF!)</f>
        <v>0</v>
      </c>
      <c r="D5" s="32"/>
      <c r="E5" s="28"/>
    </row>
    <row r="6" spans="1:20" ht="15" x14ac:dyDescent="0.25">
      <c r="A6" s="29" t="s">
        <v>90</v>
      </c>
      <c r="B6" s="3"/>
      <c r="C6" s="33">
        <f>C5/B5</f>
        <v>0</v>
      </c>
      <c r="D6" s="32"/>
      <c r="E6" s="28"/>
    </row>
    <row r="7" spans="1:20" ht="28.9" customHeight="1" x14ac:dyDescent="0.25">
      <c r="A7" s="54" t="s">
        <v>102</v>
      </c>
      <c r="B7" s="54"/>
      <c r="C7" s="54"/>
      <c r="D7" s="28"/>
      <c r="E7" s="28"/>
    </row>
    <row r="10" spans="1:20" x14ac:dyDescent="0.2">
      <c r="D10" s="1" t="s">
        <v>133</v>
      </c>
      <c r="E10" s="1">
        <f>COUNTIF(E3:E5,"Small")</f>
        <v>0</v>
      </c>
    </row>
    <row r="11" spans="1:20" x14ac:dyDescent="0.2">
      <c r="D11" s="1" t="s">
        <v>134</v>
      </c>
      <c r="E11" s="1">
        <f>COUNTIF(E3:E5,"Large")</f>
        <v>0</v>
      </c>
    </row>
    <row r="14" spans="1:20" ht="15" x14ac:dyDescent="0.25">
      <c r="B14" s="51" t="s">
        <v>218</v>
      </c>
      <c r="C14" s="51"/>
      <c r="D14" s="51"/>
      <c r="E14" s="51"/>
      <c r="F14" s="51"/>
      <c r="G14" s="51"/>
      <c r="H14" s="51"/>
      <c r="I14" s="51"/>
      <c r="J14" s="51"/>
      <c r="K14" s="8"/>
      <c r="L14" s="51" t="s">
        <v>321</v>
      </c>
      <c r="M14" s="51"/>
      <c r="N14" s="51"/>
      <c r="O14" s="51"/>
      <c r="P14" s="51"/>
      <c r="Q14" s="51"/>
      <c r="R14" s="51"/>
      <c r="S14" s="51"/>
      <c r="T14" s="51"/>
    </row>
    <row r="15" spans="1:20" ht="29.45" customHeight="1" x14ac:dyDescent="0.25">
      <c r="B15" s="29" t="s">
        <v>142</v>
      </c>
      <c r="C15" s="36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138</v>
      </c>
      <c r="K15" s="8"/>
      <c r="L15" s="29" t="s">
        <v>142</v>
      </c>
      <c r="M15" s="39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41.45" customHeight="1" x14ac:dyDescent="0.2">
      <c r="B16" s="3" t="s">
        <v>175</v>
      </c>
      <c r="C16" s="10" t="s">
        <v>231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322</v>
      </c>
      <c r="M16" s="10" t="s">
        <v>231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43.9" customHeight="1" x14ac:dyDescent="0.2">
      <c r="B17" s="3" t="s">
        <v>176</v>
      </c>
      <c r="C17" s="10" t="s">
        <v>230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323</v>
      </c>
      <c r="M17" s="10" t="s">
        <v>230</v>
      </c>
      <c r="N17" s="10" t="s">
        <v>161</v>
      </c>
      <c r="O17" s="13">
        <v>0</v>
      </c>
      <c r="P17" s="14">
        <v>2.2499999999999999E-9</v>
      </c>
      <c r="Q17" s="15">
        <v>1.84E-13</v>
      </c>
      <c r="R17" s="15">
        <v>4.7400000000000002E-10</v>
      </c>
      <c r="S17" s="15">
        <v>9.2699999999999996E-9</v>
      </c>
      <c r="T17" s="20">
        <f>S17/R17</f>
        <v>19.556962025316455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7"/>
  <sheetViews>
    <sheetView zoomScale="70" zoomScaleNormal="70" workbookViewId="0">
      <selection activeCell="K34" sqref="K34"/>
    </sheetView>
  </sheetViews>
  <sheetFormatPr defaultColWidth="8.85546875" defaultRowHeight="14.25" x14ac:dyDescent="0.2"/>
  <cols>
    <col min="1" max="1" width="14.5703125" style="1" bestFit="1" customWidth="1"/>
    <col min="2" max="2" width="48.85546875" style="1" bestFit="1" customWidth="1"/>
    <col min="3" max="3" width="88.42578125" style="1" bestFit="1" customWidth="1"/>
    <col min="4" max="4" width="29.7109375" style="1" bestFit="1" customWidth="1"/>
    <col min="5" max="5" width="9.5703125" style="1" bestFit="1" customWidth="1"/>
    <col min="6" max="6" width="10.28515625" style="1" bestFit="1" customWidth="1"/>
    <col min="7" max="7" width="9.5703125" style="1" bestFit="1" customWidth="1"/>
    <col min="8" max="8" width="15" style="1" bestFit="1" customWidth="1"/>
    <col min="9" max="16384" width="8.85546875" style="1"/>
  </cols>
  <sheetData>
    <row r="1" spans="1:9" ht="45" customHeight="1" x14ac:dyDescent="0.25">
      <c r="A1" s="37" t="s">
        <v>349</v>
      </c>
      <c r="B1" s="37" t="s">
        <v>350</v>
      </c>
      <c r="C1" s="37" t="s">
        <v>149</v>
      </c>
      <c r="D1" s="37" t="s">
        <v>351</v>
      </c>
      <c r="E1" s="37" t="s">
        <v>352</v>
      </c>
      <c r="F1" s="37" t="s">
        <v>353</v>
      </c>
      <c r="G1" s="37" t="s">
        <v>354</v>
      </c>
      <c r="H1" s="37" t="s">
        <v>355</v>
      </c>
      <c r="I1" s="44"/>
    </row>
    <row r="2" spans="1:9" x14ac:dyDescent="0.2">
      <c r="A2" s="3">
        <v>1</v>
      </c>
      <c r="B2" s="3" t="s">
        <v>356</v>
      </c>
      <c r="C2" s="3" t="s">
        <v>357</v>
      </c>
      <c r="D2" s="3" t="s">
        <v>358</v>
      </c>
      <c r="E2" s="3" t="s">
        <v>359</v>
      </c>
      <c r="F2" s="14">
        <v>3.0000000000000001E-6</v>
      </c>
      <c r="G2" s="3" t="s">
        <v>360</v>
      </c>
      <c r="H2" s="3">
        <v>18.8</v>
      </c>
    </row>
    <row r="3" spans="1:9" x14ac:dyDescent="0.2">
      <c r="A3" s="3">
        <v>1</v>
      </c>
      <c r="B3" s="3" t="s">
        <v>356</v>
      </c>
      <c r="C3" s="3" t="s">
        <v>361</v>
      </c>
      <c r="D3" s="3" t="s">
        <v>358</v>
      </c>
      <c r="E3" s="3" t="s">
        <v>362</v>
      </c>
      <c r="F3" s="14">
        <v>1.07E-3</v>
      </c>
      <c r="G3" s="3" t="s">
        <v>363</v>
      </c>
      <c r="H3" s="3">
        <v>3.6</v>
      </c>
    </row>
    <row r="4" spans="1:9" x14ac:dyDescent="0.2">
      <c r="A4" s="3">
        <v>1</v>
      </c>
      <c r="B4" s="3" t="s">
        <v>356</v>
      </c>
      <c r="C4" s="3" t="s">
        <v>364</v>
      </c>
      <c r="D4" s="3" t="s">
        <v>358</v>
      </c>
      <c r="E4" s="3" t="s">
        <v>365</v>
      </c>
      <c r="F4" s="14">
        <v>4.4500000000000001E-8</v>
      </c>
      <c r="G4" s="3" t="s">
        <v>360</v>
      </c>
      <c r="H4" s="3">
        <v>8.4</v>
      </c>
    </row>
    <row r="5" spans="1:9" x14ac:dyDescent="0.2">
      <c r="A5" s="3">
        <v>1</v>
      </c>
      <c r="B5" s="3" t="s">
        <v>356</v>
      </c>
      <c r="C5" s="3" t="s">
        <v>366</v>
      </c>
      <c r="D5" s="3" t="s">
        <v>358</v>
      </c>
      <c r="E5" s="3" t="s">
        <v>367</v>
      </c>
      <c r="F5" s="14">
        <v>1.4100000000000001E-8</v>
      </c>
      <c r="G5" s="3" t="s">
        <v>360</v>
      </c>
      <c r="H5" s="3">
        <v>8.4</v>
      </c>
    </row>
    <row r="6" spans="1:9" x14ac:dyDescent="0.2">
      <c r="A6" s="3">
        <v>1</v>
      </c>
      <c r="B6" s="3" t="s">
        <v>356</v>
      </c>
      <c r="C6" s="3" t="s">
        <v>368</v>
      </c>
      <c r="D6" s="3" t="s">
        <v>358</v>
      </c>
      <c r="E6" s="3" t="s">
        <v>369</v>
      </c>
      <c r="F6" s="14">
        <v>9.8399999999999991E-10</v>
      </c>
      <c r="G6" s="3" t="s">
        <v>360</v>
      </c>
      <c r="H6" s="3">
        <v>18.8</v>
      </c>
    </row>
    <row r="7" spans="1:9" x14ac:dyDescent="0.2">
      <c r="A7" s="3">
        <v>1</v>
      </c>
      <c r="B7" s="3" t="s">
        <v>356</v>
      </c>
      <c r="C7" s="3" t="s">
        <v>370</v>
      </c>
      <c r="D7" s="3" t="s">
        <v>358</v>
      </c>
      <c r="E7" s="3" t="s">
        <v>371</v>
      </c>
      <c r="F7" s="14">
        <v>1.67E-7</v>
      </c>
      <c r="G7" s="3" t="s">
        <v>360</v>
      </c>
      <c r="H7" s="3">
        <v>10.199999999999999</v>
      </c>
    </row>
    <row r="8" spans="1:9" x14ac:dyDescent="0.2">
      <c r="A8" s="3">
        <v>1</v>
      </c>
      <c r="B8" s="3" t="s">
        <v>356</v>
      </c>
      <c r="C8" s="3" t="s">
        <v>372</v>
      </c>
      <c r="D8" s="3" t="s">
        <v>358</v>
      </c>
      <c r="E8" s="3" t="s">
        <v>373</v>
      </c>
      <c r="F8" s="14">
        <v>3.34E-9</v>
      </c>
      <c r="G8" s="3" t="s">
        <v>360</v>
      </c>
      <c r="H8" s="3">
        <v>18.8</v>
      </c>
    </row>
    <row r="9" spans="1:9" x14ac:dyDescent="0.2">
      <c r="A9" s="3">
        <v>2</v>
      </c>
      <c r="B9" s="3" t="s">
        <v>374</v>
      </c>
      <c r="C9" s="3" t="s">
        <v>357</v>
      </c>
      <c r="D9" s="3" t="s">
        <v>358</v>
      </c>
      <c r="E9" s="3" t="s">
        <v>359</v>
      </c>
      <c r="F9" s="14">
        <v>3.0000000000000001E-6</v>
      </c>
      <c r="G9" s="3" t="s">
        <v>360</v>
      </c>
      <c r="H9" s="3">
        <v>18.8</v>
      </c>
    </row>
    <row r="10" spans="1:9" x14ac:dyDescent="0.2">
      <c r="A10" s="3">
        <v>2</v>
      </c>
      <c r="B10" s="3" t="s">
        <v>374</v>
      </c>
      <c r="C10" s="3" t="s">
        <v>361</v>
      </c>
      <c r="D10" s="3" t="s">
        <v>358</v>
      </c>
      <c r="E10" s="3" t="s">
        <v>362</v>
      </c>
      <c r="F10" s="14">
        <v>1.07E-3</v>
      </c>
      <c r="G10" s="3" t="s">
        <v>363</v>
      </c>
      <c r="H10" s="3">
        <v>3.6</v>
      </c>
    </row>
    <row r="11" spans="1:9" x14ac:dyDescent="0.2">
      <c r="A11" s="3">
        <v>2</v>
      </c>
      <c r="B11" s="3" t="s">
        <v>374</v>
      </c>
      <c r="C11" s="3" t="s">
        <v>364</v>
      </c>
      <c r="D11" s="3" t="s">
        <v>358</v>
      </c>
      <c r="E11" s="3" t="s">
        <v>365</v>
      </c>
      <c r="F11" s="14">
        <v>4.4500000000000001E-8</v>
      </c>
      <c r="G11" s="3" t="s">
        <v>360</v>
      </c>
      <c r="H11" s="3">
        <v>8.4</v>
      </c>
    </row>
    <row r="12" spans="1:9" x14ac:dyDescent="0.2">
      <c r="A12" s="3">
        <v>2</v>
      </c>
      <c r="B12" s="3" t="s">
        <v>374</v>
      </c>
      <c r="C12" s="3" t="s">
        <v>366</v>
      </c>
      <c r="D12" s="3" t="s">
        <v>358</v>
      </c>
      <c r="E12" s="3" t="s">
        <v>367</v>
      </c>
      <c r="F12" s="14">
        <v>1.4100000000000001E-8</v>
      </c>
      <c r="G12" s="3" t="s">
        <v>360</v>
      </c>
      <c r="H12" s="3">
        <v>8.4</v>
      </c>
    </row>
    <row r="13" spans="1:9" x14ac:dyDescent="0.2">
      <c r="A13" s="3">
        <v>2</v>
      </c>
      <c r="B13" s="3" t="s">
        <v>374</v>
      </c>
      <c r="C13" s="3" t="s">
        <v>368</v>
      </c>
      <c r="D13" s="3" t="s">
        <v>358</v>
      </c>
      <c r="E13" s="3" t="s">
        <v>369</v>
      </c>
      <c r="F13" s="14">
        <v>9.8399999999999991E-10</v>
      </c>
      <c r="G13" s="3" t="s">
        <v>360</v>
      </c>
      <c r="H13" s="3">
        <v>18.8</v>
      </c>
    </row>
    <row r="14" spans="1:9" x14ac:dyDescent="0.2">
      <c r="A14" s="3">
        <v>2</v>
      </c>
      <c r="B14" s="3" t="s">
        <v>374</v>
      </c>
      <c r="C14" s="3" t="s">
        <v>370</v>
      </c>
      <c r="D14" s="3" t="s">
        <v>358</v>
      </c>
      <c r="E14" s="3" t="s">
        <v>371</v>
      </c>
      <c r="F14" s="14">
        <v>1.67E-7</v>
      </c>
      <c r="G14" s="3" t="s">
        <v>360</v>
      </c>
      <c r="H14" s="3">
        <v>10.199999999999999</v>
      </c>
    </row>
    <row r="15" spans="1:9" x14ac:dyDescent="0.2">
      <c r="A15" s="3">
        <v>2</v>
      </c>
      <c r="B15" s="3" t="s">
        <v>374</v>
      </c>
      <c r="C15" s="3" t="s">
        <v>372</v>
      </c>
      <c r="D15" s="3" t="s">
        <v>358</v>
      </c>
      <c r="E15" s="3" t="s">
        <v>373</v>
      </c>
      <c r="F15" s="14">
        <v>3.34E-9</v>
      </c>
      <c r="G15" s="3" t="s">
        <v>360</v>
      </c>
      <c r="H15" s="3">
        <v>18.8</v>
      </c>
    </row>
    <row r="16" spans="1:9" x14ac:dyDescent="0.2">
      <c r="A16" s="3">
        <v>3</v>
      </c>
      <c r="B16" s="3" t="s">
        <v>375</v>
      </c>
      <c r="C16" s="3" t="s">
        <v>376</v>
      </c>
      <c r="D16" s="3" t="s">
        <v>377</v>
      </c>
      <c r="E16" s="3" t="s">
        <v>378</v>
      </c>
      <c r="F16" s="14">
        <v>1.0399999999999999E-4</v>
      </c>
      <c r="G16" s="3" t="s">
        <v>363</v>
      </c>
      <c r="H16" s="3">
        <v>8.4</v>
      </c>
    </row>
    <row r="17" spans="1:8" x14ac:dyDescent="0.2">
      <c r="A17" s="3">
        <v>3</v>
      </c>
      <c r="B17" s="3" t="s">
        <v>375</v>
      </c>
      <c r="C17" s="3" t="s">
        <v>379</v>
      </c>
      <c r="D17" s="3" t="s">
        <v>377</v>
      </c>
      <c r="E17" s="3" t="s">
        <v>380</v>
      </c>
      <c r="F17" s="14">
        <v>1.2999999999999999E-5</v>
      </c>
      <c r="G17" s="3" t="s">
        <v>363</v>
      </c>
      <c r="H17" s="3">
        <v>8.4</v>
      </c>
    </row>
    <row r="18" spans="1:8" x14ac:dyDescent="0.2">
      <c r="A18" s="3">
        <v>3</v>
      </c>
      <c r="B18" s="3" t="s">
        <v>375</v>
      </c>
      <c r="C18" s="3" t="s">
        <v>381</v>
      </c>
      <c r="D18" s="3" t="s">
        <v>377</v>
      </c>
      <c r="E18" s="3" t="s">
        <v>367</v>
      </c>
      <c r="F18" s="14">
        <v>2.9399999999999999E-8</v>
      </c>
      <c r="G18" s="3" t="s">
        <v>360</v>
      </c>
      <c r="H18" s="3">
        <v>8.4</v>
      </c>
    </row>
    <row r="19" spans="1:8" x14ac:dyDescent="0.2">
      <c r="A19" s="3">
        <v>3</v>
      </c>
      <c r="B19" s="3" t="s">
        <v>375</v>
      </c>
      <c r="C19" s="3" t="s">
        <v>382</v>
      </c>
      <c r="D19" s="3" t="s">
        <v>377</v>
      </c>
      <c r="E19" s="3" t="s">
        <v>369</v>
      </c>
      <c r="F19" s="14">
        <v>2.0599999999999999E-9</v>
      </c>
      <c r="G19" s="3" t="s">
        <v>360</v>
      </c>
      <c r="H19" s="3">
        <v>18.8</v>
      </c>
    </row>
    <row r="20" spans="1:8" x14ac:dyDescent="0.2">
      <c r="A20" s="3">
        <v>3</v>
      </c>
      <c r="B20" s="3" t="s">
        <v>375</v>
      </c>
      <c r="C20" s="3" t="s">
        <v>383</v>
      </c>
      <c r="D20" s="3" t="s">
        <v>377</v>
      </c>
      <c r="E20" s="3" t="s">
        <v>371</v>
      </c>
      <c r="F20" s="14">
        <v>1.48E-6</v>
      </c>
      <c r="G20" s="3" t="s">
        <v>360</v>
      </c>
      <c r="H20" s="3">
        <v>18.8</v>
      </c>
    </row>
    <row r="21" spans="1:8" x14ac:dyDescent="0.2">
      <c r="A21" s="3">
        <v>3</v>
      </c>
      <c r="B21" s="3" t="s">
        <v>375</v>
      </c>
      <c r="C21" s="3" t="s">
        <v>384</v>
      </c>
      <c r="D21" s="3" t="s">
        <v>377</v>
      </c>
      <c r="E21" s="3" t="s">
        <v>373</v>
      </c>
      <c r="F21" s="14">
        <v>2.96E-8</v>
      </c>
      <c r="G21" s="3" t="s">
        <v>360</v>
      </c>
      <c r="H21" s="3">
        <v>18.8</v>
      </c>
    </row>
    <row r="22" spans="1:8" x14ac:dyDescent="0.2">
      <c r="A22" s="3">
        <v>4</v>
      </c>
      <c r="B22" s="3" t="s">
        <v>385</v>
      </c>
      <c r="C22" s="3" t="s">
        <v>357</v>
      </c>
      <c r="D22" s="3" t="s">
        <v>358</v>
      </c>
      <c r="E22" s="3" t="s">
        <v>359</v>
      </c>
      <c r="F22" s="14">
        <v>3.0000000000000001E-6</v>
      </c>
      <c r="G22" s="3" t="s">
        <v>360</v>
      </c>
      <c r="H22" s="3">
        <v>18.8</v>
      </c>
    </row>
    <row r="23" spans="1:8" x14ac:dyDescent="0.2">
      <c r="A23" s="3">
        <v>4</v>
      </c>
      <c r="B23" s="3" t="s">
        <v>385</v>
      </c>
      <c r="C23" s="3" t="s">
        <v>361</v>
      </c>
      <c r="D23" s="3" t="s">
        <v>358</v>
      </c>
      <c r="E23" s="3" t="s">
        <v>362</v>
      </c>
      <c r="F23" s="14">
        <v>1.07E-3</v>
      </c>
      <c r="G23" s="3" t="s">
        <v>363</v>
      </c>
      <c r="H23" s="3">
        <v>3.6</v>
      </c>
    </row>
    <row r="24" spans="1:8" x14ac:dyDescent="0.2">
      <c r="A24" s="3">
        <v>4</v>
      </c>
      <c r="B24" s="3" t="s">
        <v>385</v>
      </c>
      <c r="C24" s="3" t="s">
        <v>364</v>
      </c>
      <c r="D24" s="3" t="s">
        <v>358</v>
      </c>
      <c r="E24" s="3" t="s">
        <v>365</v>
      </c>
      <c r="F24" s="14">
        <v>4.4500000000000001E-8</v>
      </c>
      <c r="G24" s="3" t="s">
        <v>360</v>
      </c>
      <c r="H24" s="3">
        <v>8.4</v>
      </c>
    </row>
    <row r="25" spans="1:8" x14ac:dyDescent="0.2">
      <c r="A25" s="3">
        <v>4</v>
      </c>
      <c r="B25" s="3" t="s">
        <v>385</v>
      </c>
      <c r="C25" s="3" t="s">
        <v>366</v>
      </c>
      <c r="D25" s="3" t="s">
        <v>358</v>
      </c>
      <c r="E25" s="3" t="s">
        <v>367</v>
      </c>
      <c r="F25" s="14">
        <v>1.4100000000000001E-8</v>
      </c>
      <c r="G25" s="3" t="s">
        <v>360</v>
      </c>
      <c r="H25" s="3">
        <v>8.4</v>
      </c>
    </row>
    <row r="26" spans="1:8" x14ac:dyDescent="0.2">
      <c r="A26" s="3">
        <v>4</v>
      </c>
      <c r="B26" s="3" t="s">
        <v>385</v>
      </c>
      <c r="C26" s="3" t="s">
        <v>368</v>
      </c>
      <c r="D26" s="3" t="s">
        <v>358</v>
      </c>
      <c r="E26" s="3" t="s">
        <v>369</v>
      </c>
      <c r="F26" s="14">
        <v>9.8399999999999991E-10</v>
      </c>
      <c r="G26" s="3" t="s">
        <v>360</v>
      </c>
      <c r="H26" s="3">
        <v>18.8</v>
      </c>
    </row>
    <row r="27" spans="1:8" x14ac:dyDescent="0.2">
      <c r="A27" s="3">
        <v>4</v>
      </c>
      <c r="B27" s="3" t="s">
        <v>385</v>
      </c>
      <c r="C27" s="3" t="s">
        <v>370</v>
      </c>
      <c r="D27" s="3" t="s">
        <v>358</v>
      </c>
      <c r="E27" s="3" t="s">
        <v>371</v>
      </c>
      <c r="F27" s="14">
        <v>1.67E-7</v>
      </c>
      <c r="G27" s="3" t="s">
        <v>360</v>
      </c>
      <c r="H27" s="3">
        <v>10.199999999999999</v>
      </c>
    </row>
    <row r="28" spans="1:8" x14ac:dyDescent="0.2">
      <c r="A28" s="3">
        <v>4</v>
      </c>
      <c r="B28" s="3" t="s">
        <v>385</v>
      </c>
      <c r="C28" s="3" t="s">
        <v>372</v>
      </c>
      <c r="D28" s="3" t="s">
        <v>358</v>
      </c>
      <c r="E28" s="3" t="s">
        <v>373</v>
      </c>
      <c r="F28" s="14">
        <v>3.34E-9</v>
      </c>
      <c r="G28" s="3" t="s">
        <v>360</v>
      </c>
      <c r="H28" s="3">
        <v>18.8</v>
      </c>
    </row>
    <row r="29" spans="1:8" x14ac:dyDescent="0.2">
      <c r="A29" s="3">
        <v>5</v>
      </c>
      <c r="B29" s="3" t="s">
        <v>386</v>
      </c>
      <c r="C29" s="3" t="s">
        <v>357</v>
      </c>
      <c r="D29" s="3" t="s">
        <v>358</v>
      </c>
      <c r="E29" s="3" t="s">
        <v>359</v>
      </c>
      <c r="F29" s="14">
        <v>3.0000000000000001E-6</v>
      </c>
      <c r="G29" s="3" t="s">
        <v>360</v>
      </c>
      <c r="H29" s="3">
        <v>18.8</v>
      </c>
    </row>
    <row r="30" spans="1:8" x14ac:dyDescent="0.2">
      <c r="A30" s="3">
        <v>5</v>
      </c>
      <c r="B30" s="3" t="s">
        <v>386</v>
      </c>
      <c r="C30" s="3" t="s">
        <v>361</v>
      </c>
      <c r="D30" s="3" t="s">
        <v>358</v>
      </c>
      <c r="E30" s="3" t="s">
        <v>362</v>
      </c>
      <c r="F30" s="14">
        <v>1.07E-3</v>
      </c>
      <c r="G30" s="3" t="s">
        <v>363</v>
      </c>
      <c r="H30" s="3">
        <v>3.6</v>
      </c>
    </row>
    <row r="31" spans="1:8" x14ac:dyDescent="0.2">
      <c r="A31" s="3">
        <v>5</v>
      </c>
      <c r="B31" s="3" t="s">
        <v>386</v>
      </c>
      <c r="C31" s="3" t="s">
        <v>364</v>
      </c>
      <c r="D31" s="3" t="s">
        <v>358</v>
      </c>
      <c r="E31" s="3" t="s">
        <v>365</v>
      </c>
      <c r="F31" s="14">
        <v>4.4500000000000001E-8</v>
      </c>
      <c r="G31" s="3" t="s">
        <v>360</v>
      </c>
      <c r="H31" s="3">
        <v>8.4</v>
      </c>
    </row>
    <row r="32" spans="1:8" x14ac:dyDescent="0.2">
      <c r="A32" s="3">
        <v>5</v>
      </c>
      <c r="B32" s="3" t="s">
        <v>386</v>
      </c>
      <c r="C32" s="3" t="s">
        <v>366</v>
      </c>
      <c r="D32" s="3" t="s">
        <v>358</v>
      </c>
      <c r="E32" s="3" t="s">
        <v>367</v>
      </c>
      <c r="F32" s="14">
        <v>1.4100000000000001E-8</v>
      </c>
      <c r="G32" s="3" t="s">
        <v>360</v>
      </c>
      <c r="H32" s="3">
        <v>8.4</v>
      </c>
    </row>
    <row r="33" spans="1:8" x14ac:dyDescent="0.2">
      <c r="A33" s="3">
        <v>5</v>
      </c>
      <c r="B33" s="3" t="s">
        <v>386</v>
      </c>
      <c r="C33" s="3" t="s">
        <v>368</v>
      </c>
      <c r="D33" s="3" t="s">
        <v>358</v>
      </c>
      <c r="E33" s="3" t="s">
        <v>369</v>
      </c>
      <c r="F33" s="14">
        <v>9.8399999999999991E-10</v>
      </c>
      <c r="G33" s="3" t="s">
        <v>360</v>
      </c>
      <c r="H33" s="3">
        <v>18.8</v>
      </c>
    </row>
    <row r="34" spans="1:8" x14ac:dyDescent="0.2">
      <c r="A34" s="3">
        <v>5</v>
      </c>
      <c r="B34" s="3" t="s">
        <v>386</v>
      </c>
      <c r="C34" s="3" t="s">
        <v>370</v>
      </c>
      <c r="D34" s="3" t="s">
        <v>358</v>
      </c>
      <c r="E34" s="3" t="s">
        <v>371</v>
      </c>
      <c r="F34" s="14">
        <v>1.67E-7</v>
      </c>
      <c r="G34" s="3" t="s">
        <v>360</v>
      </c>
      <c r="H34" s="3">
        <v>10.199999999999999</v>
      </c>
    </row>
    <row r="35" spans="1:8" x14ac:dyDescent="0.2">
      <c r="A35" s="3">
        <v>5</v>
      </c>
      <c r="B35" s="3" t="s">
        <v>386</v>
      </c>
      <c r="C35" s="3" t="s">
        <v>372</v>
      </c>
      <c r="D35" s="3" t="s">
        <v>358</v>
      </c>
      <c r="E35" s="3" t="s">
        <v>373</v>
      </c>
      <c r="F35" s="14">
        <v>3.34E-9</v>
      </c>
      <c r="G35" s="3" t="s">
        <v>360</v>
      </c>
      <c r="H35" s="3">
        <v>18.8</v>
      </c>
    </row>
    <row r="36" spans="1:8" x14ac:dyDescent="0.2">
      <c r="A36" s="3">
        <v>6</v>
      </c>
      <c r="B36" s="3" t="s">
        <v>387</v>
      </c>
      <c r="C36" s="3" t="s">
        <v>388</v>
      </c>
      <c r="D36" s="3" t="s">
        <v>389</v>
      </c>
      <c r="E36" s="3" t="s">
        <v>362</v>
      </c>
      <c r="F36" s="14">
        <v>7.4299999999999995E-4</v>
      </c>
      <c r="G36" s="3" t="s">
        <v>363</v>
      </c>
      <c r="H36" s="3">
        <v>8.4</v>
      </c>
    </row>
    <row r="37" spans="1:8" x14ac:dyDescent="0.2">
      <c r="A37" s="3">
        <v>6</v>
      </c>
      <c r="B37" s="3" t="s">
        <v>387</v>
      </c>
      <c r="C37" s="3" t="s">
        <v>390</v>
      </c>
      <c r="D37" s="3" t="s">
        <v>389</v>
      </c>
      <c r="E37" s="3" t="s">
        <v>391</v>
      </c>
      <c r="F37" s="14">
        <v>6.3600000000000004E-9</v>
      </c>
      <c r="G37" s="3" t="s">
        <v>360</v>
      </c>
      <c r="H37" s="3">
        <v>8.4</v>
      </c>
    </row>
    <row r="38" spans="1:8" x14ac:dyDescent="0.2">
      <c r="A38" s="3">
        <v>6</v>
      </c>
      <c r="B38" s="3" t="s">
        <v>387</v>
      </c>
      <c r="C38" s="3" t="s">
        <v>392</v>
      </c>
      <c r="D38" s="3" t="s">
        <v>389</v>
      </c>
      <c r="E38" s="3" t="s">
        <v>367</v>
      </c>
      <c r="F38" s="14">
        <v>4.4600000000000002E-8</v>
      </c>
      <c r="G38" s="3" t="s">
        <v>360</v>
      </c>
      <c r="H38" s="3">
        <v>8.4</v>
      </c>
    </row>
    <row r="39" spans="1:8" x14ac:dyDescent="0.2">
      <c r="A39" s="3">
        <v>6</v>
      </c>
      <c r="B39" s="3" t="s">
        <v>387</v>
      </c>
      <c r="C39" s="3" t="s">
        <v>393</v>
      </c>
      <c r="D39" s="3" t="s">
        <v>389</v>
      </c>
      <c r="E39" s="3" t="s">
        <v>369</v>
      </c>
      <c r="F39" s="14">
        <v>3.12E-9</v>
      </c>
      <c r="G39" s="3" t="s">
        <v>360</v>
      </c>
      <c r="H39" s="3">
        <v>18.8</v>
      </c>
    </row>
    <row r="40" spans="1:8" x14ac:dyDescent="0.2">
      <c r="A40" s="3">
        <v>6</v>
      </c>
      <c r="B40" s="3" t="s">
        <v>387</v>
      </c>
      <c r="C40" s="3" t="s">
        <v>394</v>
      </c>
      <c r="D40" s="3" t="s">
        <v>389</v>
      </c>
      <c r="E40" s="3" t="s">
        <v>371</v>
      </c>
      <c r="F40" s="14">
        <v>6.6699999999999995E-8</v>
      </c>
      <c r="G40" s="3" t="s">
        <v>360</v>
      </c>
      <c r="H40" s="3">
        <v>8.4</v>
      </c>
    </row>
    <row r="41" spans="1:8" x14ac:dyDescent="0.2">
      <c r="A41" s="3">
        <v>6</v>
      </c>
      <c r="B41" s="3" t="s">
        <v>387</v>
      </c>
      <c r="C41" s="3" t="s">
        <v>395</v>
      </c>
      <c r="D41" s="3" t="s">
        <v>389</v>
      </c>
      <c r="E41" s="3" t="s">
        <v>373</v>
      </c>
      <c r="F41" s="14">
        <v>1.33E-9</v>
      </c>
      <c r="G41" s="3" t="s">
        <v>360</v>
      </c>
      <c r="H41" s="3">
        <v>18.8</v>
      </c>
    </row>
    <row r="42" spans="1:8" x14ac:dyDescent="0.2">
      <c r="A42" s="3">
        <v>7</v>
      </c>
      <c r="B42" s="3" t="s">
        <v>396</v>
      </c>
      <c r="C42" s="3" t="s">
        <v>388</v>
      </c>
      <c r="D42" s="3" t="s">
        <v>389</v>
      </c>
      <c r="E42" s="3" t="s">
        <v>362</v>
      </c>
      <c r="F42" s="14">
        <v>7.4299999999999995E-4</v>
      </c>
      <c r="G42" s="3" t="s">
        <v>363</v>
      </c>
      <c r="H42" s="3">
        <v>8.4</v>
      </c>
    </row>
    <row r="43" spans="1:8" x14ac:dyDescent="0.2">
      <c r="A43" s="3">
        <v>7</v>
      </c>
      <c r="B43" s="3" t="s">
        <v>396</v>
      </c>
      <c r="C43" s="3" t="s">
        <v>390</v>
      </c>
      <c r="D43" s="3" t="s">
        <v>389</v>
      </c>
      <c r="E43" s="3" t="s">
        <v>391</v>
      </c>
      <c r="F43" s="14">
        <v>6.3600000000000004E-9</v>
      </c>
      <c r="G43" s="3" t="s">
        <v>360</v>
      </c>
      <c r="H43" s="3">
        <v>8.4</v>
      </c>
    </row>
    <row r="44" spans="1:8" x14ac:dyDescent="0.2">
      <c r="A44" s="3">
        <v>7</v>
      </c>
      <c r="B44" s="3" t="s">
        <v>396</v>
      </c>
      <c r="C44" s="3" t="s">
        <v>392</v>
      </c>
      <c r="D44" s="3" t="s">
        <v>389</v>
      </c>
      <c r="E44" s="3" t="s">
        <v>367</v>
      </c>
      <c r="F44" s="14">
        <v>4.4600000000000002E-8</v>
      </c>
      <c r="G44" s="3" t="s">
        <v>360</v>
      </c>
      <c r="H44" s="3">
        <v>8.4</v>
      </c>
    </row>
    <row r="45" spans="1:8" x14ac:dyDescent="0.2">
      <c r="A45" s="3">
        <v>7</v>
      </c>
      <c r="B45" s="3" t="s">
        <v>396</v>
      </c>
      <c r="C45" s="3" t="s">
        <v>393</v>
      </c>
      <c r="D45" s="3" t="s">
        <v>389</v>
      </c>
      <c r="E45" s="3" t="s">
        <v>369</v>
      </c>
      <c r="F45" s="14">
        <v>3.12E-9</v>
      </c>
      <c r="G45" s="3" t="s">
        <v>360</v>
      </c>
      <c r="H45" s="3">
        <v>18.8</v>
      </c>
    </row>
    <row r="46" spans="1:8" x14ac:dyDescent="0.2">
      <c r="A46" s="3">
        <v>7</v>
      </c>
      <c r="B46" s="3" t="s">
        <v>396</v>
      </c>
      <c r="C46" s="3" t="s">
        <v>394</v>
      </c>
      <c r="D46" s="3" t="s">
        <v>389</v>
      </c>
      <c r="E46" s="3" t="s">
        <v>371</v>
      </c>
      <c r="F46" s="14">
        <v>6.6699999999999995E-8</v>
      </c>
      <c r="G46" s="3" t="s">
        <v>360</v>
      </c>
      <c r="H46" s="3">
        <v>8.4</v>
      </c>
    </row>
    <row r="47" spans="1:8" x14ac:dyDescent="0.2">
      <c r="A47" s="3">
        <v>7</v>
      </c>
      <c r="B47" s="3" t="s">
        <v>396</v>
      </c>
      <c r="C47" s="3" t="s">
        <v>395</v>
      </c>
      <c r="D47" s="3" t="s">
        <v>389</v>
      </c>
      <c r="E47" s="3" t="s">
        <v>373</v>
      </c>
      <c r="F47" s="14">
        <v>1.33E-9</v>
      </c>
      <c r="G47" s="3" t="s">
        <v>360</v>
      </c>
      <c r="H47" s="3">
        <v>18.8</v>
      </c>
    </row>
    <row r="48" spans="1:8" x14ac:dyDescent="0.2">
      <c r="A48" s="3">
        <v>8</v>
      </c>
      <c r="B48" s="3" t="s">
        <v>397</v>
      </c>
      <c r="C48" s="3" t="s">
        <v>357</v>
      </c>
      <c r="D48" s="3" t="s">
        <v>358</v>
      </c>
      <c r="E48" s="3" t="s">
        <v>359</v>
      </c>
      <c r="F48" s="14">
        <v>3.0000000000000001E-6</v>
      </c>
      <c r="G48" s="3" t="s">
        <v>360</v>
      </c>
      <c r="H48" s="3">
        <v>18.8</v>
      </c>
    </row>
    <row r="49" spans="1:8" x14ac:dyDescent="0.2">
      <c r="A49" s="3">
        <v>8</v>
      </c>
      <c r="B49" s="3" t="s">
        <v>397</v>
      </c>
      <c r="C49" s="3" t="s">
        <v>361</v>
      </c>
      <c r="D49" s="3" t="s">
        <v>358</v>
      </c>
      <c r="E49" s="3" t="s">
        <v>362</v>
      </c>
      <c r="F49" s="14">
        <v>1.07E-3</v>
      </c>
      <c r="G49" s="3" t="s">
        <v>363</v>
      </c>
      <c r="H49" s="3">
        <v>3.6</v>
      </c>
    </row>
    <row r="50" spans="1:8" x14ac:dyDescent="0.2">
      <c r="A50" s="3">
        <v>8</v>
      </c>
      <c r="B50" s="3" t="s">
        <v>397</v>
      </c>
      <c r="C50" s="3" t="s">
        <v>364</v>
      </c>
      <c r="D50" s="3" t="s">
        <v>358</v>
      </c>
      <c r="E50" s="3" t="s">
        <v>365</v>
      </c>
      <c r="F50" s="14">
        <v>4.4500000000000001E-8</v>
      </c>
      <c r="G50" s="3" t="s">
        <v>360</v>
      </c>
      <c r="H50" s="3">
        <v>8.4</v>
      </c>
    </row>
    <row r="51" spans="1:8" x14ac:dyDescent="0.2">
      <c r="A51" s="3">
        <v>8</v>
      </c>
      <c r="B51" s="3" t="s">
        <v>397</v>
      </c>
      <c r="C51" s="3" t="s">
        <v>366</v>
      </c>
      <c r="D51" s="3" t="s">
        <v>358</v>
      </c>
      <c r="E51" s="3" t="s">
        <v>367</v>
      </c>
      <c r="F51" s="14">
        <v>1.4100000000000001E-8</v>
      </c>
      <c r="G51" s="3" t="s">
        <v>360</v>
      </c>
      <c r="H51" s="3">
        <v>8.4</v>
      </c>
    </row>
    <row r="52" spans="1:8" x14ac:dyDescent="0.2">
      <c r="A52" s="3">
        <v>8</v>
      </c>
      <c r="B52" s="3" t="s">
        <v>397</v>
      </c>
      <c r="C52" s="3" t="s">
        <v>368</v>
      </c>
      <c r="D52" s="3" t="s">
        <v>358</v>
      </c>
      <c r="E52" s="3" t="s">
        <v>369</v>
      </c>
      <c r="F52" s="14">
        <v>9.8399999999999991E-10</v>
      </c>
      <c r="G52" s="3" t="s">
        <v>360</v>
      </c>
      <c r="H52" s="3">
        <v>18.8</v>
      </c>
    </row>
    <row r="53" spans="1:8" x14ac:dyDescent="0.2">
      <c r="A53" s="3">
        <v>8</v>
      </c>
      <c r="B53" s="3" t="s">
        <v>397</v>
      </c>
      <c r="C53" s="3" t="s">
        <v>370</v>
      </c>
      <c r="D53" s="3" t="s">
        <v>358</v>
      </c>
      <c r="E53" s="3" t="s">
        <v>371</v>
      </c>
      <c r="F53" s="14">
        <v>1.67E-7</v>
      </c>
      <c r="G53" s="3" t="s">
        <v>360</v>
      </c>
      <c r="H53" s="3">
        <v>10.199999999999999</v>
      </c>
    </row>
    <row r="54" spans="1:8" x14ac:dyDescent="0.2">
      <c r="A54" s="3">
        <v>8</v>
      </c>
      <c r="B54" s="3" t="s">
        <v>397</v>
      </c>
      <c r="C54" s="3" t="s">
        <v>372</v>
      </c>
      <c r="D54" s="3" t="s">
        <v>358</v>
      </c>
      <c r="E54" s="3" t="s">
        <v>373</v>
      </c>
      <c r="F54" s="14">
        <v>3.34E-9</v>
      </c>
      <c r="G54" s="3" t="s">
        <v>360</v>
      </c>
      <c r="H54" s="3">
        <v>18.8</v>
      </c>
    </row>
    <row r="55" spans="1:8" x14ac:dyDescent="0.2">
      <c r="A55" s="3">
        <v>9</v>
      </c>
      <c r="B55" s="3" t="s">
        <v>398</v>
      </c>
      <c r="C55" s="3" t="s">
        <v>388</v>
      </c>
      <c r="D55" s="3" t="s">
        <v>389</v>
      </c>
      <c r="E55" s="3" t="s">
        <v>362</v>
      </c>
      <c r="F55" s="14">
        <v>7.4299999999999995E-4</v>
      </c>
      <c r="G55" s="3" t="s">
        <v>363</v>
      </c>
      <c r="H55" s="3">
        <v>8.4</v>
      </c>
    </row>
    <row r="56" spans="1:8" x14ac:dyDescent="0.2">
      <c r="A56" s="3">
        <v>9</v>
      </c>
      <c r="B56" s="3" t="s">
        <v>398</v>
      </c>
      <c r="C56" s="3" t="s">
        <v>390</v>
      </c>
      <c r="D56" s="3" t="s">
        <v>389</v>
      </c>
      <c r="E56" s="3" t="s">
        <v>391</v>
      </c>
      <c r="F56" s="14">
        <v>6.3600000000000004E-9</v>
      </c>
      <c r="G56" s="3" t="s">
        <v>360</v>
      </c>
      <c r="H56" s="3">
        <v>8.4</v>
      </c>
    </row>
    <row r="57" spans="1:8" x14ac:dyDescent="0.2">
      <c r="A57" s="3">
        <v>9</v>
      </c>
      <c r="B57" s="3" t="s">
        <v>398</v>
      </c>
      <c r="C57" s="3" t="s">
        <v>392</v>
      </c>
      <c r="D57" s="3" t="s">
        <v>389</v>
      </c>
      <c r="E57" s="3" t="s">
        <v>367</v>
      </c>
      <c r="F57" s="14">
        <v>4.4600000000000002E-8</v>
      </c>
      <c r="G57" s="3" t="s">
        <v>360</v>
      </c>
      <c r="H57" s="3">
        <v>8.4</v>
      </c>
    </row>
    <row r="58" spans="1:8" x14ac:dyDescent="0.2">
      <c r="A58" s="3">
        <v>9</v>
      </c>
      <c r="B58" s="3" t="s">
        <v>398</v>
      </c>
      <c r="C58" s="3" t="s">
        <v>393</v>
      </c>
      <c r="D58" s="3" t="s">
        <v>389</v>
      </c>
      <c r="E58" s="3" t="s">
        <v>369</v>
      </c>
      <c r="F58" s="14">
        <v>3.12E-9</v>
      </c>
      <c r="G58" s="3" t="s">
        <v>360</v>
      </c>
      <c r="H58" s="3">
        <v>18.8</v>
      </c>
    </row>
    <row r="59" spans="1:8" x14ac:dyDescent="0.2">
      <c r="A59" s="3">
        <v>9</v>
      </c>
      <c r="B59" s="3" t="s">
        <v>398</v>
      </c>
      <c r="C59" s="3" t="s">
        <v>394</v>
      </c>
      <c r="D59" s="3" t="s">
        <v>389</v>
      </c>
      <c r="E59" s="3" t="s">
        <v>371</v>
      </c>
      <c r="F59" s="14">
        <v>6.6699999999999995E-8</v>
      </c>
      <c r="G59" s="3" t="s">
        <v>360</v>
      </c>
      <c r="H59" s="3">
        <v>8.4</v>
      </c>
    </row>
    <row r="60" spans="1:8" x14ac:dyDescent="0.2">
      <c r="A60" s="3">
        <v>9</v>
      </c>
      <c r="B60" s="3" t="s">
        <v>398</v>
      </c>
      <c r="C60" s="3" t="s">
        <v>395</v>
      </c>
      <c r="D60" s="3" t="s">
        <v>389</v>
      </c>
      <c r="E60" s="3" t="s">
        <v>373</v>
      </c>
      <c r="F60" s="14">
        <v>1.33E-9</v>
      </c>
      <c r="G60" s="3" t="s">
        <v>360</v>
      </c>
      <c r="H60" s="3">
        <v>18.8</v>
      </c>
    </row>
    <row r="61" spans="1:8" x14ac:dyDescent="0.2">
      <c r="A61" s="3">
        <v>10</v>
      </c>
      <c r="B61" s="3" t="s">
        <v>399</v>
      </c>
      <c r="C61" s="3" t="s">
        <v>400</v>
      </c>
      <c r="D61" s="3" t="s">
        <v>401</v>
      </c>
      <c r="E61" s="3" t="s">
        <v>378</v>
      </c>
      <c r="F61" s="14">
        <v>7.9500000000000003E-4</v>
      </c>
      <c r="G61" s="3" t="s">
        <v>363</v>
      </c>
      <c r="H61" s="3">
        <v>8.4</v>
      </c>
    </row>
    <row r="62" spans="1:8" x14ac:dyDescent="0.2">
      <c r="A62" s="3">
        <v>10</v>
      </c>
      <c r="B62" s="3" t="s">
        <v>399</v>
      </c>
      <c r="C62" s="3" t="s">
        <v>402</v>
      </c>
      <c r="D62" s="3" t="s">
        <v>401</v>
      </c>
      <c r="E62" s="3" t="s">
        <v>380</v>
      </c>
      <c r="F62" s="14">
        <v>7.7099999999999998E-3</v>
      </c>
      <c r="G62" s="3" t="s">
        <v>363</v>
      </c>
      <c r="H62" s="3">
        <v>18.5</v>
      </c>
    </row>
    <row r="63" spans="1:8" x14ac:dyDescent="0.2">
      <c r="A63" s="3">
        <v>10</v>
      </c>
      <c r="B63" s="3" t="s">
        <v>399</v>
      </c>
      <c r="C63" s="3" t="s">
        <v>403</v>
      </c>
      <c r="D63" s="3" t="s">
        <v>401</v>
      </c>
      <c r="E63" s="3" t="s">
        <v>365</v>
      </c>
      <c r="F63" s="14">
        <v>5.0800000000000005E-7</v>
      </c>
      <c r="G63" s="3" t="s">
        <v>360</v>
      </c>
      <c r="H63" s="3">
        <v>18.8</v>
      </c>
    </row>
    <row r="64" spans="1:8" x14ac:dyDescent="0.2">
      <c r="A64" s="3">
        <v>10</v>
      </c>
      <c r="B64" s="3" t="s">
        <v>399</v>
      </c>
      <c r="C64" s="3" t="s">
        <v>404</v>
      </c>
      <c r="D64" s="3" t="s">
        <v>401</v>
      </c>
      <c r="E64" s="3" t="s">
        <v>405</v>
      </c>
      <c r="F64" s="14">
        <v>0.1</v>
      </c>
      <c r="G64" s="3" t="s">
        <v>363</v>
      </c>
      <c r="H64" s="3">
        <v>7</v>
      </c>
    </row>
    <row r="65" spans="1:8" x14ac:dyDescent="0.2">
      <c r="A65" s="3">
        <v>11</v>
      </c>
      <c r="B65" s="3" t="s">
        <v>406</v>
      </c>
      <c r="C65" s="3" t="s">
        <v>407</v>
      </c>
      <c r="D65" s="3" t="s">
        <v>408</v>
      </c>
      <c r="E65" s="3" t="s">
        <v>391</v>
      </c>
      <c r="F65" s="14">
        <v>7.3799999999999996E-6</v>
      </c>
      <c r="G65" s="3" t="s">
        <v>360</v>
      </c>
      <c r="H65" s="3">
        <v>18.8</v>
      </c>
    </row>
    <row r="66" spans="1:8" x14ac:dyDescent="0.2">
      <c r="A66" s="3">
        <v>12</v>
      </c>
      <c r="B66" s="3" t="s">
        <v>409</v>
      </c>
      <c r="C66" s="3" t="s">
        <v>410</v>
      </c>
      <c r="D66" s="3" t="s">
        <v>411</v>
      </c>
      <c r="E66" s="3" t="s">
        <v>391</v>
      </c>
      <c r="F66" s="14">
        <v>9.8599999999999996E-8</v>
      </c>
      <c r="G66" s="3" t="s">
        <v>360</v>
      </c>
      <c r="H66" s="3">
        <v>8.4</v>
      </c>
    </row>
    <row r="67" spans="1:8" x14ac:dyDescent="0.2">
      <c r="A67" s="3">
        <v>13</v>
      </c>
      <c r="B67" s="3" t="s">
        <v>412</v>
      </c>
      <c r="C67" s="3" t="s">
        <v>413</v>
      </c>
      <c r="D67" s="3" t="s">
        <v>414</v>
      </c>
      <c r="E67" s="3" t="s">
        <v>362</v>
      </c>
      <c r="F67" s="14">
        <v>1.26E-4</v>
      </c>
      <c r="G67" s="3" t="s">
        <v>363</v>
      </c>
      <c r="H67" s="3">
        <v>8.4</v>
      </c>
    </row>
    <row r="68" spans="1:8" x14ac:dyDescent="0.2">
      <c r="A68" s="3">
        <v>14</v>
      </c>
      <c r="B68" s="3" t="s">
        <v>415</v>
      </c>
      <c r="C68" s="3" t="s">
        <v>416</v>
      </c>
      <c r="D68" s="3" t="s">
        <v>417</v>
      </c>
      <c r="E68" s="3" t="s">
        <v>367</v>
      </c>
      <c r="F68" s="14">
        <v>3.1900000000000001E-8</v>
      </c>
      <c r="G68" s="3" t="s">
        <v>360</v>
      </c>
      <c r="H68" s="3">
        <v>8.4</v>
      </c>
    </row>
    <row r="69" spans="1:8" x14ac:dyDescent="0.2">
      <c r="A69" s="3">
        <v>14</v>
      </c>
      <c r="B69" s="3" t="s">
        <v>415</v>
      </c>
      <c r="C69" s="3" t="s">
        <v>418</v>
      </c>
      <c r="D69" s="3" t="s">
        <v>417</v>
      </c>
      <c r="E69" s="3" t="s">
        <v>369</v>
      </c>
      <c r="F69" s="14">
        <v>2.23E-9</v>
      </c>
      <c r="G69" s="3" t="s">
        <v>360</v>
      </c>
      <c r="H69" s="3">
        <v>18.8</v>
      </c>
    </row>
    <row r="70" spans="1:8" x14ac:dyDescent="0.2">
      <c r="A70" s="3">
        <v>15</v>
      </c>
      <c r="B70" s="3" t="s">
        <v>419</v>
      </c>
      <c r="C70" s="3" t="s">
        <v>420</v>
      </c>
      <c r="D70" s="3" t="s">
        <v>421</v>
      </c>
      <c r="E70" s="3" t="s">
        <v>367</v>
      </c>
      <c r="F70" s="14">
        <v>2.5300000000000001E-10</v>
      </c>
      <c r="G70" s="3" t="s">
        <v>422</v>
      </c>
      <c r="H70" s="3">
        <v>8.4</v>
      </c>
    </row>
    <row r="71" spans="1:8" x14ac:dyDescent="0.2">
      <c r="A71" s="3">
        <v>15</v>
      </c>
      <c r="B71" s="3" t="s">
        <v>419</v>
      </c>
      <c r="C71" s="3" t="s">
        <v>423</v>
      </c>
      <c r="D71" s="3" t="s">
        <v>421</v>
      </c>
      <c r="E71" s="3" t="s">
        <v>369</v>
      </c>
      <c r="F71" s="14">
        <v>2.5299999999999999E-11</v>
      </c>
      <c r="G71" s="3" t="s">
        <v>422</v>
      </c>
      <c r="H71" s="3">
        <v>18.8</v>
      </c>
    </row>
    <row r="72" spans="1:8" x14ac:dyDescent="0.2">
      <c r="A72" s="3">
        <v>16</v>
      </c>
      <c r="B72" s="3" t="s">
        <v>424</v>
      </c>
      <c r="C72" s="3" t="s">
        <v>420</v>
      </c>
      <c r="D72" s="3" t="s">
        <v>421</v>
      </c>
      <c r="E72" s="3" t="s">
        <v>367</v>
      </c>
      <c r="F72" s="14">
        <v>2.5300000000000001E-10</v>
      </c>
      <c r="G72" s="3" t="s">
        <v>422</v>
      </c>
      <c r="H72" s="3">
        <v>8.4</v>
      </c>
    </row>
    <row r="73" spans="1:8" x14ac:dyDescent="0.2">
      <c r="A73" s="3">
        <v>16</v>
      </c>
      <c r="B73" s="3" t="s">
        <v>424</v>
      </c>
      <c r="C73" s="3" t="s">
        <v>423</v>
      </c>
      <c r="D73" s="3" t="s">
        <v>421</v>
      </c>
      <c r="E73" s="3" t="s">
        <v>369</v>
      </c>
      <c r="F73" s="14">
        <v>2.5299999999999999E-11</v>
      </c>
      <c r="G73" s="3" t="s">
        <v>422</v>
      </c>
      <c r="H73" s="3">
        <v>18.8</v>
      </c>
    </row>
    <row r="74" spans="1:8" x14ac:dyDescent="0.2">
      <c r="A74" s="3">
        <v>17</v>
      </c>
      <c r="B74" s="3" t="s">
        <v>425</v>
      </c>
      <c r="C74" s="3" t="s">
        <v>426</v>
      </c>
      <c r="D74" s="3" t="s">
        <v>427</v>
      </c>
      <c r="E74" s="3" t="s">
        <v>362</v>
      </c>
      <c r="F74" s="14">
        <v>2.6099999999999999E-3</v>
      </c>
      <c r="G74" s="3" t="s">
        <v>363</v>
      </c>
      <c r="H74" s="3">
        <v>18.7</v>
      </c>
    </row>
    <row r="75" spans="1:8" x14ac:dyDescent="0.2">
      <c r="A75" s="3">
        <v>17</v>
      </c>
      <c r="B75" s="3" t="s">
        <v>425</v>
      </c>
      <c r="C75" s="3" t="s">
        <v>428</v>
      </c>
      <c r="D75" s="3" t="s">
        <v>427</v>
      </c>
      <c r="E75" s="3" t="s">
        <v>365</v>
      </c>
      <c r="F75" s="14">
        <v>3.03E-7</v>
      </c>
      <c r="G75" s="3" t="s">
        <v>360</v>
      </c>
      <c r="H75" s="3">
        <v>8.4</v>
      </c>
    </row>
    <row r="76" spans="1:8" x14ac:dyDescent="0.2">
      <c r="A76" s="3">
        <v>18</v>
      </c>
      <c r="B76" s="3" t="s">
        <v>429</v>
      </c>
      <c r="C76" s="3" t="s">
        <v>420</v>
      </c>
      <c r="D76" s="3" t="s">
        <v>421</v>
      </c>
      <c r="E76" s="3" t="s">
        <v>367</v>
      </c>
      <c r="F76" s="14">
        <v>2.5300000000000001E-10</v>
      </c>
      <c r="G76" s="3" t="s">
        <v>422</v>
      </c>
      <c r="H76" s="3">
        <v>8.4</v>
      </c>
    </row>
    <row r="77" spans="1:8" x14ac:dyDescent="0.2">
      <c r="A77" s="3">
        <v>18</v>
      </c>
      <c r="B77" s="3" t="s">
        <v>429</v>
      </c>
      <c r="C77" s="3" t="s">
        <v>423</v>
      </c>
      <c r="D77" s="3" t="s">
        <v>421</v>
      </c>
      <c r="E77" s="3" t="s">
        <v>369</v>
      </c>
      <c r="F77" s="14">
        <v>2.5299999999999999E-11</v>
      </c>
      <c r="G77" s="3" t="s">
        <v>422</v>
      </c>
      <c r="H77" s="3">
        <v>18.8</v>
      </c>
    </row>
    <row r="78" spans="1:8" x14ac:dyDescent="0.2">
      <c r="A78" s="3">
        <v>19</v>
      </c>
      <c r="B78" s="3" t="s">
        <v>430</v>
      </c>
      <c r="C78" s="3" t="s">
        <v>420</v>
      </c>
      <c r="D78" s="3" t="s">
        <v>421</v>
      </c>
      <c r="E78" s="3" t="s">
        <v>367</v>
      </c>
      <c r="F78" s="14">
        <v>2.5300000000000001E-10</v>
      </c>
      <c r="G78" s="3" t="s">
        <v>422</v>
      </c>
      <c r="H78" s="3">
        <v>8.4</v>
      </c>
    </row>
    <row r="79" spans="1:8" x14ac:dyDescent="0.2">
      <c r="A79" s="3">
        <v>19</v>
      </c>
      <c r="B79" s="3" t="s">
        <v>430</v>
      </c>
      <c r="C79" s="3" t="s">
        <v>423</v>
      </c>
      <c r="D79" s="3" t="s">
        <v>421</v>
      </c>
      <c r="E79" s="3" t="s">
        <v>369</v>
      </c>
      <c r="F79" s="14">
        <v>2.5299999999999999E-11</v>
      </c>
      <c r="G79" s="3" t="s">
        <v>422</v>
      </c>
      <c r="H79" s="3">
        <v>18.8</v>
      </c>
    </row>
    <row r="80" spans="1:8" x14ac:dyDescent="0.2">
      <c r="A80" s="3">
        <v>20</v>
      </c>
      <c r="B80" s="3" t="s">
        <v>431</v>
      </c>
      <c r="C80" s="3" t="s">
        <v>420</v>
      </c>
      <c r="D80" s="3" t="s">
        <v>421</v>
      </c>
      <c r="E80" s="3" t="s">
        <v>367</v>
      </c>
      <c r="F80" s="14">
        <v>2.5300000000000001E-10</v>
      </c>
      <c r="G80" s="3" t="s">
        <v>422</v>
      </c>
      <c r="H80" s="3">
        <v>8.4</v>
      </c>
    </row>
    <row r="81" spans="1:8" x14ac:dyDescent="0.2">
      <c r="A81" s="3">
        <v>20</v>
      </c>
      <c r="B81" s="3" t="s">
        <v>431</v>
      </c>
      <c r="C81" s="3" t="s">
        <v>423</v>
      </c>
      <c r="D81" s="3" t="s">
        <v>421</v>
      </c>
      <c r="E81" s="3" t="s">
        <v>369</v>
      </c>
      <c r="F81" s="14">
        <v>2.5299999999999999E-11</v>
      </c>
      <c r="G81" s="3" t="s">
        <v>422</v>
      </c>
      <c r="H81" s="3">
        <v>18.8</v>
      </c>
    </row>
    <row r="82" spans="1:8" x14ac:dyDescent="0.2">
      <c r="A82" s="3">
        <v>21</v>
      </c>
      <c r="B82" s="3" t="s">
        <v>432</v>
      </c>
      <c r="C82" s="3" t="s">
        <v>420</v>
      </c>
      <c r="D82" s="3" t="s">
        <v>421</v>
      </c>
      <c r="E82" s="3" t="s">
        <v>367</v>
      </c>
      <c r="F82" s="14">
        <v>2.5300000000000001E-10</v>
      </c>
      <c r="G82" s="3" t="s">
        <v>422</v>
      </c>
      <c r="H82" s="3">
        <v>8.4</v>
      </c>
    </row>
    <row r="83" spans="1:8" x14ac:dyDescent="0.2">
      <c r="A83" s="3">
        <v>21</v>
      </c>
      <c r="B83" s="3" t="s">
        <v>432</v>
      </c>
      <c r="C83" s="3" t="s">
        <v>423</v>
      </c>
      <c r="D83" s="3" t="s">
        <v>421</v>
      </c>
      <c r="E83" s="3" t="s">
        <v>369</v>
      </c>
      <c r="F83" s="14">
        <v>2.5299999999999999E-11</v>
      </c>
      <c r="G83" s="3" t="s">
        <v>422</v>
      </c>
      <c r="H83" s="3">
        <v>18.8</v>
      </c>
    </row>
    <row r="84" spans="1:8" x14ac:dyDescent="0.2">
      <c r="A84" s="3">
        <v>22</v>
      </c>
      <c r="B84" s="3" t="s">
        <v>433</v>
      </c>
      <c r="C84" s="3" t="s">
        <v>420</v>
      </c>
      <c r="D84" s="3" t="s">
        <v>421</v>
      </c>
      <c r="E84" s="3" t="s">
        <v>367</v>
      </c>
      <c r="F84" s="14">
        <v>2.5300000000000001E-10</v>
      </c>
      <c r="G84" s="3" t="s">
        <v>422</v>
      </c>
      <c r="H84" s="3">
        <v>8.4</v>
      </c>
    </row>
    <row r="85" spans="1:8" x14ac:dyDescent="0.2">
      <c r="A85" s="3">
        <v>22</v>
      </c>
      <c r="B85" s="3" t="s">
        <v>433</v>
      </c>
      <c r="C85" s="3" t="s">
        <v>423</v>
      </c>
      <c r="D85" s="3" t="s">
        <v>421</v>
      </c>
      <c r="E85" s="3" t="s">
        <v>369</v>
      </c>
      <c r="F85" s="14">
        <v>2.5299999999999999E-11</v>
      </c>
      <c r="G85" s="3" t="s">
        <v>422</v>
      </c>
      <c r="H85" s="3">
        <v>18.8</v>
      </c>
    </row>
    <row r="86" spans="1:8" x14ac:dyDescent="0.2">
      <c r="A86" s="3">
        <v>23</v>
      </c>
      <c r="B86" s="3" t="s">
        <v>434</v>
      </c>
      <c r="C86" s="3" t="s">
        <v>420</v>
      </c>
      <c r="D86" s="3" t="s">
        <v>421</v>
      </c>
      <c r="E86" s="3" t="s">
        <v>367</v>
      </c>
      <c r="F86" s="14">
        <v>2.5300000000000001E-10</v>
      </c>
      <c r="G86" s="3" t="s">
        <v>422</v>
      </c>
      <c r="H86" s="3">
        <v>8.4</v>
      </c>
    </row>
    <row r="87" spans="1:8" x14ac:dyDescent="0.2">
      <c r="A87" s="3">
        <v>23</v>
      </c>
      <c r="B87" s="3" t="s">
        <v>434</v>
      </c>
      <c r="C87" s="3" t="s">
        <v>423</v>
      </c>
      <c r="D87" s="3" t="s">
        <v>421</v>
      </c>
      <c r="E87" s="3" t="s">
        <v>369</v>
      </c>
      <c r="F87" s="14">
        <v>2.5299999999999999E-11</v>
      </c>
      <c r="G87" s="3" t="s">
        <v>422</v>
      </c>
      <c r="H87" s="3">
        <v>18.8</v>
      </c>
    </row>
    <row r="88" spans="1:8" x14ac:dyDescent="0.2">
      <c r="A88" s="3">
        <v>24</v>
      </c>
      <c r="B88" s="3" t="s">
        <v>435</v>
      </c>
      <c r="C88" s="3" t="s">
        <v>420</v>
      </c>
      <c r="D88" s="3" t="s">
        <v>421</v>
      </c>
      <c r="E88" s="3" t="s">
        <v>367</v>
      </c>
      <c r="F88" s="14">
        <v>2.5300000000000001E-10</v>
      </c>
      <c r="G88" s="3" t="s">
        <v>422</v>
      </c>
      <c r="H88" s="3">
        <v>8.4</v>
      </c>
    </row>
    <row r="89" spans="1:8" x14ac:dyDescent="0.2">
      <c r="A89" s="3">
        <v>24</v>
      </c>
      <c r="B89" s="3" t="s">
        <v>435</v>
      </c>
      <c r="C89" s="3" t="s">
        <v>423</v>
      </c>
      <c r="D89" s="3" t="s">
        <v>421</v>
      </c>
      <c r="E89" s="3" t="s">
        <v>369</v>
      </c>
      <c r="F89" s="14">
        <v>2.5299999999999999E-11</v>
      </c>
      <c r="G89" s="3" t="s">
        <v>422</v>
      </c>
      <c r="H89" s="3">
        <v>18.8</v>
      </c>
    </row>
    <row r="90" spans="1:8" x14ac:dyDescent="0.2">
      <c r="A90" s="3">
        <v>25</v>
      </c>
      <c r="B90" s="3" t="s">
        <v>436</v>
      </c>
      <c r="C90" s="3" t="s">
        <v>420</v>
      </c>
      <c r="D90" s="3" t="s">
        <v>421</v>
      </c>
      <c r="E90" s="3" t="s">
        <v>367</v>
      </c>
      <c r="F90" s="14">
        <v>2.5300000000000001E-10</v>
      </c>
      <c r="G90" s="3" t="s">
        <v>422</v>
      </c>
      <c r="H90" s="3">
        <v>8.4</v>
      </c>
    </row>
    <row r="91" spans="1:8" x14ac:dyDescent="0.2">
      <c r="A91" s="3">
        <v>25</v>
      </c>
      <c r="B91" s="3" t="s">
        <v>436</v>
      </c>
      <c r="C91" s="3" t="s">
        <v>423</v>
      </c>
      <c r="D91" s="3" t="s">
        <v>421</v>
      </c>
      <c r="E91" s="3" t="s">
        <v>369</v>
      </c>
      <c r="F91" s="14">
        <v>2.5299999999999999E-11</v>
      </c>
      <c r="G91" s="3" t="s">
        <v>422</v>
      </c>
      <c r="H91" s="3">
        <v>18.8</v>
      </c>
    </row>
    <row r="92" spans="1:8" x14ac:dyDescent="0.2">
      <c r="A92" s="3">
        <v>26</v>
      </c>
      <c r="B92" s="3" t="s">
        <v>437</v>
      </c>
      <c r="C92" s="3" t="s">
        <v>410</v>
      </c>
      <c r="D92" s="3" t="s">
        <v>438</v>
      </c>
      <c r="E92" s="3"/>
      <c r="F92" s="14">
        <v>9.8599999999999996E-8</v>
      </c>
      <c r="G92" s="3" t="s">
        <v>360</v>
      </c>
      <c r="H92" s="3">
        <v>8.4</v>
      </c>
    </row>
    <row r="93" spans="1:8" x14ac:dyDescent="0.2">
      <c r="A93" s="3">
        <v>27</v>
      </c>
      <c r="B93" s="3" t="s">
        <v>439</v>
      </c>
      <c r="C93" s="3" t="s">
        <v>420</v>
      </c>
      <c r="D93" s="3" t="s">
        <v>421</v>
      </c>
      <c r="E93" s="3" t="s">
        <v>367</v>
      </c>
      <c r="F93" s="14">
        <v>2.5300000000000001E-10</v>
      </c>
      <c r="G93" s="3" t="s">
        <v>422</v>
      </c>
      <c r="H93" s="3">
        <v>8.4</v>
      </c>
    </row>
    <row r="94" spans="1:8" x14ac:dyDescent="0.2">
      <c r="A94" s="3">
        <v>27</v>
      </c>
      <c r="B94" s="3" t="s">
        <v>439</v>
      </c>
      <c r="C94" s="3" t="s">
        <v>423</v>
      </c>
      <c r="D94" s="3" t="s">
        <v>421</v>
      </c>
      <c r="E94" s="3" t="s">
        <v>369</v>
      </c>
      <c r="F94" s="14">
        <v>2.5299999999999999E-11</v>
      </c>
      <c r="G94" s="3" t="s">
        <v>422</v>
      </c>
      <c r="H94" s="3">
        <v>18.8</v>
      </c>
    </row>
    <row r="95" spans="1:8" x14ac:dyDescent="0.2">
      <c r="A95" s="3">
        <v>28</v>
      </c>
      <c r="B95" s="3" t="s">
        <v>440</v>
      </c>
      <c r="C95" s="3" t="s">
        <v>420</v>
      </c>
      <c r="D95" s="3" t="s">
        <v>421</v>
      </c>
      <c r="E95" s="3" t="s">
        <v>367</v>
      </c>
      <c r="F95" s="14">
        <v>2.5300000000000001E-10</v>
      </c>
      <c r="G95" s="3" t="s">
        <v>422</v>
      </c>
      <c r="H95" s="3">
        <v>8.4</v>
      </c>
    </row>
    <row r="96" spans="1:8" x14ac:dyDescent="0.2">
      <c r="A96" s="3">
        <v>28</v>
      </c>
      <c r="B96" s="3" t="s">
        <v>440</v>
      </c>
      <c r="C96" s="3" t="s">
        <v>423</v>
      </c>
      <c r="D96" s="3" t="s">
        <v>421</v>
      </c>
      <c r="E96" s="3" t="s">
        <v>369</v>
      </c>
      <c r="F96" s="14">
        <v>2.5299999999999999E-11</v>
      </c>
      <c r="G96" s="3" t="s">
        <v>422</v>
      </c>
      <c r="H96" s="3">
        <v>18.8</v>
      </c>
    </row>
    <row r="97" spans="1:8" x14ac:dyDescent="0.2">
      <c r="A97" s="3">
        <v>29</v>
      </c>
      <c r="B97" s="3" t="s">
        <v>441</v>
      </c>
      <c r="C97" s="3" t="s">
        <v>420</v>
      </c>
      <c r="D97" s="3" t="s">
        <v>421</v>
      </c>
      <c r="E97" s="3" t="s">
        <v>367</v>
      </c>
      <c r="F97" s="14">
        <v>2.5300000000000001E-10</v>
      </c>
      <c r="G97" s="3" t="s">
        <v>422</v>
      </c>
      <c r="H97" s="3">
        <v>8.4</v>
      </c>
    </row>
    <row r="98" spans="1:8" x14ac:dyDescent="0.2">
      <c r="A98" s="3">
        <v>29</v>
      </c>
      <c r="B98" s="3" t="s">
        <v>441</v>
      </c>
      <c r="C98" s="3" t="s">
        <v>423</v>
      </c>
      <c r="D98" s="3" t="s">
        <v>421</v>
      </c>
      <c r="E98" s="3" t="s">
        <v>369</v>
      </c>
      <c r="F98" s="14">
        <v>2.5299999999999999E-11</v>
      </c>
      <c r="G98" s="3" t="s">
        <v>422</v>
      </c>
      <c r="H98" s="3">
        <v>18.8</v>
      </c>
    </row>
    <row r="99" spans="1:8" x14ac:dyDescent="0.2">
      <c r="A99" s="3">
        <v>30</v>
      </c>
      <c r="B99" s="3" t="s">
        <v>442</v>
      </c>
      <c r="C99" s="3" t="s">
        <v>443</v>
      </c>
      <c r="D99" s="3" t="s">
        <v>444</v>
      </c>
      <c r="E99" s="3" t="s">
        <v>445</v>
      </c>
      <c r="F99" s="14">
        <v>4.5399999999999997E-6</v>
      </c>
      <c r="G99" s="3" t="s">
        <v>360</v>
      </c>
      <c r="H99" s="3">
        <v>3.1</v>
      </c>
    </row>
    <row r="100" spans="1:8" x14ac:dyDescent="0.2">
      <c r="A100" s="3">
        <v>30</v>
      </c>
      <c r="B100" s="3" t="s">
        <v>442</v>
      </c>
      <c r="C100" s="3" t="s">
        <v>446</v>
      </c>
      <c r="D100" s="3" t="s">
        <v>444</v>
      </c>
      <c r="E100" s="3" t="s">
        <v>447</v>
      </c>
      <c r="F100" s="14">
        <v>2.2300000000000002E-3</v>
      </c>
      <c r="G100" s="3" t="s">
        <v>363</v>
      </c>
      <c r="H100" s="3">
        <v>4.8</v>
      </c>
    </row>
    <row r="101" spans="1:8" x14ac:dyDescent="0.2">
      <c r="A101" s="3">
        <v>31</v>
      </c>
      <c r="B101" s="3" t="s">
        <v>448</v>
      </c>
      <c r="C101" s="3" t="s">
        <v>420</v>
      </c>
      <c r="D101" s="3" t="s">
        <v>421</v>
      </c>
      <c r="E101" s="3" t="s">
        <v>367</v>
      </c>
      <c r="F101" s="14">
        <v>2.5300000000000001E-10</v>
      </c>
      <c r="G101" s="3" t="s">
        <v>422</v>
      </c>
      <c r="H101" s="3">
        <v>8.4</v>
      </c>
    </row>
    <row r="102" spans="1:8" x14ac:dyDescent="0.2">
      <c r="A102" s="3">
        <v>31</v>
      </c>
      <c r="B102" s="3" t="s">
        <v>448</v>
      </c>
      <c r="C102" s="3" t="s">
        <v>423</v>
      </c>
      <c r="D102" s="3" t="s">
        <v>421</v>
      </c>
      <c r="E102" s="3" t="s">
        <v>369</v>
      </c>
      <c r="F102" s="14">
        <v>2.5299999999999999E-11</v>
      </c>
      <c r="G102" s="3" t="s">
        <v>422</v>
      </c>
      <c r="H102" s="3">
        <v>18.8</v>
      </c>
    </row>
    <row r="103" spans="1:8" x14ac:dyDescent="0.2">
      <c r="A103" s="3">
        <v>32</v>
      </c>
      <c r="B103" s="3" t="s">
        <v>449</v>
      </c>
      <c r="C103" s="3" t="s">
        <v>420</v>
      </c>
      <c r="D103" s="3" t="s">
        <v>421</v>
      </c>
      <c r="E103" s="3" t="s">
        <v>367</v>
      </c>
      <c r="F103" s="14">
        <v>2.5300000000000001E-10</v>
      </c>
      <c r="G103" s="3" t="s">
        <v>422</v>
      </c>
      <c r="H103" s="3">
        <v>8.4</v>
      </c>
    </row>
    <row r="104" spans="1:8" x14ac:dyDescent="0.2">
      <c r="A104" s="3">
        <v>32</v>
      </c>
      <c r="B104" s="3" t="s">
        <v>449</v>
      </c>
      <c r="C104" s="3" t="s">
        <v>423</v>
      </c>
      <c r="D104" s="3" t="s">
        <v>421</v>
      </c>
      <c r="E104" s="3" t="s">
        <v>369</v>
      </c>
      <c r="F104" s="14">
        <v>2.5299999999999999E-11</v>
      </c>
      <c r="G104" s="3" t="s">
        <v>422</v>
      </c>
      <c r="H104" s="3">
        <v>18.8</v>
      </c>
    </row>
    <row r="105" spans="1:8" x14ac:dyDescent="0.2">
      <c r="A105" s="3">
        <v>33</v>
      </c>
      <c r="B105" s="3" t="s">
        <v>450</v>
      </c>
      <c r="C105" s="3" t="s">
        <v>420</v>
      </c>
      <c r="D105" s="3" t="s">
        <v>421</v>
      </c>
      <c r="E105" s="3" t="s">
        <v>367</v>
      </c>
      <c r="F105" s="14">
        <v>2.5300000000000001E-10</v>
      </c>
      <c r="G105" s="3" t="s">
        <v>422</v>
      </c>
      <c r="H105" s="3">
        <v>8.4</v>
      </c>
    </row>
    <row r="106" spans="1:8" x14ac:dyDescent="0.2">
      <c r="A106" s="3">
        <v>33</v>
      </c>
      <c r="B106" s="3" t="s">
        <v>450</v>
      </c>
      <c r="C106" s="3" t="s">
        <v>423</v>
      </c>
      <c r="D106" s="3" t="s">
        <v>421</v>
      </c>
      <c r="E106" s="3" t="s">
        <v>369</v>
      </c>
      <c r="F106" s="14">
        <v>2.5299999999999999E-11</v>
      </c>
      <c r="G106" s="3" t="s">
        <v>422</v>
      </c>
      <c r="H106" s="3">
        <v>18.8</v>
      </c>
    </row>
    <row r="107" spans="1:8" x14ac:dyDescent="0.2">
      <c r="A107" s="3">
        <v>34</v>
      </c>
      <c r="B107" s="3" t="s">
        <v>451</v>
      </c>
      <c r="C107" s="3" t="s">
        <v>452</v>
      </c>
      <c r="D107" s="3" t="s">
        <v>453</v>
      </c>
      <c r="E107" s="3" t="s">
        <v>454</v>
      </c>
      <c r="F107" s="14">
        <v>8.1499999999999997E-4</v>
      </c>
      <c r="G107" s="3" t="s">
        <v>363</v>
      </c>
      <c r="H107" s="3">
        <v>8.4</v>
      </c>
    </row>
    <row r="108" spans="1:8" x14ac:dyDescent="0.2">
      <c r="A108" s="3">
        <v>35</v>
      </c>
      <c r="B108" s="3" t="s">
        <v>455</v>
      </c>
      <c r="C108" s="3" t="s">
        <v>452</v>
      </c>
      <c r="D108" s="3" t="s">
        <v>453</v>
      </c>
      <c r="E108" s="3" t="s">
        <v>454</v>
      </c>
      <c r="F108" s="14">
        <v>8.1499999999999997E-4</v>
      </c>
      <c r="G108" s="3" t="s">
        <v>363</v>
      </c>
      <c r="H108" s="3">
        <v>8.4</v>
      </c>
    </row>
    <row r="109" spans="1:8" x14ac:dyDescent="0.2">
      <c r="A109" s="3">
        <v>36</v>
      </c>
      <c r="B109" s="3" t="s">
        <v>456</v>
      </c>
      <c r="C109" s="3" t="s">
        <v>452</v>
      </c>
      <c r="D109" s="3" t="s">
        <v>453</v>
      </c>
      <c r="E109" s="3" t="s">
        <v>454</v>
      </c>
      <c r="F109" s="14">
        <v>8.1499999999999997E-4</v>
      </c>
      <c r="G109" s="3" t="s">
        <v>363</v>
      </c>
      <c r="H109" s="3">
        <v>8.4</v>
      </c>
    </row>
    <row r="110" spans="1:8" x14ac:dyDescent="0.2">
      <c r="A110" s="3">
        <v>37</v>
      </c>
      <c r="B110" s="3" t="s">
        <v>457</v>
      </c>
      <c r="C110" s="3" t="s">
        <v>452</v>
      </c>
      <c r="D110" s="3" t="s">
        <v>453</v>
      </c>
      <c r="E110" s="3" t="s">
        <v>454</v>
      </c>
      <c r="F110" s="14">
        <v>8.1499999999999997E-4</v>
      </c>
      <c r="G110" s="3" t="s">
        <v>363</v>
      </c>
      <c r="H110" s="3">
        <v>8.4</v>
      </c>
    </row>
    <row r="111" spans="1:8" x14ac:dyDescent="0.2">
      <c r="A111" s="3">
        <v>38</v>
      </c>
      <c r="B111" s="3" t="s">
        <v>458</v>
      </c>
      <c r="C111" s="3" t="s">
        <v>452</v>
      </c>
      <c r="D111" s="3" t="s">
        <v>453</v>
      </c>
      <c r="E111" s="3" t="s">
        <v>454</v>
      </c>
      <c r="F111" s="14">
        <v>8.1499999999999997E-4</v>
      </c>
      <c r="G111" s="3" t="s">
        <v>363</v>
      </c>
      <c r="H111" s="3">
        <v>8.4</v>
      </c>
    </row>
    <row r="112" spans="1:8" x14ac:dyDescent="0.2">
      <c r="A112" s="3">
        <v>39</v>
      </c>
      <c r="B112" s="3" t="s">
        <v>459</v>
      </c>
      <c r="C112" s="3" t="s">
        <v>452</v>
      </c>
      <c r="D112" s="3" t="s">
        <v>453</v>
      </c>
      <c r="E112" s="3" t="s">
        <v>454</v>
      </c>
      <c r="F112" s="14">
        <v>8.1499999999999997E-4</v>
      </c>
      <c r="G112" s="3" t="s">
        <v>363</v>
      </c>
      <c r="H112" s="3">
        <v>8.4</v>
      </c>
    </row>
    <row r="113" spans="1:8" x14ac:dyDescent="0.2">
      <c r="A113" s="3">
        <v>40</v>
      </c>
      <c r="B113" s="3" t="s">
        <v>460</v>
      </c>
      <c r="C113" s="3" t="s">
        <v>452</v>
      </c>
      <c r="D113" s="3" t="s">
        <v>453</v>
      </c>
      <c r="E113" s="3" t="s">
        <v>454</v>
      </c>
      <c r="F113" s="14">
        <v>8.1499999999999997E-4</v>
      </c>
      <c r="G113" s="3" t="s">
        <v>363</v>
      </c>
      <c r="H113" s="3">
        <v>8.4</v>
      </c>
    </row>
    <row r="114" spans="1:8" x14ac:dyDescent="0.2">
      <c r="A114" s="3">
        <v>41</v>
      </c>
      <c r="B114" s="3" t="s">
        <v>461</v>
      </c>
      <c r="C114" s="3" t="s">
        <v>462</v>
      </c>
      <c r="D114" s="3" t="s">
        <v>463</v>
      </c>
      <c r="E114" s="3" t="s">
        <v>454</v>
      </c>
      <c r="F114" s="14">
        <v>6.2500000000000001E-4</v>
      </c>
      <c r="G114" s="3" t="s">
        <v>363</v>
      </c>
      <c r="H114" s="3">
        <v>8.4</v>
      </c>
    </row>
    <row r="115" spans="1:8" x14ac:dyDescent="0.2">
      <c r="A115" s="3">
        <v>42</v>
      </c>
      <c r="B115" s="3" t="s">
        <v>464</v>
      </c>
      <c r="C115" s="3" t="s">
        <v>462</v>
      </c>
      <c r="D115" s="3" t="s">
        <v>463</v>
      </c>
      <c r="E115" s="3" t="s">
        <v>454</v>
      </c>
      <c r="F115" s="14">
        <v>6.2500000000000001E-4</v>
      </c>
      <c r="G115" s="3" t="s">
        <v>363</v>
      </c>
      <c r="H115" s="3">
        <v>8.4</v>
      </c>
    </row>
    <row r="116" spans="1:8" x14ac:dyDescent="0.2">
      <c r="A116" s="3">
        <v>43</v>
      </c>
      <c r="B116" s="3" t="s">
        <v>465</v>
      </c>
      <c r="C116" s="3" t="s">
        <v>462</v>
      </c>
      <c r="D116" s="3" t="s">
        <v>463</v>
      </c>
      <c r="E116" s="3" t="s">
        <v>454</v>
      </c>
      <c r="F116" s="14">
        <v>6.2500000000000001E-4</v>
      </c>
      <c r="G116" s="3" t="s">
        <v>363</v>
      </c>
      <c r="H116" s="3">
        <v>8.4</v>
      </c>
    </row>
    <row r="117" spans="1:8" x14ac:dyDescent="0.2">
      <c r="A117" s="3">
        <v>44</v>
      </c>
      <c r="B117" s="3" t="s">
        <v>466</v>
      </c>
      <c r="C117" s="3" t="s">
        <v>462</v>
      </c>
      <c r="D117" s="3" t="s">
        <v>463</v>
      </c>
      <c r="E117" s="3" t="s">
        <v>454</v>
      </c>
      <c r="F117" s="14">
        <v>6.2500000000000001E-4</v>
      </c>
      <c r="G117" s="3" t="s">
        <v>363</v>
      </c>
      <c r="H117" s="3">
        <v>8.4</v>
      </c>
    </row>
    <row r="118" spans="1:8" x14ac:dyDescent="0.2">
      <c r="A118" s="3">
        <v>45</v>
      </c>
      <c r="B118" s="3" t="s">
        <v>467</v>
      </c>
      <c r="C118" s="3" t="s">
        <v>462</v>
      </c>
      <c r="D118" s="3" t="s">
        <v>463</v>
      </c>
      <c r="E118" s="3" t="s">
        <v>454</v>
      </c>
      <c r="F118" s="14">
        <v>6.2500000000000001E-4</v>
      </c>
      <c r="G118" s="3" t="s">
        <v>363</v>
      </c>
      <c r="H118" s="3">
        <v>8.4</v>
      </c>
    </row>
    <row r="119" spans="1:8" x14ac:dyDescent="0.2">
      <c r="A119" s="3">
        <v>46</v>
      </c>
      <c r="B119" s="3" t="s">
        <v>468</v>
      </c>
      <c r="C119" s="3" t="s">
        <v>452</v>
      </c>
      <c r="D119" s="3" t="s">
        <v>453</v>
      </c>
      <c r="E119" s="3" t="s">
        <v>454</v>
      </c>
      <c r="F119" s="14">
        <v>8.1499999999999997E-4</v>
      </c>
      <c r="G119" s="3" t="s">
        <v>363</v>
      </c>
      <c r="H119" s="3">
        <v>8.4</v>
      </c>
    </row>
    <row r="120" spans="1:8" x14ac:dyDescent="0.2">
      <c r="A120" s="3">
        <v>47</v>
      </c>
      <c r="B120" s="3" t="s">
        <v>469</v>
      </c>
      <c r="C120" s="3" t="s">
        <v>462</v>
      </c>
      <c r="D120" s="3" t="s">
        <v>463</v>
      </c>
      <c r="E120" s="3" t="s">
        <v>454</v>
      </c>
      <c r="F120" s="14">
        <v>6.2500000000000001E-4</v>
      </c>
      <c r="G120" s="3" t="s">
        <v>363</v>
      </c>
      <c r="H120" s="3">
        <v>8.4</v>
      </c>
    </row>
    <row r="121" spans="1:8" x14ac:dyDescent="0.2">
      <c r="A121" s="3">
        <v>48</v>
      </c>
      <c r="B121" s="3" t="s">
        <v>470</v>
      </c>
      <c r="C121" s="3" t="s">
        <v>471</v>
      </c>
      <c r="D121" s="3" t="s">
        <v>472</v>
      </c>
      <c r="E121" s="3" t="s">
        <v>454</v>
      </c>
      <c r="F121" s="14">
        <v>5.44E-4</v>
      </c>
      <c r="G121" s="3" t="s">
        <v>363</v>
      </c>
      <c r="H121" s="3">
        <v>8.4</v>
      </c>
    </row>
    <row r="122" spans="1:8" x14ac:dyDescent="0.2">
      <c r="A122" s="3">
        <v>49</v>
      </c>
      <c r="B122" s="3" t="s">
        <v>473</v>
      </c>
      <c r="C122" s="3" t="s">
        <v>452</v>
      </c>
      <c r="D122" s="3" t="s">
        <v>453</v>
      </c>
      <c r="E122" s="3" t="s">
        <v>454</v>
      </c>
      <c r="F122" s="14">
        <v>8.1499999999999997E-4</v>
      </c>
      <c r="G122" s="3" t="s">
        <v>363</v>
      </c>
      <c r="H122" s="3">
        <v>8.4</v>
      </c>
    </row>
    <row r="123" spans="1:8" x14ac:dyDescent="0.2">
      <c r="A123" s="3">
        <v>50</v>
      </c>
      <c r="B123" s="3" t="s">
        <v>474</v>
      </c>
      <c r="C123" s="3" t="s">
        <v>452</v>
      </c>
      <c r="D123" s="3" t="s">
        <v>453</v>
      </c>
      <c r="E123" s="3" t="s">
        <v>454</v>
      </c>
      <c r="F123" s="14">
        <v>8.1499999999999997E-4</v>
      </c>
      <c r="G123" s="3" t="s">
        <v>363</v>
      </c>
      <c r="H123" s="3">
        <v>8.4</v>
      </c>
    </row>
    <row r="124" spans="1:8" x14ac:dyDescent="0.2">
      <c r="A124" s="3">
        <v>51</v>
      </c>
      <c r="B124" s="3" t="s">
        <v>475</v>
      </c>
      <c r="C124" s="3" t="s">
        <v>462</v>
      </c>
      <c r="D124" s="3" t="s">
        <v>463</v>
      </c>
      <c r="E124" s="3" t="s">
        <v>454</v>
      </c>
      <c r="F124" s="14">
        <v>6.2500000000000001E-4</v>
      </c>
      <c r="G124" s="3" t="s">
        <v>363</v>
      </c>
      <c r="H124" s="3">
        <v>8.4</v>
      </c>
    </row>
    <row r="125" spans="1:8" x14ac:dyDescent="0.2">
      <c r="A125" s="3">
        <v>52</v>
      </c>
      <c r="B125" s="3" t="s">
        <v>476</v>
      </c>
      <c r="C125" s="3" t="s">
        <v>452</v>
      </c>
      <c r="D125" s="3" t="s">
        <v>453</v>
      </c>
      <c r="E125" s="3" t="s">
        <v>454</v>
      </c>
      <c r="F125" s="14">
        <v>8.1499999999999997E-4</v>
      </c>
      <c r="G125" s="3" t="s">
        <v>363</v>
      </c>
      <c r="H125" s="3">
        <v>8.4</v>
      </c>
    </row>
    <row r="126" spans="1:8" x14ac:dyDescent="0.2">
      <c r="A126" s="3">
        <v>53</v>
      </c>
      <c r="B126" s="3" t="s">
        <v>477</v>
      </c>
      <c r="C126" s="3" t="s">
        <v>452</v>
      </c>
      <c r="D126" s="3" t="s">
        <v>453</v>
      </c>
      <c r="E126" s="3" t="s">
        <v>454</v>
      </c>
      <c r="F126" s="14">
        <v>8.1499999999999997E-4</v>
      </c>
      <c r="G126" s="3" t="s">
        <v>363</v>
      </c>
      <c r="H126" s="3">
        <v>8.4</v>
      </c>
    </row>
    <row r="127" spans="1:8" x14ac:dyDescent="0.2">
      <c r="A127" s="3">
        <v>54</v>
      </c>
      <c r="B127" s="3" t="s">
        <v>478</v>
      </c>
      <c r="C127" s="3" t="s">
        <v>452</v>
      </c>
      <c r="D127" s="3" t="s">
        <v>453</v>
      </c>
      <c r="E127" s="3" t="s">
        <v>454</v>
      </c>
      <c r="F127" s="14">
        <v>8.1499999999999997E-4</v>
      </c>
      <c r="G127" s="3" t="s">
        <v>363</v>
      </c>
      <c r="H127" s="3">
        <v>8.4</v>
      </c>
    </row>
    <row r="128" spans="1:8" x14ac:dyDescent="0.2">
      <c r="A128" s="3">
        <v>55</v>
      </c>
      <c r="B128" s="3" t="s">
        <v>479</v>
      </c>
      <c r="C128" s="3" t="s">
        <v>452</v>
      </c>
      <c r="D128" s="3" t="s">
        <v>453</v>
      </c>
      <c r="E128" s="3" t="s">
        <v>454</v>
      </c>
      <c r="F128" s="14">
        <v>8.1499999999999997E-4</v>
      </c>
      <c r="G128" s="3" t="s">
        <v>363</v>
      </c>
      <c r="H128" s="3">
        <v>8.4</v>
      </c>
    </row>
    <row r="129" spans="1:8" x14ac:dyDescent="0.2">
      <c r="A129" s="3">
        <v>56</v>
      </c>
      <c r="B129" s="3" t="s">
        <v>480</v>
      </c>
      <c r="C129" s="3" t="s">
        <v>452</v>
      </c>
      <c r="D129" s="3" t="s">
        <v>453</v>
      </c>
      <c r="E129" s="3" t="s">
        <v>454</v>
      </c>
      <c r="F129" s="14">
        <v>8.1499999999999997E-4</v>
      </c>
      <c r="G129" s="3" t="s">
        <v>363</v>
      </c>
      <c r="H129" s="3">
        <v>8.4</v>
      </c>
    </row>
    <row r="130" spans="1:8" x14ac:dyDescent="0.2">
      <c r="A130" s="3">
        <v>57</v>
      </c>
      <c r="B130" s="3" t="s">
        <v>481</v>
      </c>
      <c r="C130" s="3" t="s">
        <v>452</v>
      </c>
      <c r="D130" s="3" t="s">
        <v>453</v>
      </c>
      <c r="E130" s="3" t="s">
        <v>454</v>
      </c>
      <c r="F130" s="14">
        <v>8.1499999999999997E-4</v>
      </c>
      <c r="G130" s="3" t="s">
        <v>363</v>
      </c>
      <c r="H130" s="3">
        <v>8.4</v>
      </c>
    </row>
    <row r="131" spans="1:8" x14ac:dyDescent="0.2">
      <c r="A131" s="3">
        <v>58</v>
      </c>
      <c r="B131" s="3" t="s">
        <v>482</v>
      </c>
      <c r="C131" s="3" t="s">
        <v>452</v>
      </c>
      <c r="D131" s="3" t="s">
        <v>453</v>
      </c>
      <c r="E131" s="3" t="s">
        <v>454</v>
      </c>
      <c r="F131" s="14">
        <v>8.1499999999999997E-4</v>
      </c>
      <c r="G131" s="3" t="s">
        <v>363</v>
      </c>
      <c r="H131" s="3">
        <v>8.4</v>
      </c>
    </row>
    <row r="132" spans="1:8" x14ac:dyDescent="0.2">
      <c r="A132" s="3">
        <v>59</v>
      </c>
      <c r="B132" s="3" t="s">
        <v>483</v>
      </c>
      <c r="C132" s="3" t="s">
        <v>484</v>
      </c>
      <c r="D132" s="3" t="s">
        <v>485</v>
      </c>
      <c r="E132" s="3" t="s">
        <v>454</v>
      </c>
      <c r="F132" s="14">
        <v>4.3199999999999998E-4</v>
      </c>
      <c r="G132" s="3" t="s">
        <v>363</v>
      </c>
      <c r="H132" s="3">
        <v>8.4</v>
      </c>
    </row>
    <row r="133" spans="1:8" x14ac:dyDescent="0.2">
      <c r="A133" s="3">
        <v>60</v>
      </c>
      <c r="B133" s="3" t="s">
        <v>1</v>
      </c>
      <c r="C133" s="3" t="s">
        <v>416</v>
      </c>
      <c r="D133" s="3" t="s">
        <v>417</v>
      </c>
      <c r="E133" s="3" t="s">
        <v>367</v>
      </c>
      <c r="F133" s="14">
        <v>3.1900000000000001E-8</v>
      </c>
      <c r="G133" s="3" t="s">
        <v>360</v>
      </c>
      <c r="H133" s="3">
        <v>8.4</v>
      </c>
    </row>
    <row r="134" spans="1:8" x14ac:dyDescent="0.2">
      <c r="A134" s="3">
        <v>60</v>
      </c>
      <c r="B134" s="3" t="s">
        <v>1</v>
      </c>
      <c r="C134" s="3" t="s">
        <v>418</v>
      </c>
      <c r="D134" s="3" t="s">
        <v>417</v>
      </c>
      <c r="E134" s="3" t="s">
        <v>369</v>
      </c>
      <c r="F134" s="14">
        <v>2.23E-9</v>
      </c>
      <c r="G134" s="3" t="s">
        <v>360</v>
      </c>
      <c r="H134" s="3">
        <v>18.8</v>
      </c>
    </row>
    <row r="135" spans="1:8" x14ac:dyDescent="0.2">
      <c r="A135" s="3">
        <v>61</v>
      </c>
      <c r="B135" s="3" t="s">
        <v>486</v>
      </c>
      <c r="C135" s="3" t="s">
        <v>443</v>
      </c>
      <c r="D135" s="3" t="s">
        <v>444</v>
      </c>
      <c r="E135" s="3" t="s">
        <v>445</v>
      </c>
      <c r="F135" s="14">
        <v>4.5399999999999997E-6</v>
      </c>
      <c r="G135" s="3" t="s">
        <v>360</v>
      </c>
      <c r="H135" s="3">
        <v>3.1</v>
      </c>
    </row>
    <row r="136" spans="1:8" x14ac:dyDescent="0.2">
      <c r="A136" s="3">
        <v>61</v>
      </c>
      <c r="B136" s="3" t="s">
        <v>486</v>
      </c>
      <c r="C136" s="3" t="s">
        <v>446</v>
      </c>
      <c r="D136" s="3" t="s">
        <v>444</v>
      </c>
      <c r="E136" s="3" t="s">
        <v>447</v>
      </c>
      <c r="F136" s="14">
        <v>2.2300000000000002E-3</v>
      </c>
      <c r="G136" s="3" t="s">
        <v>363</v>
      </c>
      <c r="H136" s="3">
        <v>4.8</v>
      </c>
    </row>
    <row r="137" spans="1:8" x14ac:dyDescent="0.2">
      <c r="A137" s="3">
        <v>62</v>
      </c>
      <c r="B137" s="3" t="s">
        <v>487</v>
      </c>
      <c r="C137" s="3" t="s">
        <v>443</v>
      </c>
      <c r="D137" s="3" t="s">
        <v>444</v>
      </c>
      <c r="E137" s="3" t="s">
        <v>445</v>
      </c>
      <c r="F137" s="14">
        <v>4.5399999999999997E-6</v>
      </c>
      <c r="G137" s="3" t="s">
        <v>360</v>
      </c>
      <c r="H137" s="3">
        <v>3.1</v>
      </c>
    </row>
    <row r="138" spans="1:8" x14ac:dyDescent="0.2">
      <c r="A138" s="3">
        <v>62</v>
      </c>
      <c r="B138" s="3" t="s">
        <v>487</v>
      </c>
      <c r="C138" s="3" t="s">
        <v>446</v>
      </c>
      <c r="D138" s="3" t="s">
        <v>444</v>
      </c>
      <c r="E138" s="3" t="s">
        <v>447</v>
      </c>
      <c r="F138" s="14">
        <v>2.2300000000000002E-3</v>
      </c>
      <c r="G138" s="3" t="s">
        <v>363</v>
      </c>
      <c r="H138" s="3">
        <v>4.8</v>
      </c>
    </row>
    <row r="139" spans="1:8" x14ac:dyDescent="0.2">
      <c r="A139" s="3">
        <v>63</v>
      </c>
      <c r="B139" s="3" t="s">
        <v>488</v>
      </c>
      <c r="C139" s="3" t="s">
        <v>443</v>
      </c>
      <c r="D139" s="3" t="s">
        <v>444</v>
      </c>
      <c r="E139" s="3" t="s">
        <v>445</v>
      </c>
      <c r="F139" s="14">
        <v>4.5399999999999997E-6</v>
      </c>
      <c r="G139" s="3" t="s">
        <v>360</v>
      </c>
      <c r="H139" s="3">
        <v>3.1</v>
      </c>
    </row>
    <row r="140" spans="1:8" x14ac:dyDescent="0.2">
      <c r="A140" s="3">
        <v>63</v>
      </c>
      <c r="B140" s="3" t="s">
        <v>488</v>
      </c>
      <c r="C140" s="3" t="s">
        <v>446</v>
      </c>
      <c r="D140" s="3" t="s">
        <v>444</v>
      </c>
      <c r="E140" s="3" t="s">
        <v>447</v>
      </c>
      <c r="F140" s="14">
        <v>2.2300000000000002E-3</v>
      </c>
      <c r="G140" s="3" t="s">
        <v>363</v>
      </c>
      <c r="H140" s="3">
        <v>4.8</v>
      </c>
    </row>
    <row r="141" spans="1:8" x14ac:dyDescent="0.2">
      <c r="A141" s="3">
        <v>64</v>
      </c>
      <c r="B141" s="3" t="s">
        <v>489</v>
      </c>
      <c r="C141" s="3" t="s">
        <v>443</v>
      </c>
      <c r="D141" s="3" t="s">
        <v>444</v>
      </c>
      <c r="E141" s="3" t="s">
        <v>445</v>
      </c>
      <c r="F141" s="14">
        <v>4.5399999999999997E-6</v>
      </c>
      <c r="G141" s="3" t="s">
        <v>360</v>
      </c>
      <c r="H141" s="3">
        <v>3.1</v>
      </c>
    </row>
    <row r="142" spans="1:8" x14ac:dyDescent="0.2">
      <c r="A142" s="3">
        <v>64</v>
      </c>
      <c r="B142" s="3" t="s">
        <v>489</v>
      </c>
      <c r="C142" s="3" t="s">
        <v>446</v>
      </c>
      <c r="D142" s="3" t="s">
        <v>444</v>
      </c>
      <c r="E142" s="3" t="s">
        <v>447</v>
      </c>
      <c r="F142" s="14">
        <v>2.2300000000000002E-3</v>
      </c>
      <c r="G142" s="3" t="s">
        <v>363</v>
      </c>
      <c r="H142" s="3">
        <v>4.8</v>
      </c>
    </row>
    <row r="143" spans="1:8" x14ac:dyDescent="0.2">
      <c r="A143" s="3">
        <v>65</v>
      </c>
      <c r="B143" s="3" t="s">
        <v>490</v>
      </c>
      <c r="C143" s="3" t="s">
        <v>420</v>
      </c>
      <c r="D143" s="3" t="s">
        <v>421</v>
      </c>
      <c r="E143" s="3" t="s">
        <v>367</v>
      </c>
      <c r="F143" s="14">
        <v>2.5300000000000001E-10</v>
      </c>
      <c r="G143" s="3" t="s">
        <v>422</v>
      </c>
      <c r="H143" s="3">
        <v>8.4</v>
      </c>
    </row>
    <row r="144" spans="1:8" x14ac:dyDescent="0.2">
      <c r="A144" s="3">
        <v>65</v>
      </c>
      <c r="B144" s="3" t="s">
        <v>490</v>
      </c>
      <c r="C144" s="3" t="s">
        <v>423</v>
      </c>
      <c r="D144" s="3" t="s">
        <v>421</v>
      </c>
      <c r="E144" s="3" t="s">
        <v>369</v>
      </c>
      <c r="F144" s="14">
        <v>2.5299999999999999E-11</v>
      </c>
      <c r="G144" s="3" t="s">
        <v>422</v>
      </c>
      <c r="H144" s="3">
        <v>18.8</v>
      </c>
    </row>
    <row r="145" spans="1:8" x14ac:dyDescent="0.2">
      <c r="A145" s="3">
        <v>66</v>
      </c>
      <c r="B145" s="3" t="s">
        <v>491</v>
      </c>
      <c r="C145" s="3" t="s">
        <v>420</v>
      </c>
      <c r="D145" s="3" t="s">
        <v>421</v>
      </c>
      <c r="E145" s="3" t="s">
        <v>367</v>
      </c>
      <c r="F145" s="14">
        <v>2.5300000000000001E-10</v>
      </c>
      <c r="G145" s="3" t="s">
        <v>422</v>
      </c>
      <c r="H145" s="3">
        <v>8.4</v>
      </c>
    </row>
    <row r="146" spans="1:8" x14ac:dyDescent="0.2">
      <c r="A146" s="3">
        <v>66</v>
      </c>
      <c r="B146" s="3" t="s">
        <v>491</v>
      </c>
      <c r="C146" s="3" t="s">
        <v>423</v>
      </c>
      <c r="D146" s="3" t="s">
        <v>421</v>
      </c>
      <c r="E146" s="3" t="s">
        <v>369</v>
      </c>
      <c r="F146" s="14">
        <v>2.5299999999999999E-11</v>
      </c>
      <c r="G146" s="3" t="s">
        <v>422</v>
      </c>
      <c r="H146" s="3">
        <v>18.8</v>
      </c>
    </row>
    <row r="147" spans="1:8" x14ac:dyDescent="0.2">
      <c r="A147" s="3">
        <v>67</v>
      </c>
      <c r="B147" s="3" t="s">
        <v>492</v>
      </c>
      <c r="C147" s="3" t="s">
        <v>420</v>
      </c>
      <c r="D147" s="3" t="s">
        <v>421</v>
      </c>
      <c r="E147" s="3" t="s">
        <v>367</v>
      </c>
      <c r="F147" s="14">
        <v>2.5300000000000001E-10</v>
      </c>
      <c r="G147" s="3" t="s">
        <v>422</v>
      </c>
      <c r="H147" s="3">
        <v>8.4</v>
      </c>
    </row>
    <row r="148" spans="1:8" x14ac:dyDescent="0.2">
      <c r="A148" s="3">
        <v>67</v>
      </c>
      <c r="B148" s="3" t="s">
        <v>492</v>
      </c>
      <c r="C148" s="3" t="s">
        <v>423</v>
      </c>
      <c r="D148" s="3" t="s">
        <v>421</v>
      </c>
      <c r="E148" s="3" t="s">
        <v>369</v>
      </c>
      <c r="F148" s="14">
        <v>2.5299999999999999E-11</v>
      </c>
      <c r="G148" s="3" t="s">
        <v>422</v>
      </c>
      <c r="H148" s="3">
        <v>18.8</v>
      </c>
    </row>
    <row r="149" spans="1:8" x14ac:dyDescent="0.2">
      <c r="A149" s="3">
        <v>68</v>
      </c>
      <c r="B149" s="3" t="s">
        <v>493</v>
      </c>
      <c r="C149" s="3" t="s">
        <v>452</v>
      </c>
      <c r="D149" s="3" t="s">
        <v>453</v>
      </c>
      <c r="E149" s="3" t="s">
        <v>454</v>
      </c>
      <c r="F149" s="14">
        <v>8.1499999999999997E-4</v>
      </c>
      <c r="G149" s="3" t="s">
        <v>363</v>
      </c>
      <c r="H149" s="3">
        <v>8.4</v>
      </c>
    </row>
    <row r="150" spans="1:8" x14ac:dyDescent="0.2">
      <c r="A150" s="3">
        <v>69</v>
      </c>
      <c r="B150" s="3" t="s">
        <v>494</v>
      </c>
      <c r="C150" s="3" t="s">
        <v>452</v>
      </c>
      <c r="D150" s="3" t="s">
        <v>453</v>
      </c>
      <c r="E150" s="3" t="s">
        <v>454</v>
      </c>
      <c r="F150" s="14">
        <v>8.1499999999999997E-4</v>
      </c>
      <c r="G150" s="3" t="s">
        <v>363</v>
      </c>
      <c r="H150" s="3">
        <v>8.4</v>
      </c>
    </row>
    <row r="151" spans="1:8" x14ac:dyDescent="0.2">
      <c r="A151" s="3">
        <v>70</v>
      </c>
      <c r="B151" s="3" t="s">
        <v>495</v>
      </c>
      <c r="C151" s="3" t="s">
        <v>452</v>
      </c>
      <c r="D151" s="3" t="s">
        <v>453</v>
      </c>
      <c r="E151" s="3" t="s">
        <v>454</v>
      </c>
      <c r="F151" s="14">
        <v>8.1499999999999997E-4</v>
      </c>
      <c r="G151" s="3" t="s">
        <v>363</v>
      </c>
      <c r="H151" s="3">
        <v>8.4</v>
      </c>
    </row>
    <row r="152" spans="1:8" x14ac:dyDescent="0.2">
      <c r="A152" s="3">
        <v>71</v>
      </c>
      <c r="B152" s="3" t="s">
        <v>496</v>
      </c>
      <c r="C152" s="3" t="s">
        <v>452</v>
      </c>
      <c r="D152" s="3" t="s">
        <v>453</v>
      </c>
      <c r="E152" s="3" t="s">
        <v>454</v>
      </c>
      <c r="F152" s="14">
        <v>8.1499999999999997E-4</v>
      </c>
      <c r="G152" s="3" t="s">
        <v>363</v>
      </c>
      <c r="H152" s="3">
        <v>8.4</v>
      </c>
    </row>
    <row r="153" spans="1:8" x14ac:dyDescent="0.2">
      <c r="A153" s="3">
        <v>72</v>
      </c>
      <c r="B153" s="3" t="s">
        <v>497</v>
      </c>
      <c r="C153" s="3" t="s">
        <v>452</v>
      </c>
      <c r="D153" s="3" t="s">
        <v>453</v>
      </c>
      <c r="E153" s="3" t="s">
        <v>454</v>
      </c>
      <c r="F153" s="14">
        <v>8.1499999999999997E-4</v>
      </c>
      <c r="G153" s="3" t="s">
        <v>363</v>
      </c>
      <c r="H153" s="3">
        <v>8.4</v>
      </c>
    </row>
    <row r="154" spans="1:8" x14ac:dyDescent="0.2">
      <c r="A154" s="3">
        <v>73</v>
      </c>
      <c r="B154" s="3" t="s">
        <v>498</v>
      </c>
      <c r="C154" s="3" t="s">
        <v>452</v>
      </c>
      <c r="D154" s="3" t="s">
        <v>453</v>
      </c>
      <c r="E154" s="3" t="s">
        <v>454</v>
      </c>
      <c r="F154" s="14">
        <v>8.1499999999999997E-4</v>
      </c>
      <c r="G154" s="3" t="s">
        <v>363</v>
      </c>
      <c r="H154" s="3">
        <v>8.4</v>
      </c>
    </row>
    <row r="155" spans="1:8" x14ac:dyDescent="0.2">
      <c r="A155" s="3">
        <v>74</v>
      </c>
      <c r="B155" s="3" t="s">
        <v>499</v>
      </c>
      <c r="C155" s="3" t="s">
        <v>462</v>
      </c>
      <c r="D155" s="3" t="s">
        <v>463</v>
      </c>
      <c r="E155" s="3" t="s">
        <v>454</v>
      </c>
      <c r="F155" s="14">
        <v>6.2500000000000001E-4</v>
      </c>
      <c r="G155" s="3" t="s">
        <v>363</v>
      </c>
      <c r="H155" s="3">
        <v>8.4</v>
      </c>
    </row>
    <row r="156" spans="1:8" x14ac:dyDescent="0.2">
      <c r="A156" s="3">
        <v>75</v>
      </c>
      <c r="B156" s="3" t="s">
        <v>500</v>
      </c>
      <c r="C156" s="3" t="s">
        <v>357</v>
      </c>
      <c r="D156" s="3" t="s">
        <v>358</v>
      </c>
      <c r="E156" s="3" t="s">
        <v>359</v>
      </c>
      <c r="F156" s="14">
        <v>3.0000000000000001E-6</v>
      </c>
      <c r="G156" s="3" t="s">
        <v>360</v>
      </c>
      <c r="H156" s="3">
        <v>18.8</v>
      </c>
    </row>
    <row r="157" spans="1:8" x14ac:dyDescent="0.2">
      <c r="A157" s="3">
        <v>75</v>
      </c>
      <c r="B157" s="3" t="s">
        <v>500</v>
      </c>
      <c r="C157" s="3" t="s">
        <v>361</v>
      </c>
      <c r="D157" s="3" t="s">
        <v>358</v>
      </c>
      <c r="E157" s="3" t="s">
        <v>362</v>
      </c>
      <c r="F157" s="14">
        <v>1.07E-3</v>
      </c>
      <c r="G157" s="3" t="s">
        <v>363</v>
      </c>
      <c r="H157" s="3">
        <v>3.6</v>
      </c>
    </row>
    <row r="158" spans="1:8" x14ac:dyDescent="0.2">
      <c r="A158" s="3">
        <v>75</v>
      </c>
      <c r="B158" s="3" t="s">
        <v>500</v>
      </c>
      <c r="C158" s="3" t="s">
        <v>364</v>
      </c>
      <c r="D158" s="3" t="s">
        <v>358</v>
      </c>
      <c r="E158" s="3" t="s">
        <v>365</v>
      </c>
      <c r="F158" s="14">
        <v>4.4500000000000001E-8</v>
      </c>
      <c r="G158" s="3" t="s">
        <v>360</v>
      </c>
      <c r="H158" s="3">
        <v>8.4</v>
      </c>
    </row>
    <row r="159" spans="1:8" x14ac:dyDescent="0.2">
      <c r="A159" s="3">
        <v>75</v>
      </c>
      <c r="B159" s="3" t="s">
        <v>500</v>
      </c>
      <c r="C159" s="3" t="s">
        <v>366</v>
      </c>
      <c r="D159" s="3" t="s">
        <v>358</v>
      </c>
      <c r="E159" s="3" t="s">
        <v>367</v>
      </c>
      <c r="F159" s="14">
        <v>1.4100000000000001E-8</v>
      </c>
      <c r="G159" s="3" t="s">
        <v>360</v>
      </c>
      <c r="H159" s="3">
        <v>8.4</v>
      </c>
    </row>
    <row r="160" spans="1:8" x14ac:dyDescent="0.2">
      <c r="A160" s="3">
        <v>75</v>
      </c>
      <c r="B160" s="3" t="s">
        <v>500</v>
      </c>
      <c r="C160" s="3" t="s">
        <v>368</v>
      </c>
      <c r="D160" s="3" t="s">
        <v>358</v>
      </c>
      <c r="E160" s="3" t="s">
        <v>369</v>
      </c>
      <c r="F160" s="14">
        <v>9.8399999999999991E-10</v>
      </c>
      <c r="G160" s="3" t="s">
        <v>360</v>
      </c>
      <c r="H160" s="3">
        <v>18.8</v>
      </c>
    </row>
    <row r="161" spans="1:8" x14ac:dyDescent="0.2">
      <c r="A161" s="3">
        <v>75</v>
      </c>
      <c r="B161" s="3" t="s">
        <v>500</v>
      </c>
      <c r="C161" s="3" t="s">
        <v>370</v>
      </c>
      <c r="D161" s="3" t="s">
        <v>358</v>
      </c>
      <c r="E161" s="3" t="s">
        <v>371</v>
      </c>
      <c r="F161" s="14">
        <v>1.67E-7</v>
      </c>
      <c r="G161" s="3" t="s">
        <v>360</v>
      </c>
      <c r="H161" s="3">
        <v>10.199999999999999</v>
      </c>
    </row>
    <row r="162" spans="1:8" x14ac:dyDescent="0.2">
      <c r="A162" s="3">
        <v>75</v>
      </c>
      <c r="B162" s="3" t="s">
        <v>500</v>
      </c>
      <c r="C162" s="3" t="s">
        <v>372</v>
      </c>
      <c r="D162" s="3" t="s">
        <v>358</v>
      </c>
      <c r="E162" s="3" t="s">
        <v>373</v>
      </c>
      <c r="F162" s="14">
        <v>3.34E-9</v>
      </c>
      <c r="G162" s="3" t="s">
        <v>360</v>
      </c>
      <c r="H162" s="3">
        <v>18.8</v>
      </c>
    </row>
    <row r="163" spans="1:8" x14ac:dyDescent="0.2">
      <c r="A163" s="3">
        <v>82</v>
      </c>
      <c r="B163" s="3" t="s">
        <v>501</v>
      </c>
      <c r="C163" s="3" t="s">
        <v>462</v>
      </c>
      <c r="D163" s="3" t="s">
        <v>463</v>
      </c>
      <c r="E163" s="3" t="s">
        <v>454</v>
      </c>
      <c r="F163" s="14">
        <v>6.2500000000000001E-4</v>
      </c>
      <c r="G163" s="3" t="s">
        <v>363</v>
      </c>
      <c r="H163" s="3">
        <v>8.4</v>
      </c>
    </row>
    <row r="164" spans="1:8" x14ac:dyDescent="0.2">
      <c r="A164" s="3">
        <v>83</v>
      </c>
      <c r="B164" s="3" t="s">
        <v>502</v>
      </c>
      <c r="C164" s="3" t="s">
        <v>452</v>
      </c>
      <c r="D164" s="3" t="s">
        <v>453</v>
      </c>
      <c r="E164" s="3" t="s">
        <v>454</v>
      </c>
      <c r="F164" s="14">
        <v>8.1499999999999997E-4</v>
      </c>
      <c r="G164" s="3" t="s">
        <v>363</v>
      </c>
      <c r="H164" s="3">
        <v>8.4</v>
      </c>
    </row>
    <row r="165" spans="1:8" x14ac:dyDescent="0.2">
      <c r="A165" s="3">
        <v>84</v>
      </c>
      <c r="B165" s="3" t="s">
        <v>503</v>
      </c>
      <c r="C165" s="3" t="s">
        <v>452</v>
      </c>
      <c r="D165" s="3" t="s">
        <v>453</v>
      </c>
      <c r="E165" s="3" t="s">
        <v>454</v>
      </c>
      <c r="F165" s="14">
        <v>8.1499999999999997E-4</v>
      </c>
      <c r="G165" s="3" t="s">
        <v>363</v>
      </c>
      <c r="H165" s="3">
        <v>8.4</v>
      </c>
    </row>
    <row r="166" spans="1:8" x14ac:dyDescent="0.2">
      <c r="A166" s="3">
        <v>85</v>
      </c>
      <c r="B166" s="3" t="s">
        <v>504</v>
      </c>
      <c r="C166" s="3" t="s">
        <v>462</v>
      </c>
      <c r="D166" s="3" t="s">
        <v>463</v>
      </c>
      <c r="E166" s="3" t="s">
        <v>454</v>
      </c>
      <c r="F166" s="14">
        <v>6.2500000000000001E-4</v>
      </c>
      <c r="G166" s="3" t="s">
        <v>363</v>
      </c>
      <c r="H166" s="3">
        <v>8.4</v>
      </c>
    </row>
    <row r="167" spans="1:8" x14ac:dyDescent="0.2">
      <c r="A167" s="3">
        <v>86</v>
      </c>
      <c r="B167" s="3" t="s">
        <v>505</v>
      </c>
      <c r="C167" s="3" t="s">
        <v>462</v>
      </c>
      <c r="D167" s="3" t="s">
        <v>463</v>
      </c>
      <c r="E167" s="3" t="s">
        <v>454</v>
      </c>
      <c r="F167" s="14">
        <v>6.2500000000000001E-4</v>
      </c>
      <c r="G167" s="3" t="s">
        <v>363</v>
      </c>
      <c r="H167" s="3">
        <v>8.4</v>
      </c>
    </row>
    <row r="168" spans="1:8" x14ac:dyDescent="0.2">
      <c r="A168" s="3">
        <v>87</v>
      </c>
      <c r="B168" s="3" t="s">
        <v>506</v>
      </c>
      <c r="C168" s="3" t="s">
        <v>484</v>
      </c>
      <c r="D168" s="3" t="s">
        <v>485</v>
      </c>
      <c r="E168" s="3" t="s">
        <v>454</v>
      </c>
      <c r="F168" s="14">
        <v>4.3199999999999998E-4</v>
      </c>
      <c r="G168" s="3" t="s">
        <v>363</v>
      </c>
      <c r="H168" s="3">
        <v>8.4</v>
      </c>
    </row>
    <row r="169" spans="1:8" x14ac:dyDescent="0.2">
      <c r="A169" s="3">
        <v>88</v>
      </c>
      <c r="B169" s="3" t="s">
        <v>507</v>
      </c>
      <c r="C169" s="3" t="s">
        <v>484</v>
      </c>
      <c r="D169" s="3" t="s">
        <v>485</v>
      </c>
      <c r="E169" s="3" t="s">
        <v>454</v>
      </c>
      <c r="F169" s="14">
        <v>4.3199999999999998E-4</v>
      </c>
      <c r="G169" s="3" t="s">
        <v>363</v>
      </c>
      <c r="H169" s="3">
        <v>8.4</v>
      </c>
    </row>
    <row r="170" spans="1:8" x14ac:dyDescent="0.2">
      <c r="A170" s="3">
        <v>89</v>
      </c>
      <c r="B170" s="3" t="s">
        <v>508</v>
      </c>
      <c r="C170" s="3" t="s">
        <v>509</v>
      </c>
      <c r="D170" s="3" t="s">
        <v>510</v>
      </c>
      <c r="E170" s="3" t="s">
        <v>365</v>
      </c>
      <c r="F170" s="14">
        <v>1.7100000000000001E-7</v>
      </c>
      <c r="G170" s="3" t="s">
        <v>360</v>
      </c>
      <c r="H170" s="3">
        <v>2.8</v>
      </c>
    </row>
    <row r="171" spans="1:8" x14ac:dyDescent="0.2">
      <c r="A171" s="3">
        <v>90</v>
      </c>
      <c r="B171" s="3" t="s">
        <v>511</v>
      </c>
      <c r="C171" s="3" t="s">
        <v>388</v>
      </c>
      <c r="D171" s="3" t="s">
        <v>389</v>
      </c>
      <c r="E171" s="3" t="s">
        <v>362</v>
      </c>
      <c r="F171" s="14">
        <v>7.4299999999999995E-4</v>
      </c>
      <c r="G171" s="3" t="s">
        <v>363</v>
      </c>
      <c r="H171" s="3">
        <v>8.4</v>
      </c>
    </row>
    <row r="172" spans="1:8" x14ac:dyDescent="0.2">
      <c r="A172" s="3">
        <v>90</v>
      </c>
      <c r="B172" s="3" t="s">
        <v>511</v>
      </c>
      <c r="C172" s="3" t="s">
        <v>390</v>
      </c>
      <c r="D172" s="3" t="s">
        <v>389</v>
      </c>
      <c r="E172" s="3" t="s">
        <v>391</v>
      </c>
      <c r="F172" s="14">
        <v>6.3600000000000004E-9</v>
      </c>
      <c r="G172" s="3" t="s">
        <v>360</v>
      </c>
      <c r="H172" s="3">
        <v>8.4</v>
      </c>
    </row>
    <row r="173" spans="1:8" x14ac:dyDescent="0.2">
      <c r="A173" s="3">
        <v>90</v>
      </c>
      <c r="B173" s="3" t="s">
        <v>511</v>
      </c>
      <c r="C173" s="3" t="s">
        <v>392</v>
      </c>
      <c r="D173" s="3" t="s">
        <v>389</v>
      </c>
      <c r="E173" s="3" t="s">
        <v>367</v>
      </c>
      <c r="F173" s="14">
        <v>4.4600000000000002E-8</v>
      </c>
      <c r="G173" s="3" t="s">
        <v>360</v>
      </c>
      <c r="H173" s="3">
        <v>8.4</v>
      </c>
    </row>
    <row r="174" spans="1:8" x14ac:dyDescent="0.2">
      <c r="A174" s="3">
        <v>90</v>
      </c>
      <c r="B174" s="3" t="s">
        <v>511</v>
      </c>
      <c r="C174" s="3" t="s">
        <v>393</v>
      </c>
      <c r="D174" s="3" t="s">
        <v>389</v>
      </c>
      <c r="E174" s="3" t="s">
        <v>369</v>
      </c>
      <c r="F174" s="14">
        <v>3.12E-9</v>
      </c>
      <c r="G174" s="3" t="s">
        <v>360</v>
      </c>
      <c r="H174" s="3">
        <v>18.8</v>
      </c>
    </row>
    <row r="175" spans="1:8" x14ac:dyDescent="0.2">
      <c r="A175" s="3">
        <v>90</v>
      </c>
      <c r="B175" s="3" t="s">
        <v>511</v>
      </c>
      <c r="C175" s="3" t="s">
        <v>394</v>
      </c>
      <c r="D175" s="3" t="s">
        <v>389</v>
      </c>
      <c r="E175" s="3" t="s">
        <v>371</v>
      </c>
      <c r="F175" s="14">
        <v>6.6699999999999995E-8</v>
      </c>
      <c r="G175" s="3" t="s">
        <v>360</v>
      </c>
      <c r="H175" s="3">
        <v>8.4</v>
      </c>
    </row>
    <row r="176" spans="1:8" x14ac:dyDescent="0.2">
      <c r="A176" s="3">
        <v>90</v>
      </c>
      <c r="B176" s="3" t="s">
        <v>511</v>
      </c>
      <c r="C176" s="3" t="s">
        <v>395</v>
      </c>
      <c r="D176" s="3" t="s">
        <v>389</v>
      </c>
      <c r="E176" s="3" t="s">
        <v>373</v>
      </c>
      <c r="F176" s="14">
        <v>1.33E-9</v>
      </c>
      <c r="G176" s="3" t="s">
        <v>360</v>
      </c>
      <c r="H176" s="3">
        <v>18.8</v>
      </c>
    </row>
    <row r="177" spans="1:8" x14ac:dyDescent="0.2">
      <c r="A177" s="3">
        <v>91</v>
      </c>
      <c r="B177" s="3" t="s">
        <v>512</v>
      </c>
      <c r="C177" s="3" t="s">
        <v>513</v>
      </c>
      <c r="D177" s="3" t="s">
        <v>514</v>
      </c>
      <c r="E177" s="3" t="s">
        <v>454</v>
      </c>
      <c r="F177" s="14">
        <v>2.48E-5</v>
      </c>
      <c r="G177" s="3" t="s">
        <v>515</v>
      </c>
      <c r="H177" s="3">
        <v>8.4</v>
      </c>
    </row>
    <row r="178" spans="1:8" x14ac:dyDescent="0.2">
      <c r="A178" s="3">
        <v>92</v>
      </c>
      <c r="B178" s="3" t="s">
        <v>516</v>
      </c>
      <c r="C178" s="3" t="s">
        <v>517</v>
      </c>
      <c r="D178" s="3" t="s">
        <v>518</v>
      </c>
      <c r="E178" s="3" t="s">
        <v>454</v>
      </c>
      <c r="F178" s="14">
        <v>8.1499999999999997E-4</v>
      </c>
      <c r="G178" s="3" t="s">
        <v>363</v>
      </c>
      <c r="H178" s="3">
        <v>8.4</v>
      </c>
    </row>
    <row r="179" spans="1:8" x14ac:dyDescent="0.2">
      <c r="A179" s="3">
        <v>93</v>
      </c>
      <c r="B179" s="3" t="s">
        <v>519</v>
      </c>
      <c r="C179" s="3" t="s">
        <v>517</v>
      </c>
      <c r="D179" s="3" t="s">
        <v>518</v>
      </c>
      <c r="E179" s="3" t="s">
        <v>454</v>
      </c>
      <c r="F179" s="14">
        <v>8.1499999999999997E-4</v>
      </c>
      <c r="G179" s="3" t="s">
        <v>363</v>
      </c>
      <c r="H179" s="3">
        <v>8.4</v>
      </c>
    </row>
    <row r="180" spans="1:8" x14ac:dyDescent="0.2">
      <c r="A180" s="3">
        <v>94</v>
      </c>
      <c r="B180" s="3" t="s">
        <v>520</v>
      </c>
      <c r="C180" s="3" t="s">
        <v>517</v>
      </c>
      <c r="D180" s="3" t="s">
        <v>518</v>
      </c>
      <c r="E180" s="3" t="s">
        <v>454</v>
      </c>
      <c r="F180" s="14">
        <v>8.1499999999999997E-4</v>
      </c>
      <c r="G180" s="3" t="s">
        <v>363</v>
      </c>
      <c r="H180" s="3">
        <v>8.4</v>
      </c>
    </row>
    <row r="181" spans="1:8" x14ac:dyDescent="0.2">
      <c r="A181" s="3">
        <v>95</v>
      </c>
      <c r="B181" s="3" t="s">
        <v>521</v>
      </c>
      <c r="C181" s="3" t="s">
        <v>517</v>
      </c>
      <c r="D181" s="3" t="s">
        <v>518</v>
      </c>
      <c r="E181" s="3" t="s">
        <v>454</v>
      </c>
      <c r="F181" s="14">
        <v>8.1499999999999997E-4</v>
      </c>
      <c r="G181" s="3" t="s">
        <v>363</v>
      </c>
      <c r="H181" s="3">
        <v>8.4</v>
      </c>
    </row>
    <row r="182" spans="1:8" x14ac:dyDescent="0.2">
      <c r="A182" s="3">
        <v>96</v>
      </c>
      <c r="B182" s="3" t="s">
        <v>522</v>
      </c>
      <c r="C182" s="3" t="s">
        <v>517</v>
      </c>
      <c r="D182" s="3" t="s">
        <v>518</v>
      </c>
      <c r="E182" s="3" t="s">
        <v>454</v>
      </c>
      <c r="F182" s="14">
        <v>8.1499999999999997E-4</v>
      </c>
      <c r="G182" s="3" t="s">
        <v>363</v>
      </c>
      <c r="H182" s="3">
        <v>8.4</v>
      </c>
    </row>
    <row r="183" spans="1:8" x14ac:dyDescent="0.2">
      <c r="A183" s="3">
        <v>97</v>
      </c>
      <c r="B183" s="3" t="s">
        <v>523</v>
      </c>
      <c r="C183" s="3" t="s">
        <v>517</v>
      </c>
      <c r="D183" s="3" t="s">
        <v>518</v>
      </c>
      <c r="E183" s="3" t="s">
        <v>454</v>
      </c>
      <c r="F183" s="14">
        <v>8.1499999999999997E-4</v>
      </c>
      <c r="G183" s="3" t="s">
        <v>363</v>
      </c>
      <c r="H183" s="3">
        <v>8.4</v>
      </c>
    </row>
    <row r="184" spans="1:8" x14ac:dyDescent="0.2">
      <c r="A184" s="3">
        <v>98</v>
      </c>
      <c r="B184" s="3" t="s">
        <v>524</v>
      </c>
      <c r="C184" s="3" t="s">
        <v>517</v>
      </c>
      <c r="D184" s="3" t="s">
        <v>518</v>
      </c>
      <c r="E184" s="3" t="s">
        <v>454</v>
      </c>
      <c r="F184" s="14">
        <v>8.1499999999999997E-4</v>
      </c>
      <c r="G184" s="3" t="s">
        <v>363</v>
      </c>
      <c r="H184" s="3">
        <v>8.4</v>
      </c>
    </row>
    <row r="185" spans="1:8" x14ac:dyDescent="0.2">
      <c r="A185" s="3">
        <v>99</v>
      </c>
      <c r="B185" s="3" t="s">
        <v>525</v>
      </c>
      <c r="C185" s="3" t="s">
        <v>517</v>
      </c>
      <c r="D185" s="3" t="s">
        <v>518</v>
      </c>
      <c r="E185" s="3" t="s">
        <v>454</v>
      </c>
      <c r="F185" s="14">
        <v>8.1499999999999997E-4</v>
      </c>
      <c r="G185" s="3" t="s">
        <v>363</v>
      </c>
      <c r="H185" s="3">
        <v>8.4</v>
      </c>
    </row>
    <row r="186" spans="1:8" x14ac:dyDescent="0.2">
      <c r="A186" s="3">
        <v>100</v>
      </c>
      <c r="B186" s="3" t="s">
        <v>526</v>
      </c>
      <c r="C186" s="3" t="s">
        <v>517</v>
      </c>
      <c r="D186" s="3" t="s">
        <v>518</v>
      </c>
      <c r="E186" s="3" t="s">
        <v>454</v>
      </c>
      <c r="F186" s="14">
        <v>8.1499999999999997E-4</v>
      </c>
      <c r="G186" s="3" t="s">
        <v>363</v>
      </c>
      <c r="H186" s="3">
        <v>8.4</v>
      </c>
    </row>
    <row r="187" spans="1:8" x14ac:dyDescent="0.2">
      <c r="A187" s="3">
        <v>101</v>
      </c>
      <c r="B187" s="3" t="s">
        <v>527</v>
      </c>
      <c r="C187" s="3" t="s">
        <v>517</v>
      </c>
      <c r="D187" s="3" t="s">
        <v>518</v>
      </c>
      <c r="E187" s="3" t="s">
        <v>454</v>
      </c>
      <c r="F187" s="14">
        <v>8.1499999999999997E-4</v>
      </c>
      <c r="G187" s="3" t="s">
        <v>363</v>
      </c>
      <c r="H187" s="3">
        <v>8.4</v>
      </c>
    </row>
    <row r="188" spans="1:8" x14ac:dyDescent="0.2">
      <c r="A188" s="3">
        <v>102</v>
      </c>
      <c r="B188" s="3" t="s">
        <v>528</v>
      </c>
      <c r="C188" s="3" t="s">
        <v>529</v>
      </c>
      <c r="D188" s="3" t="s">
        <v>530</v>
      </c>
      <c r="E188" s="3" t="s">
        <v>454</v>
      </c>
      <c r="F188" s="14">
        <v>6.2500000000000001E-4</v>
      </c>
      <c r="G188" s="3" t="s">
        <v>363</v>
      </c>
      <c r="H188" s="3">
        <v>8.4</v>
      </c>
    </row>
    <row r="189" spans="1:8" x14ac:dyDescent="0.2">
      <c r="A189" s="3">
        <v>103</v>
      </c>
      <c r="B189" s="3" t="s">
        <v>531</v>
      </c>
      <c r="C189" s="3" t="s">
        <v>357</v>
      </c>
      <c r="D189" s="3" t="s">
        <v>358</v>
      </c>
      <c r="E189" s="3" t="s">
        <v>359</v>
      </c>
      <c r="F189" s="14">
        <v>3.0000000000000001E-6</v>
      </c>
      <c r="G189" s="3" t="s">
        <v>360</v>
      </c>
      <c r="H189" s="3">
        <v>18.8</v>
      </c>
    </row>
    <row r="190" spans="1:8" x14ac:dyDescent="0.2">
      <c r="A190" s="3">
        <v>103</v>
      </c>
      <c r="B190" s="3" t="s">
        <v>531</v>
      </c>
      <c r="C190" s="3" t="s">
        <v>361</v>
      </c>
      <c r="D190" s="3" t="s">
        <v>358</v>
      </c>
      <c r="E190" s="3" t="s">
        <v>362</v>
      </c>
      <c r="F190" s="14">
        <v>1.07E-3</v>
      </c>
      <c r="G190" s="3" t="s">
        <v>363</v>
      </c>
      <c r="H190" s="3">
        <v>3.6</v>
      </c>
    </row>
    <row r="191" spans="1:8" x14ac:dyDescent="0.2">
      <c r="A191" s="3">
        <v>103</v>
      </c>
      <c r="B191" s="3" t="s">
        <v>531</v>
      </c>
      <c r="C191" s="3" t="s">
        <v>364</v>
      </c>
      <c r="D191" s="3" t="s">
        <v>358</v>
      </c>
      <c r="E191" s="3" t="s">
        <v>365</v>
      </c>
      <c r="F191" s="14">
        <v>4.4500000000000001E-8</v>
      </c>
      <c r="G191" s="3" t="s">
        <v>360</v>
      </c>
      <c r="H191" s="3">
        <v>8.4</v>
      </c>
    </row>
    <row r="192" spans="1:8" x14ac:dyDescent="0.2">
      <c r="A192" s="3">
        <v>103</v>
      </c>
      <c r="B192" s="3" t="s">
        <v>531</v>
      </c>
      <c r="C192" s="3" t="s">
        <v>366</v>
      </c>
      <c r="D192" s="3" t="s">
        <v>358</v>
      </c>
      <c r="E192" s="3" t="s">
        <v>367</v>
      </c>
      <c r="F192" s="14">
        <v>1.4100000000000001E-8</v>
      </c>
      <c r="G192" s="3" t="s">
        <v>360</v>
      </c>
      <c r="H192" s="3">
        <v>8.4</v>
      </c>
    </row>
    <row r="193" spans="1:8" x14ac:dyDescent="0.2">
      <c r="A193" s="3">
        <v>103</v>
      </c>
      <c r="B193" s="3" t="s">
        <v>531</v>
      </c>
      <c r="C193" s="3" t="s">
        <v>368</v>
      </c>
      <c r="D193" s="3" t="s">
        <v>358</v>
      </c>
      <c r="E193" s="3" t="s">
        <v>369</v>
      </c>
      <c r="F193" s="14">
        <v>9.8399999999999991E-10</v>
      </c>
      <c r="G193" s="3" t="s">
        <v>360</v>
      </c>
      <c r="H193" s="3">
        <v>18.8</v>
      </c>
    </row>
    <row r="194" spans="1:8" x14ac:dyDescent="0.2">
      <c r="A194" s="3">
        <v>103</v>
      </c>
      <c r="B194" s="3" t="s">
        <v>531</v>
      </c>
      <c r="C194" s="3" t="s">
        <v>370</v>
      </c>
      <c r="D194" s="3" t="s">
        <v>358</v>
      </c>
      <c r="E194" s="3" t="s">
        <v>371</v>
      </c>
      <c r="F194" s="14">
        <v>1.67E-7</v>
      </c>
      <c r="G194" s="3" t="s">
        <v>360</v>
      </c>
      <c r="H194" s="3">
        <v>10.199999999999999</v>
      </c>
    </row>
    <row r="195" spans="1:8" x14ac:dyDescent="0.2">
      <c r="A195" s="3">
        <v>103</v>
      </c>
      <c r="B195" s="3" t="s">
        <v>531</v>
      </c>
      <c r="C195" s="3" t="s">
        <v>372</v>
      </c>
      <c r="D195" s="3" t="s">
        <v>358</v>
      </c>
      <c r="E195" s="3" t="s">
        <v>373</v>
      </c>
      <c r="F195" s="14">
        <v>3.34E-9</v>
      </c>
      <c r="G195" s="3" t="s">
        <v>360</v>
      </c>
      <c r="H195" s="3">
        <v>18.8</v>
      </c>
    </row>
    <row r="196" spans="1:8" x14ac:dyDescent="0.2">
      <c r="A196" s="3">
        <v>111</v>
      </c>
      <c r="B196" s="3" t="s">
        <v>532</v>
      </c>
      <c r="C196" s="3" t="s">
        <v>533</v>
      </c>
      <c r="D196" s="3" t="s">
        <v>534</v>
      </c>
      <c r="E196" s="3" t="s">
        <v>454</v>
      </c>
      <c r="F196" s="14">
        <v>8.2200000000000003E-7</v>
      </c>
      <c r="G196" s="3" t="s">
        <v>360</v>
      </c>
      <c r="H196" s="3">
        <v>8.4</v>
      </c>
    </row>
    <row r="197" spans="1:8" x14ac:dyDescent="0.2">
      <c r="A197" s="3">
        <v>112</v>
      </c>
      <c r="B197" s="3" t="s">
        <v>535</v>
      </c>
      <c r="C197" s="3" t="s">
        <v>533</v>
      </c>
      <c r="D197" s="3" t="s">
        <v>534</v>
      </c>
      <c r="E197" s="3" t="s">
        <v>454</v>
      </c>
      <c r="F197" s="14">
        <v>8.2200000000000003E-7</v>
      </c>
      <c r="G197" s="3" t="s">
        <v>360</v>
      </c>
      <c r="H197" s="3">
        <v>8.4</v>
      </c>
    </row>
    <row r="198" spans="1:8" x14ac:dyDescent="0.2">
      <c r="A198" s="3">
        <v>113</v>
      </c>
      <c r="B198" s="3" t="s">
        <v>536</v>
      </c>
      <c r="C198" s="3" t="s">
        <v>533</v>
      </c>
      <c r="D198" s="3" t="s">
        <v>534</v>
      </c>
      <c r="E198" s="3" t="s">
        <v>454</v>
      </c>
      <c r="F198" s="14">
        <v>8.2200000000000003E-7</v>
      </c>
      <c r="G198" s="3" t="s">
        <v>360</v>
      </c>
      <c r="H198" s="3">
        <v>8.4</v>
      </c>
    </row>
    <row r="199" spans="1:8" x14ac:dyDescent="0.2">
      <c r="A199" s="3">
        <v>114</v>
      </c>
      <c r="B199" s="3" t="s">
        <v>537</v>
      </c>
      <c r="C199" s="3" t="s">
        <v>533</v>
      </c>
      <c r="D199" s="3" t="s">
        <v>534</v>
      </c>
      <c r="E199" s="3" t="s">
        <v>454</v>
      </c>
      <c r="F199" s="14">
        <v>8.2200000000000003E-7</v>
      </c>
      <c r="G199" s="3" t="s">
        <v>360</v>
      </c>
      <c r="H199" s="3">
        <v>8.4</v>
      </c>
    </row>
    <row r="200" spans="1:8" x14ac:dyDescent="0.2">
      <c r="A200" s="3">
        <v>115</v>
      </c>
      <c r="B200" s="3" t="s">
        <v>538</v>
      </c>
      <c r="C200" s="3" t="s">
        <v>533</v>
      </c>
      <c r="D200" s="3" t="s">
        <v>534</v>
      </c>
      <c r="E200" s="3" t="s">
        <v>454</v>
      </c>
      <c r="F200" s="14">
        <v>8.2200000000000003E-7</v>
      </c>
      <c r="G200" s="3" t="s">
        <v>360</v>
      </c>
      <c r="H200" s="3">
        <v>8.4</v>
      </c>
    </row>
    <row r="201" spans="1:8" x14ac:dyDescent="0.2">
      <c r="A201" s="3">
        <v>116</v>
      </c>
      <c r="B201" s="3" t="s">
        <v>539</v>
      </c>
      <c r="C201" s="3" t="s">
        <v>533</v>
      </c>
      <c r="D201" s="3" t="s">
        <v>534</v>
      </c>
      <c r="E201" s="3" t="s">
        <v>454</v>
      </c>
      <c r="F201" s="14">
        <v>8.2200000000000003E-7</v>
      </c>
      <c r="G201" s="3" t="s">
        <v>360</v>
      </c>
      <c r="H201" s="3">
        <v>8.4</v>
      </c>
    </row>
    <row r="202" spans="1:8" x14ac:dyDescent="0.2">
      <c r="A202" s="3">
        <v>117</v>
      </c>
      <c r="B202" s="3" t="s">
        <v>540</v>
      </c>
      <c r="C202" s="3" t="s">
        <v>462</v>
      </c>
      <c r="D202" s="3" t="s">
        <v>463</v>
      </c>
      <c r="E202" s="3" t="s">
        <v>454</v>
      </c>
      <c r="F202" s="14">
        <v>6.2500000000000001E-4</v>
      </c>
      <c r="G202" s="3" t="s">
        <v>363</v>
      </c>
      <c r="H202" s="3">
        <v>8.4</v>
      </c>
    </row>
    <row r="203" spans="1:8" x14ac:dyDescent="0.2">
      <c r="A203" s="3">
        <v>118</v>
      </c>
      <c r="B203" s="3" t="s">
        <v>541</v>
      </c>
      <c r="C203" s="3" t="s">
        <v>533</v>
      </c>
      <c r="D203" s="3" t="s">
        <v>534</v>
      </c>
      <c r="E203" s="3" t="s">
        <v>454</v>
      </c>
      <c r="F203" s="14">
        <v>8.2200000000000003E-7</v>
      </c>
      <c r="G203" s="3" t="s">
        <v>360</v>
      </c>
      <c r="H203" s="3">
        <v>8.4</v>
      </c>
    </row>
    <row r="204" spans="1:8" x14ac:dyDescent="0.2">
      <c r="A204" s="3">
        <v>119</v>
      </c>
      <c r="B204" s="3" t="s">
        <v>542</v>
      </c>
      <c r="C204" s="3" t="s">
        <v>533</v>
      </c>
      <c r="D204" s="3" t="s">
        <v>534</v>
      </c>
      <c r="E204" s="3" t="s">
        <v>454</v>
      </c>
      <c r="F204" s="14">
        <v>8.2200000000000003E-7</v>
      </c>
      <c r="G204" s="3" t="s">
        <v>360</v>
      </c>
      <c r="H204" s="3">
        <v>8.4</v>
      </c>
    </row>
    <row r="205" spans="1:8" x14ac:dyDescent="0.2">
      <c r="A205" s="3">
        <v>120</v>
      </c>
      <c r="B205" s="3" t="s">
        <v>543</v>
      </c>
      <c r="C205" s="3" t="s">
        <v>533</v>
      </c>
      <c r="D205" s="3" t="s">
        <v>534</v>
      </c>
      <c r="E205" s="3" t="s">
        <v>454</v>
      </c>
      <c r="F205" s="14">
        <v>8.2200000000000003E-7</v>
      </c>
      <c r="G205" s="3" t="s">
        <v>360</v>
      </c>
      <c r="H205" s="3">
        <v>8.4</v>
      </c>
    </row>
    <row r="206" spans="1:8" x14ac:dyDescent="0.2">
      <c r="A206" s="3">
        <v>121</v>
      </c>
      <c r="B206" s="3" t="s">
        <v>544</v>
      </c>
      <c r="C206" s="3" t="s">
        <v>462</v>
      </c>
      <c r="D206" s="3" t="s">
        <v>463</v>
      </c>
      <c r="E206" s="3" t="s">
        <v>454</v>
      </c>
      <c r="F206" s="14">
        <v>6.2500000000000001E-4</v>
      </c>
      <c r="G206" s="3" t="s">
        <v>363</v>
      </c>
      <c r="H206" s="3">
        <v>8.4</v>
      </c>
    </row>
    <row r="207" spans="1:8" x14ac:dyDescent="0.2">
      <c r="A207" s="3">
        <v>122</v>
      </c>
      <c r="B207" s="3" t="s">
        <v>545</v>
      </c>
      <c r="C207" s="3" t="s">
        <v>546</v>
      </c>
      <c r="D207" s="3" t="s">
        <v>547</v>
      </c>
      <c r="E207" s="3" t="s">
        <v>359</v>
      </c>
      <c r="F207" s="14">
        <v>3.0000000000000001E-6</v>
      </c>
      <c r="G207" s="3" t="s">
        <v>360</v>
      </c>
      <c r="H207" s="3">
        <v>18.8</v>
      </c>
    </row>
    <row r="208" spans="1:8" x14ac:dyDescent="0.2">
      <c r="A208" s="3">
        <v>122</v>
      </c>
      <c r="B208" s="3" t="s">
        <v>545</v>
      </c>
      <c r="C208" s="3" t="s">
        <v>548</v>
      </c>
      <c r="D208" s="3" t="s">
        <v>547</v>
      </c>
      <c r="E208" s="3" t="s">
        <v>362</v>
      </c>
      <c r="F208" s="14">
        <v>9.5399999999999999E-4</v>
      </c>
      <c r="G208" s="3" t="s">
        <v>363</v>
      </c>
      <c r="H208" s="3">
        <v>9.1</v>
      </c>
    </row>
    <row r="209" spans="1:8" x14ac:dyDescent="0.2">
      <c r="A209" s="3">
        <v>122</v>
      </c>
      <c r="B209" s="3" t="s">
        <v>545</v>
      </c>
      <c r="C209" s="3" t="s">
        <v>549</v>
      </c>
      <c r="D209" s="3" t="s">
        <v>547</v>
      </c>
      <c r="E209" s="3" t="s">
        <v>365</v>
      </c>
      <c r="F209" s="14">
        <v>9.2299999999999999E-8</v>
      </c>
      <c r="G209" s="3" t="s">
        <v>360</v>
      </c>
      <c r="H209" s="3">
        <v>18.8</v>
      </c>
    </row>
    <row r="210" spans="1:8" x14ac:dyDescent="0.2">
      <c r="A210" s="3">
        <v>122</v>
      </c>
      <c r="B210" s="3" t="s">
        <v>545</v>
      </c>
      <c r="C210" s="3" t="s">
        <v>550</v>
      </c>
      <c r="D210" s="3" t="s">
        <v>547</v>
      </c>
      <c r="E210" s="3" t="s">
        <v>367</v>
      </c>
      <c r="F210" s="14">
        <v>9.3299999999999998E-9</v>
      </c>
      <c r="G210" s="3" t="s">
        <v>360</v>
      </c>
      <c r="H210" s="3">
        <v>8.4</v>
      </c>
    </row>
    <row r="211" spans="1:8" x14ac:dyDescent="0.2">
      <c r="A211" s="3">
        <v>122</v>
      </c>
      <c r="B211" s="3" t="s">
        <v>545</v>
      </c>
      <c r="C211" s="3" t="s">
        <v>551</v>
      </c>
      <c r="D211" s="3" t="s">
        <v>547</v>
      </c>
      <c r="E211" s="3" t="s">
        <v>369</v>
      </c>
      <c r="F211" s="14">
        <v>6.5300000000000002E-10</v>
      </c>
      <c r="G211" s="3" t="s">
        <v>360</v>
      </c>
      <c r="H211" s="3">
        <v>18.8</v>
      </c>
    </row>
    <row r="212" spans="1:8" x14ac:dyDescent="0.2">
      <c r="A212" s="3">
        <v>122</v>
      </c>
      <c r="B212" s="3" t="s">
        <v>545</v>
      </c>
      <c r="C212" s="3" t="s">
        <v>552</v>
      </c>
      <c r="D212" s="3" t="s">
        <v>547</v>
      </c>
      <c r="E212" s="3" t="s">
        <v>371</v>
      </c>
      <c r="F212" s="14">
        <v>2.7799999999999997E-7</v>
      </c>
      <c r="G212" s="3" t="s">
        <v>360</v>
      </c>
      <c r="H212" s="3">
        <v>13.7</v>
      </c>
    </row>
    <row r="213" spans="1:8" x14ac:dyDescent="0.2">
      <c r="A213" s="3">
        <v>122</v>
      </c>
      <c r="B213" s="3" t="s">
        <v>545</v>
      </c>
      <c r="C213" s="3" t="s">
        <v>553</v>
      </c>
      <c r="D213" s="3" t="s">
        <v>547</v>
      </c>
      <c r="E213" s="3" t="s">
        <v>373</v>
      </c>
      <c r="F213" s="14">
        <v>5.5599999999999998E-9</v>
      </c>
      <c r="G213" s="3" t="s">
        <v>360</v>
      </c>
      <c r="H213" s="3">
        <v>18.8</v>
      </c>
    </row>
    <row r="214" spans="1:8" x14ac:dyDescent="0.2">
      <c r="A214" s="3">
        <v>123</v>
      </c>
      <c r="B214" s="3" t="s">
        <v>554</v>
      </c>
      <c r="C214" s="3" t="s">
        <v>407</v>
      </c>
      <c r="D214" s="3" t="s">
        <v>408</v>
      </c>
      <c r="E214" s="3" t="s">
        <v>391</v>
      </c>
      <c r="F214" s="14">
        <v>7.3799999999999996E-6</v>
      </c>
      <c r="G214" s="3" t="s">
        <v>360</v>
      </c>
      <c r="H214" s="3">
        <v>18.8</v>
      </c>
    </row>
    <row r="215" spans="1:8" x14ac:dyDescent="0.2">
      <c r="A215" s="3">
        <v>124</v>
      </c>
      <c r="B215" s="3" t="s">
        <v>555</v>
      </c>
      <c r="C215" s="3" t="s">
        <v>484</v>
      </c>
      <c r="D215" s="3" t="s">
        <v>485</v>
      </c>
      <c r="E215" s="3" t="s">
        <v>454</v>
      </c>
      <c r="F215" s="14">
        <v>4.3199999999999998E-4</v>
      </c>
      <c r="G215" s="3" t="s">
        <v>363</v>
      </c>
      <c r="H215" s="3">
        <v>8.4</v>
      </c>
    </row>
    <row r="216" spans="1:8" x14ac:dyDescent="0.2">
      <c r="A216" s="3">
        <v>125</v>
      </c>
      <c r="B216" s="3" t="s">
        <v>556</v>
      </c>
      <c r="C216" s="3" t="s">
        <v>484</v>
      </c>
      <c r="D216" s="3" t="s">
        <v>485</v>
      </c>
      <c r="E216" s="3" t="s">
        <v>454</v>
      </c>
      <c r="F216" s="14">
        <v>4.3199999999999998E-4</v>
      </c>
      <c r="G216" s="3" t="s">
        <v>363</v>
      </c>
      <c r="H216" s="3">
        <v>8.4</v>
      </c>
    </row>
    <row r="217" spans="1:8" x14ac:dyDescent="0.2">
      <c r="A217" s="3">
        <v>126</v>
      </c>
      <c r="B217" s="3" t="s">
        <v>557</v>
      </c>
      <c r="C217" s="3" t="s">
        <v>484</v>
      </c>
      <c r="D217" s="3" t="s">
        <v>485</v>
      </c>
      <c r="E217" s="3" t="s">
        <v>454</v>
      </c>
      <c r="F217" s="14">
        <v>4.3199999999999998E-4</v>
      </c>
      <c r="G217" s="3" t="s">
        <v>363</v>
      </c>
      <c r="H217" s="3">
        <v>8.4</v>
      </c>
    </row>
    <row r="218" spans="1:8" x14ac:dyDescent="0.2">
      <c r="A218" s="3">
        <v>127</v>
      </c>
      <c r="B218" s="3" t="s">
        <v>558</v>
      </c>
      <c r="C218" s="3" t="s">
        <v>484</v>
      </c>
      <c r="D218" s="3" t="s">
        <v>485</v>
      </c>
      <c r="E218" s="3" t="s">
        <v>454</v>
      </c>
      <c r="F218" s="14">
        <v>4.3199999999999998E-4</v>
      </c>
      <c r="G218" s="3" t="s">
        <v>363</v>
      </c>
      <c r="H218" s="3">
        <v>8.4</v>
      </c>
    </row>
    <row r="219" spans="1:8" x14ac:dyDescent="0.2">
      <c r="A219" s="3">
        <v>128</v>
      </c>
      <c r="B219" s="3" t="s">
        <v>559</v>
      </c>
      <c r="C219" s="3" t="s">
        <v>484</v>
      </c>
      <c r="D219" s="3" t="s">
        <v>485</v>
      </c>
      <c r="E219" s="3" t="s">
        <v>454</v>
      </c>
      <c r="F219" s="14">
        <v>4.3199999999999998E-4</v>
      </c>
      <c r="G219" s="3" t="s">
        <v>363</v>
      </c>
      <c r="H219" s="3">
        <v>8.4</v>
      </c>
    </row>
    <row r="220" spans="1:8" x14ac:dyDescent="0.2">
      <c r="A220" s="3">
        <v>129</v>
      </c>
      <c r="B220" s="3" t="s">
        <v>560</v>
      </c>
      <c r="C220" s="3" t="s">
        <v>484</v>
      </c>
      <c r="D220" s="3" t="s">
        <v>485</v>
      </c>
      <c r="E220" s="3" t="s">
        <v>454</v>
      </c>
      <c r="F220" s="14">
        <v>4.3199999999999998E-4</v>
      </c>
      <c r="G220" s="3" t="s">
        <v>363</v>
      </c>
      <c r="H220" s="3">
        <v>8.4</v>
      </c>
    </row>
    <row r="221" spans="1:8" x14ac:dyDescent="0.2">
      <c r="A221" s="3">
        <v>130</v>
      </c>
      <c r="B221" s="3" t="s">
        <v>561</v>
      </c>
      <c r="C221" s="3" t="s">
        <v>484</v>
      </c>
      <c r="D221" s="3" t="s">
        <v>485</v>
      </c>
      <c r="E221" s="3" t="s">
        <v>454</v>
      </c>
      <c r="F221" s="14">
        <v>4.3199999999999998E-4</v>
      </c>
      <c r="G221" s="3" t="s">
        <v>363</v>
      </c>
      <c r="H221" s="3">
        <v>8.4</v>
      </c>
    </row>
    <row r="222" spans="1:8" x14ac:dyDescent="0.2">
      <c r="A222" s="3">
        <v>131</v>
      </c>
      <c r="B222" s="3" t="s">
        <v>562</v>
      </c>
      <c r="C222" s="3" t="s">
        <v>484</v>
      </c>
      <c r="D222" s="3" t="s">
        <v>485</v>
      </c>
      <c r="E222" s="3" t="s">
        <v>454</v>
      </c>
      <c r="F222" s="14">
        <v>4.3199999999999998E-4</v>
      </c>
      <c r="G222" s="3" t="s">
        <v>363</v>
      </c>
      <c r="H222" s="3">
        <v>8.4</v>
      </c>
    </row>
    <row r="223" spans="1:8" x14ac:dyDescent="0.2">
      <c r="A223" s="3">
        <v>132</v>
      </c>
      <c r="B223" s="3" t="s">
        <v>563</v>
      </c>
      <c r="C223" s="3" t="s">
        <v>484</v>
      </c>
      <c r="D223" s="3" t="s">
        <v>485</v>
      </c>
      <c r="E223" s="3" t="s">
        <v>454</v>
      </c>
      <c r="F223" s="14">
        <v>4.3199999999999998E-4</v>
      </c>
      <c r="G223" s="3" t="s">
        <v>363</v>
      </c>
      <c r="H223" s="3">
        <v>8.4</v>
      </c>
    </row>
    <row r="224" spans="1:8" x14ac:dyDescent="0.2">
      <c r="A224" s="3">
        <v>133</v>
      </c>
      <c r="B224" s="3" t="s">
        <v>564</v>
      </c>
      <c r="C224" s="3" t="s">
        <v>484</v>
      </c>
      <c r="D224" s="3" t="s">
        <v>485</v>
      </c>
      <c r="E224" s="3" t="s">
        <v>454</v>
      </c>
      <c r="F224" s="14">
        <v>4.3199999999999998E-4</v>
      </c>
      <c r="G224" s="3" t="s">
        <v>363</v>
      </c>
      <c r="H224" s="3">
        <v>8.4</v>
      </c>
    </row>
    <row r="225" spans="1:8" x14ac:dyDescent="0.2">
      <c r="A225" s="3">
        <v>134</v>
      </c>
      <c r="B225" s="3" t="s">
        <v>565</v>
      </c>
      <c r="C225" s="3" t="s">
        <v>484</v>
      </c>
      <c r="D225" s="3" t="s">
        <v>485</v>
      </c>
      <c r="E225" s="3" t="s">
        <v>454</v>
      </c>
      <c r="F225" s="14">
        <v>4.3199999999999998E-4</v>
      </c>
      <c r="G225" s="3" t="s">
        <v>363</v>
      </c>
      <c r="H225" s="3">
        <v>8.4</v>
      </c>
    </row>
    <row r="226" spans="1:8" x14ac:dyDescent="0.2">
      <c r="A226" s="3">
        <v>135</v>
      </c>
      <c r="B226" s="3" t="s">
        <v>566</v>
      </c>
      <c r="C226" s="3" t="s">
        <v>484</v>
      </c>
      <c r="D226" s="3" t="s">
        <v>485</v>
      </c>
      <c r="E226" s="3" t="s">
        <v>454</v>
      </c>
      <c r="F226" s="14">
        <v>4.3199999999999998E-4</v>
      </c>
      <c r="G226" s="3" t="s">
        <v>363</v>
      </c>
      <c r="H226" s="3">
        <v>8.4</v>
      </c>
    </row>
    <row r="227" spans="1:8" x14ac:dyDescent="0.2">
      <c r="A227" s="3">
        <v>136</v>
      </c>
      <c r="B227" s="3" t="s">
        <v>567</v>
      </c>
      <c r="C227" s="3" t="s">
        <v>484</v>
      </c>
      <c r="D227" s="3" t="s">
        <v>485</v>
      </c>
      <c r="E227" s="3" t="s">
        <v>454</v>
      </c>
      <c r="F227" s="14">
        <v>4.3199999999999998E-4</v>
      </c>
      <c r="G227" s="3" t="s">
        <v>363</v>
      </c>
      <c r="H227" s="3">
        <v>8.4</v>
      </c>
    </row>
    <row r="228" spans="1:8" x14ac:dyDescent="0.2">
      <c r="A228" s="3">
        <v>137</v>
      </c>
      <c r="B228" s="3" t="s">
        <v>568</v>
      </c>
      <c r="C228" s="3" t="s">
        <v>484</v>
      </c>
      <c r="D228" s="3" t="s">
        <v>485</v>
      </c>
      <c r="E228" s="3" t="s">
        <v>454</v>
      </c>
      <c r="F228" s="14">
        <v>4.3199999999999998E-4</v>
      </c>
      <c r="G228" s="3" t="s">
        <v>363</v>
      </c>
      <c r="H228" s="3">
        <v>8.4</v>
      </c>
    </row>
    <row r="229" spans="1:8" x14ac:dyDescent="0.2">
      <c r="A229" s="3">
        <v>138</v>
      </c>
      <c r="B229" s="3" t="s">
        <v>569</v>
      </c>
      <c r="C229" s="3" t="s">
        <v>484</v>
      </c>
      <c r="D229" s="3" t="s">
        <v>485</v>
      </c>
      <c r="E229" s="3" t="s">
        <v>454</v>
      </c>
      <c r="F229" s="14">
        <v>4.3199999999999998E-4</v>
      </c>
      <c r="G229" s="3" t="s">
        <v>363</v>
      </c>
      <c r="H229" s="3">
        <v>8.4</v>
      </c>
    </row>
    <row r="230" spans="1:8" x14ac:dyDescent="0.2">
      <c r="A230" s="3">
        <v>139</v>
      </c>
      <c r="B230" s="3" t="s">
        <v>570</v>
      </c>
      <c r="C230" s="3" t="s">
        <v>484</v>
      </c>
      <c r="D230" s="3" t="s">
        <v>485</v>
      </c>
      <c r="E230" s="3" t="s">
        <v>454</v>
      </c>
      <c r="F230" s="14">
        <v>4.3199999999999998E-4</v>
      </c>
      <c r="G230" s="3" t="s">
        <v>363</v>
      </c>
      <c r="H230" s="3">
        <v>8.4</v>
      </c>
    </row>
    <row r="231" spans="1:8" x14ac:dyDescent="0.2">
      <c r="A231" s="3">
        <v>140</v>
      </c>
      <c r="B231" s="3" t="s">
        <v>571</v>
      </c>
      <c r="C231" s="3" t="s">
        <v>471</v>
      </c>
      <c r="D231" s="3" t="s">
        <v>472</v>
      </c>
      <c r="E231" s="3" t="s">
        <v>454</v>
      </c>
      <c r="F231" s="14">
        <v>5.44E-4</v>
      </c>
      <c r="G231" s="3" t="s">
        <v>363</v>
      </c>
      <c r="H231" s="3">
        <v>8.4</v>
      </c>
    </row>
    <row r="232" spans="1:8" x14ac:dyDescent="0.2">
      <c r="A232" s="3">
        <v>141</v>
      </c>
      <c r="B232" s="3" t="s">
        <v>572</v>
      </c>
      <c r="C232" s="3" t="s">
        <v>462</v>
      </c>
      <c r="D232" s="3" t="s">
        <v>463</v>
      </c>
      <c r="E232" s="3" t="s">
        <v>454</v>
      </c>
      <c r="F232" s="14">
        <v>6.2500000000000001E-4</v>
      </c>
      <c r="G232" s="3" t="s">
        <v>363</v>
      </c>
      <c r="H232" s="3">
        <v>8.4</v>
      </c>
    </row>
    <row r="233" spans="1:8" x14ac:dyDescent="0.2">
      <c r="A233" s="3">
        <v>142</v>
      </c>
      <c r="B233" s="3" t="s">
        <v>573</v>
      </c>
      <c r="C233" s="3" t="s">
        <v>484</v>
      </c>
      <c r="D233" s="3" t="s">
        <v>485</v>
      </c>
      <c r="E233" s="3" t="s">
        <v>454</v>
      </c>
      <c r="F233" s="14">
        <v>4.3199999999999998E-4</v>
      </c>
      <c r="G233" s="3" t="s">
        <v>363</v>
      </c>
      <c r="H233" s="3">
        <v>8.4</v>
      </c>
    </row>
    <row r="234" spans="1:8" x14ac:dyDescent="0.2">
      <c r="A234" s="3">
        <v>143</v>
      </c>
      <c r="B234" s="3" t="s">
        <v>574</v>
      </c>
      <c r="C234" s="3" t="s">
        <v>420</v>
      </c>
      <c r="D234" s="3" t="s">
        <v>421</v>
      </c>
      <c r="E234" s="3" t="s">
        <v>367</v>
      </c>
      <c r="F234" s="14">
        <v>2.5300000000000001E-10</v>
      </c>
      <c r="G234" s="3" t="s">
        <v>422</v>
      </c>
      <c r="H234" s="3">
        <v>8.4</v>
      </c>
    </row>
    <row r="235" spans="1:8" x14ac:dyDescent="0.2">
      <c r="A235" s="3">
        <v>143</v>
      </c>
      <c r="B235" s="3" t="s">
        <v>574</v>
      </c>
      <c r="C235" s="3" t="s">
        <v>423</v>
      </c>
      <c r="D235" s="3" t="s">
        <v>421</v>
      </c>
      <c r="E235" s="3" t="s">
        <v>369</v>
      </c>
      <c r="F235" s="14">
        <v>2.5299999999999999E-11</v>
      </c>
      <c r="G235" s="3" t="s">
        <v>422</v>
      </c>
      <c r="H235" s="3">
        <v>18.8</v>
      </c>
    </row>
    <row r="236" spans="1:8" x14ac:dyDescent="0.2">
      <c r="A236" s="3">
        <v>144</v>
      </c>
      <c r="B236" s="3" t="s">
        <v>575</v>
      </c>
      <c r="C236" s="3" t="s">
        <v>484</v>
      </c>
      <c r="D236" s="3" t="s">
        <v>485</v>
      </c>
      <c r="E236" s="3" t="s">
        <v>454</v>
      </c>
      <c r="F236" s="14">
        <v>4.3199999999999998E-4</v>
      </c>
      <c r="G236" s="3" t="s">
        <v>363</v>
      </c>
      <c r="H236" s="3">
        <v>8.4</v>
      </c>
    </row>
    <row r="237" spans="1:8" x14ac:dyDescent="0.2">
      <c r="A237" s="3">
        <v>145</v>
      </c>
      <c r="B237" s="3" t="s">
        <v>1</v>
      </c>
      <c r="C237" s="3" t="s">
        <v>416</v>
      </c>
      <c r="D237" s="3" t="s">
        <v>417</v>
      </c>
      <c r="E237" s="3" t="s">
        <v>367</v>
      </c>
      <c r="F237" s="14">
        <v>3.1900000000000001E-8</v>
      </c>
      <c r="G237" s="3" t="s">
        <v>360</v>
      </c>
      <c r="H237" s="3">
        <v>8.4</v>
      </c>
    </row>
    <row r="238" spans="1:8" x14ac:dyDescent="0.2">
      <c r="A238" s="3">
        <v>145</v>
      </c>
      <c r="B238" s="3" t="s">
        <v>1</v>
      </c>
      <c r="C238" s="3" t="s">
        <v>418</v>
      </c>
      <c r="D238" s="3" t="s">
        <v>417</v>
      </c>
      <c r="E238" s="3" t="s">
        <v>369</v>
      </c>
      <c r="F238" s="14">
        <v>2.23E-9</v>
      </c>
      <c r="G238" s="3" t="s">
        <v>360</v>
      </c>
      <c r="H238" s="3">
        <v>18.8</v>
      </c>
    </row>
    <row r="239" spans="1:8" x14ac:dyDescent="0.2">
      <c r="A239" s="3">
        <v>146</v>
      </c>
      <c r="B239" s="3" t="s">
        <v>576</v>
      </c>
      <c r="C239" s="3" t="s">
        <v>577</v>
      </c>
      <c r="D239" s="3" t="s">
        <v>578</v>
      </c>
      <c r="E239" s="3" t="s">
        <v>454</v>
      </c>
      <c r="F239" s="14">
        <v>1.86E-6</v>
      </c>
      <c r="G239" s="3" t="s">
        <v>360</v>
      </c>
      <c r="H239" s="3">
        <v>10.4</v>
      </c>
    </row>
    <row r="240" spans="1:8" x14ac:dyDescent="0.2">
      <c r="A240" s="3">
        <v>147</v>
      </c>
      <c r="B240" s="3" t="s">
        <v>579</v>
      </c>
      <c r="C240" s="3" t="s">
        <v>580</v>
      </c>
      <c r="D240" s="3" t="s">
        <v>581</v>
      </c>
      <c r="E240" s="3" t="s">
        <v>582</v>
      </c>
      <c r="F240" s="14">
        <v>1.91E-3</v>
      </c>
      <c r="G240" s="3" t="s">
        <v>360</v>
      </c>
      <c r="H240" s="3">
        <v>14.3</v>
      </c>
    </row>
    <row r="241" spans="1:8" x14ac:dyDescent="0.2">
      <c r="A241" s="3">
        <v>147</v>
      </c>
      <c r="B241" s="3" t="s">
        <v>579</v>
      </c>
      <c r="C241" s="3" t="s">
        <v>583</v>
      </c>
      <c r="D241" s="3" t="s">
        <v>581</v>
      </c>
      <c r="E241" s="3" t="s">
        <v>584</v>
      </c>
      <c r="F241" s="14">
        <v>1.11E-4</v>
      </c>
      <c r="G241" s="3" t="s">
        <v>360</v>
      </c>
      <c r="H241" s="3">
        <v>1.7</v>
      </c>
    </row>
    <row r="242" spans="1:8" x14ac:dyDescent="0.2">
      <c r="A242" s="3">
        <v>147</v>
      </c>
      <c r="B242" s="3" t="s">
        <v>579</v>
      </c>
      <c r="C242" s="3" t="s">
        <v>585</v>
      </c>
      <c r="D242" s="3" t="s">
        <v>581</v>
      </c>
      <c r="E242" s="3" t="s">
        <v>447</v>
      </c>
      <c r="F242" s="14">
        <v>2.8900000000000002E-3</v>
      </c>
      <c r="G242" s="3" t="s">
        <v>363</v>
      </c>
      <c r="H242" s="3">
        <v>18.600000000000001</v>
      </c>
    </row>
    <row r="243" spans="1:8" x14ac:dyDescent="0.2">
      <c r="A243" s="3">
        <v>148</v>
      </c>
      <c r="B243" s="3" t="s">
        <v>586</v>
      </c>
      <c r="C243" s="3" t="s">
        <v>587</v>
      </c>
      <c r="D243" s="3" t="s">
        <v>588</v>
      </c>
      <c r="E243" s="3" t="s">
        <v>445</v>
      </c>
      <c r="F243" s="14">
        <v>2.8999999999999998E-3</v>
      </c>
      <c r="G243" s="3" t="s">
        <v>363</v>
      </c>
      <c r="H243" s="3">
        <v>3.4</v>
      </c>
    </row>
    <row r="244" spans="1:8" x14ac:dyDescent="0.2">
      <c r="A244" s="3">
        <v>148</v>
      </c>
      <c r="B244" s="3" t="s">
        <v>586</v>
      </c>
      <c r="C244" s="3" t="s">
        <v>589</v>
      </c>
      <c r="D244" s="3" t="s">
        <v>588</v>
      </c>
      <c r="E244" s="3" t="s">
        <v>584</v>
      </c>
      <c r="F244" s="14">
        <v>8.4800000000000001E-4</v>
      </c>
      <c r="G244" s="3" t="s">
        <v>360</v>
      </c>
      <c r="H244" s="3">
        <v>2.8</v>
      </c>
    </row>
    <row r="245" spans="1:8" x14ac:dyDescent="0.2">
      <c r="A245" s="3">
        <v>148</v>
      </c>
      <c r="B245" s="3" t="s">
        <v>586</v>
      </c>
      <c r="C245" s="3" t="s">
        <v>590</v>
      </c>
      <c r="D245" s="3" t="s">
        <v>588</v>
      </c>
      <c r="E245" s="3" t="s">
        <v>447</v>
      </c>
      <c r="F245" s="14">
        <v>4.5300000000000002E-3</v>
      </c>
      <c r="G245" s="3" t="s">
        <v>363</v>
      </c>
      <c r="H245" s="3">
        <v>4.0999999999999996</v>
      </c>
    </row>
    <row r="246" spans="1:8" x14ac:dyDescent="0.2">
      <c r="A246" s="3">
        <v>149</v>
      </c>
      <c r="B246" s="3" t="s">
        <v>591</v>
      </c>
      <c r="C246" s="3" t="s">
        <v>420</v>
      </c>
      <c r="D246" s="3" t="s">
        <v>421</v>
      </c>
      <c r="E246" s="3" t="s">
        <v>367</v>
      </c>
      <c r="F246" s="14">
        <v>2.5300000000000001E-10</v>
      </c>
      <c r="G246" s="3" t="s">
        <v>422</v>
      </c>
      <c r="H246" s="3">
        <v>8.4</v>
      </c>
    </row>
    <row r="247" spans="1:8" x14ac:dyDescent="0.2">
      <c r="A247" s="3">
        <v>149</v>
      </c>
      <c r="B247" s="3" t="s">
        <v>591</v>
      </c>
      <c r="C247" s="3" t="s">
        <v>423</v>
      </c>
      <c r="D247" s="3" t="s">
        <v>421</v>
      </c>
      <c r="E247" s="3" t="s">
        <v>369</v>
      </c>
      <c r="F247" s="14">
        <v>2.5299999999999999E-11</v>
      </c>
      <c r="G247" s="3" t="s">
        <v>422</v>
      </c>
      <c r="H247" s="3">
        <v>18.8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3"/>
  <sheetViews>
    <sheetView zoomScale="85" zoomScaleNormal="85" workbookViewId="0">
      <pane ySplit="1" topLeftCell="A2" activePane="bottomLeft" state="frozen"/>
      <selection pane="bottomLeft"/>
    </sheetView>
  </sheetViews>
  <sheetFormatPr defaultColWidth="8.85546875" defaultRowHeight="14.25" x14ac:dyDescent="0.2"/>
  <cols>
    <col min="1" max="1" width="9.7109375" style="1" customWidth="1"/>
    <col min="2" max="2" width="10.85546875" style="1" customWidth="1"/>
    <col min="3" max="3" width="14.42578125" style="7" bestFit="1" customWidth="1"/>
    <col min="4" max="4" width="21" style="1" customWidth="1"/>
    <col min="5" max="5" width="31.140625" style="8" customWidth="1"/>
    <col min="6" max="6" width="9.7109375" style="1" customWidth="1"/>
    <col min="7" max="7" width="26.85546875" style="8" customWidth="1"/>
    <col min="8" max="8" width="26.5703125" style="8" customWidth="1"/>
    <col min="9" max="9" width="26.28515625" style="8" customWidth="1"/>
    <col min="10" max="10" width="62.28515625" style="1" customWidth="1"/>
    <col min="11" max="16384" width="8.85546875" style="1"/>
  </cols>
  <sheetData>
    <row r="1" spans="1:10" s="23" customFormat="1" ht="15" x14ac:dyDescent="0.25">
      <c r="A1" s="35"/>
      <c r="B1" s="36" t="s">
        <v>0</v>
      </c>
      <c r="C1" s="37" t="s">
        <v>1</v>
      </c>
      <c r="D1" s="36" t="s">
        <v>14</v>
      </c>
      <c r="E1" s="36" t="s">
        <v>7</v>
      </c>
      <c r="F1" s="36" t="s">
        <v>2</v>
      </c>
      <c r="G1" s="36" t="s">
        <v>4</v>
      </c>
      <c r="H1" s="36" t="s">
        <v>10</v>
      </c>
      <c r="I1" s="36" t="s">
        <v>17</v>
      </c>
      <c r="J1" s="36" t="s">
        <v>3</v>
      </c>
    </row>
    <row r="2" spans="1:10" ht="42.75" x14ac:dyDescent="0.2">
      <c r="A2" s="8"/>
      <c r="B2" s="10">
        <v>1947</v>
      </c>
      <c r="C2" s="13">
        <v>1</v>
      </c>
      <c r="D2" s="10"/>
      <c r="E2" s="10" t="s">
        <v>8</v>
      </c>
      <c r="F2" s="10" t="s">
        <v>98</v>
      </c>
      <c r="G2" s="10" t="s">
        <v>9</v>
      </c>
      <c r="H2" s="10"/>
      <c r="I2" s="10"/>
      <c r="J2" s="10" t="s">
        <v>91</v>
      </c>
    </row>
    <row r="3" spans="1:10" ht="28.5" x14ac:dyDescent="0.2">
      <c r="A3" s="8"/>
      <c r="B3" s="10" t="s">
        <v>11</v>
      </c>
      <c r="C3" s="13">
        <v>2</v>
      </c>
      <c r="D3" s="10"/>
      <c r="E3" s="10"/>
      <c r="F3" s="10" t="s">
        <v>98</v>
      </c>
      <c r="G3" s="10" t="s">
        <v>6</v>
      </c>
      <c r="H3" s="10" t="s">
        <v>12</v>
      </c>
      <c r="I3" s="10"/>
      <c r="J3" s="10" t="s">
        <v>326</v>
      </c>
    </row>
    <row r="4" spans="1:10" ht="28.5" x14ac:dyDescent="0.2">
      <c r="A4" s="8"/>
      <c r="B4" s="10" t="s">
        <v>13</v>
      </c>
      <c r="C4" s="13">
        <v>16</v>
      </c>
      <c r="D4" s="38">
        <v>11000</v>
      </c>
      <c r="E4" s="10"/>
      <c r="F4" s="10"/>
      <c r="G4" s="10" t="s">
        <v>6</v>
      </c>
      <c r="H4" s="10" t="s">
        <v>12</v>
      </c>
      <c r="I4" s="10"/>
      <c r="J4" s="10" t="s">
        <v>327</v>
      </c>
    </row>
    <row r="5" spans="1:10" ht="28.5" x14ac:dyDescent="0.2">
      <c r="A5" s="8"/>
      <c r="B5" s="10" t="s">
        <v>15</v>
      </c>
      <c r="C5" s="13">
        <v>16</v>
      </c>
      <c r="D5" s="38">
        <v>18000</v>
      </c>
      <c r="E5" s="10"/>
      <c r="F5" s="10"/>
      <c r="G5" s="10" t="s">
        <v>6</v>
      </c>
      <c r="H5" s="10"/>
      <c r="I5" s="10"/>
      <c r="J5" s="10" t="s">
        <v>327</v>
      </c>
    </row>
    <row r="6" spans="1:10" ht="28.5" x14ac:dyDescent="0.2">
      <c r="A6" s="8"/>
      <c r="B6" s="10" t="s">
        <v>16</v>
      </c>
      <c r="C6" s="13">
        <v>1</v>
      </c>
      <c r="D6" s="10"/>
      <c r="E6" s="10"/>
      <c r="F6" s="10" t="s">
        <v>98</v>
      </c>
      <c r="G6" s="10" t="s">
        <v>18</v>
      </c>
      <c r="H6" s="10"/>
      <c r="I6" s="10" t="s">
        <v>18</v>
      </c>
      <c r="J6" s="10" t="s">
        <v>328</v>
      </c>
    </row>
    <row r="7" spans="1:10" ht="28.5" x14ac:dyDescent="0.2">
      <c r="A7" s="8"/>
      <c r="B7" s="10" t="s">
        <v>19</v>
      </c>
      <c r="C7" s="13">
        <v>2</v>
      </c>
      <c r="D7" s="10"/>
      <c r="E7" s="10" t="s">
        <v>20</v>
      </c>
      <c r="F7" s="10" t="s">
        <v>98</v>
      </c>
      <c r="G7" s="10"/>
      <c r="H7" s="10"/>
      <c r="I7" s="10"/>
      <c r="J7" s="10" t="s">
        <v>92</v>
      </c>
    </row>
    <row r="8" spans="1:10" ht="28.5" x14ac:dyDescent="0.2">
      <c r="A8" s="8"/>
      <c r="B8" s="10" t="s">
        <v>21</v>
      </c>
      <c r="C8" s="13">
        <v>9</v>
      </c>
      <c r="D8" s="38">
        <v>1500</v>
      </c>
      <c r="E8" s="10"/>
      <c r="F8" s="10" t="s">
        <v>97</v>
      </c>
      <c r="G8" s="10" t="s">
        <v>6</v>
      </c>
      <c r="H8" s="10"/>
      <c r="I8" s="10"/>
      <c r="J8" s="10" t="s">
        <v>329</v>
      </c>
    </row>
    <row r="9" spans="1:10" ht="28.5" x14ac:dyDescent="0.2">
      <c r="A9" s="8"/>
      <c r="B9" s="10" t="s">
        <v>22</v>
      </c>
      <c r="C9" s="13">
        <v>12</v>
      </c>
      <c r="D9" s="10"/>
      <c r="E9" s="10"/>
      <c r="F9" s="10" t="s">
        <v>97</v>
      </c>
      <c r="G9" s="10"/>
      <c r="H9" s="10"/>
      <c r="I9" s="10" t="s">
        <v>23</v>
      </c>
      <c r="J9" s="10" t="s">
        <v>330</v>
      </c>
    </row>
    <row r="10" spans="1:10" ht="28.5" x14ac:dyDescent="0.2">
      <c r="A10" s="8"/>
      <c r="B10" s="10" t="s">
        <v>24</v>
      </c>
      <c r="C10" s="13">
        <v>19</v>
      </c>
      <c r="D10" s="10"/>
      <c r="E10" s="10" t="s">
        <v>26</v>
      </c>
      <c r="F10" s="10" t="s">
        <v>98</v>
      </c>
      <c r="G10" s="10" t="s">
        <v>6</v>
      </c>
      <c r="H10" s="10"/>
      <c r="I10" s="10" t="s">
        <v>25</v>
      </c>
      <c r="J10" s="10" t="s">
        <v>331</v>
      </c>
    </row>
    <row r="11" spans="1:10" ht="28.5" x14ac:dyDescent="0.2">
      <c r="A11" s="8"/>
      <c r="B11" s="10" t="s">
        <v>27</v>
      </c>
      <c r="C11" s="13">
        <v>1</v>
      </c>
      <c r="D11" s="10"/>
      <c r="E11" s="10" t="s">
        <v>28</v>
      </c>
      <c r="F11" s="10" t="s">
        <v>98</v>
      </c>
      <c r="G11" s="10"/>
      <c r="H11" s="10"/>
      <c r="I11" s="10"/>
      <c r="J11" s="10" t="s">
        <v>328</v>
      </c>
    </row>
    <row r="12" spans="1:10" ht="28.5" x14ac:dyDescent="0.2">
      <c r="A12" s="8"/>
      <c r="B12" s="10" t="s">
        <v>29</v>
      </c>
      <c r="C12" s="13">
        <v>5</v>
      </c>
      <c r="D12" s="10"/>
      <c r="E12" s="10" t="s">
        <v>30</v>
      </c>
      <c r="F12" s="10" t="s">
        <v>98</v>
      </c>
      <c r="G12" s="10"/>
      <c r="H12" s="10"/>
      <c r="I12" s="10"/>
      <c r="J12" s="10" t="s">
        <v>332</v>
      </c>
    </row>
    <row r="13" spans="1:10" ht="28.5" x14ac:dyDescent="0.2">
      <c r="A13" s="8"/>
      <c r="B13" s="10" t="s">
        <v>31</v>
      </c>
      <c r="C13" s="13">
        <v>17</v>
      </c>
      <c r="D13" s="10"/>
      <c r="E13" s="10" t="s">
        <v>32</v>
      </c>
      <c r="F13" s="10" t="s">
        <v>98</v>
      </c>
      <c r="G13" s="10" t="s">
        <v>6</v>
      </c>
      <c r="H13" s="10"/>
      <c r="I13" s="10"/>
      <c r="J13" s="10" t="s">
        <v>333</v>
      </c>
    </row>
    <row r="14" spans="1:10" ht="28.5" x14ac:dyDescent="0.2">
      <c r="A14" s="8"/>
      <c r="B14" s="10" t="s">
        <v>33</v>
      </c>
      <c r="C14" s="13">
        <v>1</v>
      </c>
      <c r="D14" s="38">
        <v>31294</v>
      </c>
      <c r="E14" s="10" t="s">
        <v>34</v>
      </c>
      <c r="F14" s="10" t="s">
        <v>98</v>
      </c>
      <c r="G14" s="10" t="s">
        <v>35</v>
      </c>
      <c r="H14" s="10"/>
      <c r="I14" s="10"/>
      <c r="J14" s="10" t="s">
        <v>328</v>
      </c>
    </row>
    <row r="15" spans="1:10" ht="28.5" x14ac:dyDescent="0.2">
      <c r="A15" s="8"/>
      <c r="B15" s="10" t="s">
        <v>36</v>
      </c>
      <c r="C15" s="13">
        <v>5</v>
      </c>
      <c r="D15" s="10"/>
      <c r="E15" s="10" t="s">
        <v>37</v>
      </c>
      <c r="F15" s="10" t="s">
        <v>98</v>
      </c>
      <c r="G15" s="10" t="s">
        <v>6</v>
      </c>
      <c r="H15" s="10"/>
      <c r="I15" s="10"/>
      <c r="J15" s="10" t="s">
        <v>332</v>
      </c>
    </row>
    <row r="16" spans="1:10" ht="28.5" x14ac:dyDescent="0.2">
      <c r="A16" s="8"/>
      <c r="B16" s="10" t="s">
        <v>38</v>
      </c>
      <c r="C16" s="13">
        <v>10</v>
      </c>
      <c r="D16" s="10"/>
      <c r="E16" s="10"/>
      <c r="F16" s="10" t="s">
        <v>97</v>
      </c>
      <c r="G16" s="10" t="s">
        <v>39</v>
      </c>
      <c r="H16" s="10" t="s">
        <v>12</v>
      </c>
      <c r="I16" s="10"/>
      <c r="J16" s="10" t="s">
        <v>334</v>
      </c>
    </row>
    <row r="17" spans="1:10" ht="28.5" x14ac:dyDescent="0.2">
      <c r="A17" s="8"/>
      <c r="B17" s="10" t="s">
        <v>40</v>
      </c>
      <c r="C17" s="13">
        <v>16</v>
      </c>
      <c r="D17" s="10"/>
      <c r="E17" s="10" t="s">
        <v>41</v>
      </c>
      <c r="F17" s="10"/>
      <c r="G17" s="10" t="s">
        <v>6</v>
      </c>
      <c r="H17" s="10"/>
      <c r="I17" s="10"/>
      <c r="J17" s="10" t="s">
        <v>327</v>
      </c>
    </row>
    <row r="18" spans="1:10" ht="28.5" x14ac:dyDescent="0.2">
      <c r="A18" s="8"/>
      <c r="B18" s="10" t="s">
        <v>42</v>
      </c>
      <c r="C18" s="13">
        <v>12</v>
      </c>
      <c r="D18" s="10"/>
      <c r="E18" s="10"/>
      <c r="F18" s="10" t="s">
        <v>97</v>
      </c>
      <c r="G18" s="10" t="s">
        <v>43</v>
      </c>
      <c r="H18" s="10" t="s">
        <v>12</v>
      </c>
      <c r="I18" s="10"/>
      <c r="J18" s="10" t="s">
        <v>330</v>
      </c>
    </row>
    <row r="19" spans="1:10" ht="28.5" x14ac:dyDescent="0.2">
      <c r="A19" s="8"/>
      <c r="B19" s="10" t="s">
        <v>44</v>
      </c>
      <c r="C19" s="13">
        <v>7</v>
      </c>
      <c r="D19" s="10"/>
      <c r="E19" s="10"/>
      <c r="F19" s="10" t="s">
        <v>97</v>
      </c>
      <c r="G19" s="10" t="s">
        <v>6</v>
      </c>
      <c r="H19" s="10" t="s">
        <v>12</v>
      </c>
      <c r="I19" s="10"/>
      <c r="J19" s="10" t="s">
        <v>335</v>
      </c>
    </row>
    <row r="20" spans="1:10" ht="28.5" x14ac:dyDescent="0.2">
      <c r="A20" s="8"/>
      <c r="B20" s="10" t="s">
        <v>45</v>
      </c>
      <c r="C20" s="13">
        <v>17</v>
      </c>
      <c r="D20" s="10"/>
      <c r="E20" s="10"/>
      <c r="F20" s="10" t="s">
        <v>98</v>
      </c>
      <c r="G20" s="10" t="s">
        <v>6</v>
      </c>
      <c r="H20" s="10"/>
      <c r="I20" s="10"/>
      <c r="J20" s="10" t="s">
        <v>333</v>
      </c>
    </row>
    <row r="21" spans="1:10" ht="28.5" x14ac:dyDescent="0.2">
      <c r="A21" s="8"/>
      <c r="B21" s="10" t="s">
        <v>46</v>
      </c>
      <c r="C21" s="13">
        <v>1</v>
      </c>
      <c r="D21" s="38">
        <v>32765</v>
      </c>
      <c r="E21" s="10" t="s">
        <v>47</v>
      </c>
      <c r="F21" s="10" t="s">
        <v>98</v>
      </c>
      <c r="G21" s="10" t="s">
        <v>35</v>
      </c>
      <c r="H21" s="10"/>
      <c r="I21" s="10"/>
      <c r="J21" s="10" t="s">
        <v>328</v>
      </c>
    </row>
    <row r="22" spans="1:10" ht="28.5" x14ac:dyDescent="0.2">
      <c r="A22" s="8"/>
      <c r="B22" s="10" t="s">
        <v>48</v>
      </c>
      <c r="C22" s="13">
        <v>10</v>
      </c>
      <c r="D22" s="10"/>
      <c r="E22" s="10"/>
      <c r="F22" s="10" t="s">
        <v>97</v>
      </c>
      <c r="G22" s="10" t="s">
        <v>6</v>
      </c>
      <c r="H22" s="10" t="s">
        <v>12</v>
      </c>
      <c r="I22" s="10"/>
      <c r="J22" s="10" t="s">
        <v>334</v>
      </c>
    </row>
    <row r="23" spans="1:10" ht="28.5" x14ac:dyDescent="0.2">
      <c r="A23" s="8"/>
      <c r="B23" s="10" t="s">
        <v>49</v>
      </c>
      <c r="C23" s="13">
        <v>13</v>
      </c>
      <c r="D23" s="10"/>
      <c r="E23" s="10"/>
      <c r="F23" s="10" t="s">
        <v>97</v>
      </c>
      <c r="G23" s="10" t="s">
        <v>50</v>
      </c>
      <c r="H23" s="10"/>
      <c r="I23" s="10"/>
      <c r="J23" s="10" t="s">
        <v>336</v>
      </c>
    </row>
    <row r="24" spans="1:10" ht="28.5" x14ac:dyDescent="0.2">
      <c r="A24" s="8"/>
      <c r="B24" s="10" t="s">
        <v>51</v>
      </c>
      <c r="C24" s="13">
        <v>7</v>
      </c>
      <c r="D24" s="10"/>
      <c r="E24" s="10" t="s">
        <v>52</v>
      </c>
      <c r="F24" s="10" t="s">
        <v>97</v>
      </c>
      <c r="G24" s="10" t="s">
        <v>6</v>
      </c>
      <c r="H24" s="10" t="s">
        <v>12</v>
      </c>
      <c r="I24" s="10"/>
      <c r="J24" s="10" t="s">
        <v>335</v>
      </c>
    </row>
    <row r="25" spans="1:10" ht="28.5" x14ac:dyDescent="0.2">
      <c r="A25" s="8"/>
      <c r="B25" s="10" t="s">
        <v>53</v>
      </c>
      <c r="C25" s="13">
        <v>9</v>
      </c>
      <c r="D25" s="10"/>
      <c r="E25" s="10" t="s">
        <v>54</v>
      </c>
      <c r="F25" s="10" t="s">
        <v>97</v>
      </c>
      <c r="G25" s="10" t="s">
        <v>55</v>
      </c>
      <c r="H25" s="10" t="s">
        <v>57</v>
      </c>
      <c r="I25" s="10" t="s">
        <v>56</v>
      </c>
      <c r="J25" s="10" t="s">
        <v>329</v>
      </c>
    </row>
    <row r="26" spans="1:10" ht="28.5" x14ac:dyDescent="0.2">
      <c r="A26" s="8"/>
      <c r="B26" s="10" t="s">
        <v>58</v>
      </c>
      <c r="C26" s="13">
        <v>7</v>
      </c>
      <c r="D26" s="38">
        <v>6505</v>
      </c>
      <c r="E26" s="10" t="s">
        <v>59</v>
      </c>
      <c r="F26" s="10" t="s">
        <v>97</v>
      </c>
      <c r="G26" s="10"/>
      <c r="H26" s="10"/>
      <c r="I26" s="10"/>
      <c r="J26" s="10" t="s">
        <v>335</v>
      </c>
    </row>
    <row r="27" spans="1:10" ht="28.5" x14ac:dyDescent="0.2">
      <c r="A27" s="8"/>
      <c r="B27" s="10" t="s">
        <v>60</v>
      </c>
      <c r="C27" s="13">
        <v>11</v>
      </c>
      <c r="D27" s="38">
        <v>15000</v>
      </c>
      <c r="E27" s="10" t="s">
        <v>86</v>
      </c>
      <c r="F27" s="10" t="s">
        <v>97</v>
      </c>
      <c r="G27" s="10"/>
      <c r="H27" s="10" t="s">
        <v>61</v>
      </c>
      <c r="I27" s="10"/>
      <c r="J27" s="10" t="s">
        <v>337</v>
      </c>
    </row>
    <row r="28" spans="1:10" ht="28.5" x14ac:dyDescent="0.2">
      <c r="A28" s="8"/>
      <c r="B28" s="10">
        <v>1981</v>
      </c>
      <c r="C28" s="13">
        <v>16</v>
      </c>
      <c r="D28" s="10"/>
      <c r="E28" s="10" t="s">
        <v>99</v>
      </c>
      <c r="F28" s="10"/>
      <c r="G28" s="10"/>
      <c r="H28" s="10"/>
      <c r="I28" s="10" t="s">
        <v>100</v>
      </c>
      <c r="J28" s="10" t="s">
        <v>327</v>
      </c>
    </row>
    <row r="29" spans="1:10" ht="42.75" x14ac:dyDescent="0.2">
      <c r="A29" s="8"/>
      <c r="B29" s="10" t="s">
        <v>62</v>
      </c>
      <c r="C29" s="13">
        <v>10</v>
      </c>
      <c r="D29" s="10"/>
      <c r="E29" s="10" t="s">
        <v>63</v>
      </c>
      <c r="F29" s="10" t="s">
        <v>97</v>
      </c>
      <c r="G29" s="10"/>
      <c r="H29" s="10" t="s">
        <v>12</v>
      </c>
      <c r="I29" s="10"/>
      <c r="J29" s="10" t="s">
        <v>334</v>
      </c>
    </row>
    <row r="30" spans="1:10" ht="28.5" x14ac:dyDescent="0.2">
      <c r="A30" s="8"/>
      <c r="B30" s="10" t="s">
        <v>64</v>
      </c>
      <c r="C30" s="13">
        <v>12</v>
      </c>
      <c r="D30" s="10"/>
      <c r="E30" s="10" t="s">
        <v>65</v>
      </c>
      <c r="F30" s="10" t="s">
        <v>97</v>
      </c>
      <c r="G30" s="10"/>
      <c r="H30" s="10"/>
      <c r="I30" s="10" t="s">
        <v>66</v>
      </c>
      <c r="J30" s="10" t="s">
        <v>330</v>
      </c>
    </row>
    <row r="31" spans="1:10" ht="28.5" x14ac:dyDescent="0.2">
      <c r="A31" s="8"/>
      <c r="B31" s="10" t="s">
        <v>67</v>
      </c>
      <c r="C31" s="13">
        <v>15</v>
      </c>
      <c r="D31" s="10"/>
      <c r="E31" s="10" t="s">
        <v>68</v>
      </c>
      <c r="F31" s="10" t="s">
        <v>97</v>
      </c>
      <c r="G31" s="10"/>
      <c r="H31" s="10"/>
      <c r="I31" s="10" t="s">
        <v>69</v>
      </c>
      <c r="J31" s="10" t="s">
        <v>338</v>
      </c>
    </row>
    <row r="32" spans="1:10" ht="28.5" x14ac:dyDescent="0.2">
      <c r="A32" s="8"/>
      <c r="B32" s="10" t="s">
        <v>70</v>
      </c>
      <c r="C32" s="13">
        <v>16</v>
      </c>
      <c r="D32" s="10"/>
      <c r="E32" s="10" t="s">
        <v>68</v>
      </c>
      <c r="F32" s="10"/>
      <c r="G32" s="10"/>
      <c r="H32" s="10"/>
      <c r="I32" s="10" t="s">
        <v>71</v>
      </c>
      <c r="J32" s="10" t="s">
        <v>327</v>
      </c>
    </row>
    <row r="33" spans="1:10" ht="28.5" x14ac:dyDescent="0.2">
      <c r="A33" s="8"/>
      <c r="B33" s="10" t="s">
        <v>72</v>
      </c>
      <c r="C33" s="13">
        <v>1</v>
      </c>
      <c r="D33" s="38">
        <v>5517</v>
      </c>
      <c r="E33" s="10" t="s">
        <v>73</v>
      </c>
      <c r="F33" s="10" t="s">
        <v>98</v>
      </c>
      <c r="G33" s="10" t="s">
        <v>74</v>
      </c>
      <c r="H33" s="10"/>
      <c r="I33" s="10"/>
      <c r="J33" s="10" t="s">
        <v>328</v>
      </c>
    </row>
    <row r="34" spans="1:10" ht="28.5" x14ac:dyDescent="0.2">
      <c r="A34" s="8"/>
      <c r="B34" s="10">
        <v>1998</v>
      </c>
      <c r="C34" s="13">
        <v>19</v>
      </c>
      <c r="D34" s="10"/>
      <c r="E34" s="10"/>
      <c r="F34" s="10" t="s">
        <v>98</v>
      </c>
      <c r="G34" s="10" t="s">
        <v>75</v>
      </c>
      <c r="H34" s="10"/>
      <c r="I34" s="10"/>
      <c r="J34" s="10" t="s">
        <v>339</v>
      </c>
    </row>
    <row r="35" spans="1:10" ht="42.75" x14ac:dyDescent="0.2">
      <c r="A35" s="8"/>
      <c r="B35" s="10" t="s">
        <v>76</v>
      </c>
      <c r="C35" s="13">
        <v>16</v>
      </c>
      <c r="D35" s="38">
        <v>1469</v>
      </c>
      <c r="E35" s="10" t="s">
        <v>77</v>
      </c>
      <c r="F35" s="10"/>
      <c r="G35" s="10" t="s">
        <v>101</v>
      </c>
      <c r="H35" s="10" t="s">
        <v>12</v>
      </c>
      <c r="I35" s="10"/>
      <c r="J35" s="10" t="s">
        <v>339</v>
      </c>
    </row>
    <row r="36" spans="1:10" ht="28.5" x14ac:dyDescent="0.2">
      <c r="A36" s="8"/>
      <c r="B36" s="10" t="s">
        <v>78</v>
      </c>
      <c r="C36" s="13">
        <v>1</v>
      </c>
      <c r="D36" s="10"/>
      <c r="E36" s="10" t="s">
        <v>79</v>
      </c>
      <c r="F36" s="10" t="s">
        <v>98</v>
      </c>
      <c r="G36" s="10" t="s">
        <v>80</v>
      </c>
      <c r="H36" s="10"/>
      <c r="I36" s="10"/>
      <c r="J36" s="10" t="s">
        <v>339</v>
      </c>
    </row>
    <row r="37" spans="1:10" ht="28.5" x14ac:dyDescent="0.2">
      <c r="A37" s="8"/>
      <c r="B37" s="10" t="s">
        <v>81</v>
      </c>
      <c r="C37" s="13">
        <v>6</v>
      </c>
      <c r="D37" s="10"/>
      <c r="E37" s="10"/>
      <c r="F37" s="10" t="s">
        <v>98</v>
      </c>
      <c r="G37" s="10" t="s">
        <v>82</v>
      </c>
      <c r="H37" s="10"/>
      <c r="I37" s="10"/>
      <c r="J37" s="10" t="s">
        <v>5</v>
      </c>
    </row>
    <row r="38" spans="1:10" ht="28.5" x14ac:dyDescent="0.2">
      <c r="A38" s="8"/>
      <c r="B38" s="10" t="s">
        <v>83</v>
      </c>
      <c r="C38" s="13">
        <v>5</v>
      </c>
      <c r="D38" s="38">
        <v>27000</v>
      </c>
      <c r="E38" s="10"/>
      <c r="F38" s="10" t="s">
        <v>98</v>
      </c>
      <c r="G38" s="10" t="s">
        <v>84</v>
      </c>
      <c r="H38" s="10" t="s">
        <v>95</v>
      </c>
      <c r="I38" s="10" t="s">
        <v>96</v>
      </c>
      <c r="J38" s="10" t="s">
        <v>85</v>
      </c>
    </row>
    <row r="39" spans="1:10" x14ac:dyDescent="0.2">
      <c r="D39" s="24"/>
      <c r="J39" s="8"/>
    </row>
    <row r="40" spans="1:10" ht="30" x14ac:dyDescent="0.25">
      <c r="A40" s="3"/>
      <c r="B40" s="29" t="s">
        <v>89</v>
      </c>
      <c r="C40" s="30" t="s">
        <v>88</v>
      </c>
      <c r="D40" s="34" t="s">
        <v>94</v>
      </c>
      <c r="J40" s="8"/>
    </row>
    <row r="41" spans="1:10" ht="15" x14ac:dyDescent="0.25">
      <c r="A41" s="29" t="s">
        <v>87</v>
      </c>
      <c r="B41" s="3">
        <v>65</v>
      </c>
      <c r="C41" s="5">
        <f>COUNT(C2:C38)</f>
        <v>37</v>
      </c>
      <c r="D41" s="32">
        <f>SUM(D2:D38)</f>
        <v>150050</v>
      </c>
    </row>
    <row r="42" spans="1:10" ht="15" x14ac:dyDescent="0.25">
      <c r="A42" s="29" t="s">
        <v>90</v>
      </c>
      <c r="B42" s="3"/>
      <c r="C42" s="33">
        <f>C41/B41</f>
        <v>0.56923076923076921</v>
      </c>
      <c r="D42" s="32">
        <f>D41/B41</f>
        <v>2308.4615384615386</v>
      </c>
    </row>
    <row r="43" spans="1:10" ht="27.6" customHeight="1" x14ac:dyDescent="0.25">
      <c r="A43" s="54" t="s">
        <v>102</v>
      </c>
      <c r="B43" s="54"/>
      <c r="C43" s="54"/>
      <c r="D43" s="28">
        <f>COUNTIF(D2:D38,"&gt;0")</f>
        <v>10</v>
      </c>
    </row>
    <row r="44" spans="1:10" ht="31.5" customHeight="1" x14ac:dyDescent="0.2"/>
    <row r="45" spans="1:10" x14ac:dyDescent="0.2">
      <c r="C45" s="7">
        <f>C42/20/8766</f>
        <v>3.2468102283297353E-6</v>
      </c>
    </row>
    <row r="74" spans="2:3" x14ac:dyDescent="0.2">
      <c r="B74" s="1" t="s">
        <v>104</v>
      </c>
      <c r="C74" s="7">
        <f>COUNTIF($C$2:$C$38,1)</f>
        <v>7</v>
      </c>
    </row>
    <row r="75" spans="2:3" x14ac:dyDescent="0.2">
      <c r="B75" s="1" t="s">
        <v>105</v>
      </c>
      <c r="C75" s="7">
        <f>COUNTIF($C$2:$C$38,2)</f>
        <v>2</v>
      </c>
    </row>
    <row r="76" spans="2:3" x14ac:dyDescent="0.2">
      <c r="B76" s="1" t="s">
        <v>106</v>
      </c>
      <c r="C76" s="7">
        <f>COUNTIF($C$2:$C$38,3)</f>
        <v>0</v>
      </c>
    </row>
    <row r="77" spans="2:3" x14ac:dyDescent="0.2">
      <c r="B77" s="1" t="s">
        <v>107</v>
      </c>
      <c r="C77" s="7">
        <f>COUNTIF($C$2:$C$38,4)</f>
        <v>0</v>
      </c>
    </row>
    <row r="78" spans="2:3" x14ac:dyDescent="0.2">
      <c r="B78" s="1" t="s">
        <v>108</v>
      </c>
      <c r="C78" s="7">
        <f>COUNTIF($C$2:$C$38,5)</f>
        <v>3</v>
      </c>
    </row>
    <row r="79" spans="2:3" x14ac:dyDescent="0.2">
      <c r="B79" s="1" t="s">
        <v>109</v>
      </c>
      <c r="C79" s="7">
        <f>COUNTIF($C$2:$C$38,6)</f>
        <v>1</v>
      </c>
    </row>
    <row r="80" spans="2:3" x14ac:dyDescent="0.2">
      <c r="B80" s="1" t="s">
        <v>110</v>
      </c>
      <c r="C80" s="7">
        <f>COUNTIF($C$2:$C$38,7)</f>
        <v>3</v>
      </c>
    </row>
    <row r="81" spans="2:3" x14ac:dyDescent="0.2">
      <c r="B81" s="1" t="s">
        <v>111</v>
      </c>
      <c r="C81" s="7">
        <f>COUNTIF($C$2:$C$38,8)</f>
        <v>0</v>
      </c>
    </row>
    <row r="82" spans="2:3" x14ac:dyDescent="0.2">
      <c r="B82" s="1" t="s">
        <v>112</v>
      </c>
      <c r="C82" s="7">
        <f>COUNTIF($C$2:$C$38,9)</f>
        <v>2</v>
      </c>
    </row>
    <row r="83" spans="2:3" x14ac:dyDescent="0.2">
      <c r="B83" s="1" t="s">
        <v>113</v>
      </c>
      <c r="C83" s="7">
        <f>COUNTIF($C$2:$C$38,10)</f>
        <v>3</v>
      </c>
    </row>
    <row r="84" spans="2:3" x14ac:dyDescent="0.2">
      <c r="B84" s="1" t="s">
        <v>114</v>
      </c>
      <c r="C84" s="7">
        <f>COUNTIF($C$2:$C$38,11)</f>
        <v>1</v>
      </c>
    </row>
    <row r="85" spans="2:3" x14ac:dyDescent="0.2">
      <c r="B85" s="1" t="s">
        <v>115</v>
      </c>
      <c r="C85" s="7">
        <f>COUNTIF($C$2:$C$38,12)</f>
        <v>3</v>
      </c>
    </row>
    <row r="86" spans="2:3" x14ac:dyDescent="0.2">
      <c r="B86" s="1" t="s">
        <v>116</v>
      </c>
      <c r="C86" s="7">
        <f>COUNTIF($C$2:$C$38,13)</f>
        <v>1</v>
      </c>
    </row>
    <row r="87" spans="2:3" x14ac:dyDescent="0.2">
      <c r="B87" s="1" t="s">
        <v>117</v>
      </c>
      <c r="C87" s="7">
        <f>COUNTIF($C$2:$C$38,14)</f>
        <v>0</v>
      </c>
    </row>
    <row r="88" spans="2:3" x14ac:dyDescent="0.2">
      <c r="B88" s="1" t="s">
        <v>118</v>
      </c>
      <c r="C88" s="7">
        <f>COUNTIF($C$2:$C$38,15)</f>
        <v>1</v>
      </c>
    </row>
    <row r="89" spans="2:3" x14ac:dyDescent="0.2">
      <c r="B89" s="1" t="s">
        <v>119</v>
      </c>
      <c r="C89" s="7">
        <f>COUNTIF($C$2:$C$38,16)</f>
        <v>6</v>
      </c>
    </row>
    <row r="90" spans="2:3" x14ac:dyDescent="0.2">
      <c r="B90" s="1" t="s">
        <v>120</v>
      </c>
      <c r="C90" s="7">
        <f>COUNTIF($C$2:$C$38,17)</f>
        <v>2</v>
      </c>
    </row>
    <row r="91" spans="2:3" x14ac:dyDescent="0.2">
      <c r="B91" s="1" t="s">
        <v>121</v>
      </c>
      <c r="C91" s="7">
        <f>COUNTIF($C$2:$C$38,18)</f>
        <v>0</v>
      </c>
    </row>
    <row r="92" spans="2:3" x14ac:dyDescent="0.2">
      <c r="B92" s="1" t="s">
        <v>122</v>
      </c>
      <c r="C92" s="7">
        <f>COUNTIF($C$2:$C$38,19)</f>
        <v>2</v>
      </c>
    </row>
    <row r="93" spans="2:3" x14ac:dyDescent="0.2">
      <c r="B93" s="1" t="s">
        <v>123</v>
      </c>
      <c r="C93" s="7">
        <f>COUNTIF($C$2:$C$38,20)</f>
        <v>0</v>
      </c>
    </row>
  </sheetData>
  <mergeCells count="1">
    <mergeCell ref="A43:C43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70"/>
  <sheetViews>
    <sheetView workbookViewId="0"/>
  </sheetViews>
  <sheetFormatPr defaultColWidth="8.85546875" defaultRowHeight="14.25" x14ac:dyDescent="0.2"/>
  <cols>
    <col min="1" max="2" width="8.85546875" style="1"/>
    <col min="3" max="3" width="11.5703125" style="1" customWidth="1"/>
    <col min="4" max="16384" width="8.85546875" style="1"/>
  </cols>
  <sheetData>
    <row r="1" spans="2:3" x14ac:dyDescent="0.2">
      <c r="C1" s="1" t="s">
        <v>93</v>
      </c>
    </row>
    <row r="2" spans="2:3" x14ac:dyDescent="0.2">
      <c r="B2" s="1">
        <v>1947</v>
      </c>
      <c r="C2" s="1">
        <v>2</v>
      </c>
    </row>
    <row r="3" spans="2:3" x14ac:dyDescent="0.2">
      <c r="B3" s="1">
        <v>1948</v>
      </c>
      <c r="C3" s="1">
        <v>1</v>
      </c>
    </row>
    <row r="4" spans="2:3" x14ac:dyDescent="0.2">
      <c r="B4" s="1">
        <v>1949</v>
      </c>
      <c r="C4" s="1">
        <v>1</v>
      </c>
    </row>
    <row r="5" spans="2:3" x14ac:dyDescent="0.2">
      <c r="B5" s="1">
        <v>1950</v>
      </c>
    </row>
    <row r="6" spans="2:3" x14ac:dyDescent="0.2">
      <c r="B6" s="1">
        <v>1951</v>
      </c>
    </row>
    <row r="7" spans="2:3" x14ac:dyDescent="0.2">
      <c r="B7" s="1">
        <v>1952</v>
      </c>
    </row>
    <row r="8" spans="2:3" x14ac:dyDescent="0.2">
      <c r="B8" s="1">
        <v>1953</v>
      </c>
      <c r="C8" s="1">
        <v>1</v>
      </c>
    </row>
    <row r="9" spans="2:3" x14ac:dyDescent="0.2">
      <c r="B9" s="1">
        <v>1954</v>
      </c>
      <c r="C9" s="1">
        <v>1</v>
      </c>
    </row>
    <row r="10" spans="2:3" x14ac:dyDescent="0.2">
      <c r="B10" s="1">
        <v>1955</v>
      </c>
    </row>
    <row r="11" spans="2:3" x14ac:dyDescent="0.2">
      <c r="B11" s="1">
        <v>1956</v>
      </c>
    </row>
    <row r="12" spans="2:3" x14ac:dyDescent="0.2">
      <c r="B12" s="1">
        <v>1957</v>
      </c>
    </row>
    <row r="13" spans="2:3" x14ac:dyDescent="0.2">
      <c r="B13" s="1">
        <v>1958</v>
      </c>
      <c r="C13" s="1">
        <v>1</v>
      </c>
    </row>
    <row r="14" spans="2:3" x14ac:dyDescent="0.2">
      <c r="B14" s="1">
        <v>1959</v>
      </c>
    </row>
    <row r="15" spans="2:3" x14ac:dyDescent="0.2">
      <c r="B15" s="1">
        <v>1960</v>
      </c>
    </row>
    <row r="16" spans="2:3" x14ac:dyDescent="0.2">
      <c r="B16" s="1">
        <v>1961</v>
      </c>
    </row>
    <row r="17" spans="2:3" x14ac:dyDescent="0.2">
      <c r="B17" s="1">
        <v>1962</v>
      </c>
    </row>
    <row r="18" spans="2:3" x14ac:dyDescent="0.2">
      <c r="B18" s="1">
        <v>1963</v>
      </c>
    </row>
    <row r="19" spans="2:3" x14ac:dyDescent="0.2">
      <c r="B19" s="1">
        <v>1964</v>
      </c>
      <c r="C19" s="1">
        <v>3</v>
      </c>
    </row>
    <row r="20" spans="2:3" x14ac:dyDescent="0.2">
      <c r="B20" s="1">
        <v>1965</v>
      </c>
      <c r="C20" s="1">
        <v>1</v>
      </c>
    </row>
    <row r="21" spans="2:3" x14ac:dyDescent="0.2">
      <c r="B21" s="1">
        <v>1966</v>
      </c>
    </row>
    <row r="22" spans="2:3" x14ac:dyDescent="0.2">
      <c r="B22" s="1">
        <v>1967</v>
      </c>
    </row>
    <row r="23" spans="2:3" x14ac:dyDescent="0.2">
      <c r="B23" s="1">
        <v>1968</v>
      </c>
    </row>
    <row r="24" spans="2:3" x14ac:dyDescent="0.2">
      <c r="B24" s="1">
        <v>1969</v>
      </c>
      <c r="C24" s="1">
        <v>1</v>
      </c>
    </row>
    <row r="25" spans="2:3" x14ac:dyDescent="0.2">
      <c r="B25" s="1">
        <v>1970</v>
      </c>
      <c r="C25" s="1">
        <v>1</v>
      </c>
    </row>
    <row r="26" spans="2:3" x14ac:dyDescent="0.2">
      <c r="B26" s="1">
        <v>1971</v>
      </c>
    </row>
    <row r="27" spans="2:3" x14ac:dyDescent="0.2">
      <c r="B27" s="1">
        <v>1972</v>
      </c>
      <c r="C27" s="1">
        <v>1</v>
      </c>
    </row>
    <row r="28" spans="2:3" x14ac:dyDescent="0.2">
      <c r="B28" s="1">
        <v>1973</v>
      </c>
      <c r="C28" s="1">
        <v>4</v>
      </c>
    </row>
    <row r="29" spans="2:3" x14ac:dyDescent="0.2">
      <c r="B29" s="1">
        <v>1974</v>
      </c>
    </row>
    <row r="30" spans="2:3" x14ac:dyDescent="0.2">
      <c r="B30" s="1">
        <v>1975</v>
      </c>
      <c r="C30" s="1">
        <v>2</v>
      </c>
    </row>
    <row r="31" spans="2:3" x14ac:dyDescent="0.2">
      <c r="B31" s="1">
        <v>1976</v>
      </c>
      <c r="C31" s="1">
        <v>2</v>
      </c>
    </row>
    <row r="32" spans="2:3" x14ac:dyDescent="0.2">
      <c r="B32" s="1">
        <v>1977</v>
      </c>
    </row>
    <row r="33" spans="2:3" x14ac:dyDescent="0.2">
      <c r="B33" s="1">
        <v>1978</v>
      </c>
      <c r="C33" s="1">
        <v>2</v>
      </c>
    </row>
    <row r="34" spans="2:3" x14ac:dyDescent="0.2">
      <c r="B34" s="1">
        <v>1979</v>
      </c>
    </row>
    <row r="35" spans="2:3" x14ac:dyDescent="0.2">
      <c r="B35" s="1">
        <v>1980</v>
      </c>
      <c r="C35" s="1">
        <v>2</v>
      </c>
    </row>
    <row r="36" spans="2:3" x14ac:dyDescent="0.2">
      <c r="B36" s="1">
        <v>1981</v>
      </c>
      <c r="C36" s="1">
        <v>5</v>
      </c>
    </row>
    <row r="37" spans="2:3" x14ac:dyDescent="0.2">
      <c r="B37" s="1">
        <v>1982</v>
      </c>
      <c r="C37" s="1">
        <v>1</v>
      </c>
    </row>
    <row r="38" spans="2:3" x14ac:dyDescent="0.2">
      <c r="B38" s="1">
        <v>1983</v>
      </c>
    </row>
    <row r="39" spans="2:3" x14ac:dyDescent="0.2">
      <c r="B39" s="1">
        <v>1984</v>
      </c>
    </row>
    <row r="40" spans="2:3" x14ac:dyDescent="0.2">
      <c r="B40" s="1">
        <v>1985</v>
      </c>
    </row>
    <row r="41" spans="2:3" x14ac:dyDescent="0.2">
      <c r="B41" s="1">
        <v>1986</v>
      </c>
    </row>
    <row r="42" spans="2:3" x14ac:dyDescent="0.2">
      <c r="B42" s="1">
        <v>1987</v>
      </c>
    </row>
    <row r="43" spans="2:3" x14ac:dyDescent="0.2">
      <c r="B43" s="1">
        <v>1988</v>
      </c>
    </row>
    <row r="44" spans="2:3" x14ac:dyDescent="0.2">
      <c r="B44" s="1">
        <v>1989</v>
      </c>
    </row>
    <row r="45" spans="2:3" x14ac:dyDescent="0.2">
      <c r="B45" s="1">
        <v>1990</v>
      </c>
    </row>
    <row r="46" spans="2:3" x14ac:dyDescent="0.2">
      <c r="B46" s="1">
        <v>1991</v>
      </c>
    </row>
    <row r="47" spans="2:3" x14ac:dyDescent="0.2">
      <c r="B47" s="1">
        <v>1992</v>
      </c>
    </row>
    <row r="48" spans="2:3" x14ac:dyDescent="0.2">
      <c r="B48" s="1">
        <v>1993</v>
      </c>
    </row>
    <row r="49" spans="2:3" x14ac:dyDescent="0.2">
      <c r="B49" s="1">
        <v>1994</v>
      </c>
    </row>
    <row r="50" spans="2:3" x14ac:dyDescent="0.2">
      <c r="B50" s="1">
        <v>1995</v>
      </c>
    </row>
    <row r="51" spans="2:3" x14ac:dyDescent="0.2">
      <c r="B51" s="1">
        <v>1996</v>
      </c>
    </row>
    <row r="52" spans="2:3" x14ac:dyDescent="0.2">
      <c r="B52" s="1">
        <v>1997</v>
      </c>
    </row>
    <row r="53" spans="2:3" x14ac:dyDescent="0.2">
      <c r="B53" s="1">
        <v>1998</v>
      </c>
      <c r="C53" s="1">
        <v>2</v>
      </c>
    </row>
    <row r="54" spans="2:3" x14ac:dyDescent="0.2">
      <c r="B54" s="1">
        <v>1999</v>
      </c>
      <c r="C54" s="1">
        <v>1</v>
      </c>
    </row>
    <row r="55" spans="2:3" x14ac:dyDescent="0.2">
      <c r="B55" s="1">
        <v>2000</v>
      </c>
    </row>
    <row r="56" spans="2:3" x14ac:dyDescent="0.2">
      <c r="B56" s="1">
        <v>2001</v>
      </c>
    </row>
    <row r="57" spans="2:3" x14ac:dyDescent="0.2">
      <c r="B57" s="1">
        <v>2002</v>
      </c>
      <c r="C57" s="1">
        <v>1</v>
      </c>
    </row>
    <row r="58" spans="2:3" x14ac:dyDescent="0.2">
      <c r="B58" s="1">
        <v>2003</v>
      </c>
    </row>
    <row r="59" spans="2:3" x14ac:dyDescent="0.2">
      <c r="B59" s="1">
        <v>2004</v>
      </c>
    </row>
    <row r="60" spans="2:3" x14ac:dyDescent="0.2">
      <c r="B60" s="1">
        <v>2005</v>
      </c>
    </row>
    <row r="61" spans="2:3" x14ac:dyDescent="0.2">
      <c r="B61" s="1">
        <v>2006</v>
      </c>
    </row>
    <row r="62" spans="2:3" x14ac:dyDescent="0.2">
      <c r="B62" s="1">
        <v>2007</v>
      </c>
    </row>
    <row r="63" spans="2:3" x14ac:dyDescent="0.2">
      <c r="B63" s="1">
        <v>2008</v>
      </c>
    </row>
    <row r="64" spans="2:3" x14ac:dyDescent="0.2">
      <c r="B64" s="1">
        <v>2009</v>
      </c>
    </row>
    <row r="65" spans="2:3" x14ac:dyDescent="0.2">
      <c r="B65" s="1">
        <v>2010</v>
      </c>
    </row>
    <row r="66" spans="2:3" x14ac:dyDescent="0.2">
      <c r="B66" s="1">
        <v>2011</v>
      </c>
    </row>
    <row r="67" spans="2:3" x14ac:dyDescent="0.2">
      <c r="B67" s="1">
        <v>2012</v>
      </c>
    </row>
    <row r="68" spans="2:3" x14ac:dyDescent="0.2">
      <c r="B68" s="1">
        <v>2013</v>
      </c>
    </row>
    <row r="69" spans="2:3" x14ac:dyDescent="0.2">
      <c r="B69" s="1">
        <v>2014</v>
      </c>
      <c r="C69" s="1">
        <v>1</v>
      </c>
    </row>
    <row r="70" spans="2:3" x14ac:dyDescent="0.2">
      <c r="C70" s="1">
        <f>SUM(C2:C69)</f>
        <v>37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8"/>
  <sheetViews>
    <sheetView workbookViewId="0"/>
  </sheetViews>
  <sheetFormatPr defaultColWidth="8.85546875" defaultRowHeight="14.25" x14ac:dyDescent="0.2"/>
  <cols>
    <col min="1" max="1" width="8.85546875" style="1"/>
    <col min="2" max="2" width="14.5703125" style="1" customWidth="1"/>
    <col min="3" max="3" width="12.28515625" style="1" customWidth="1"/>
    <col min="4" max="16384" width="8.85546875" style="1"/>
  </cols>
  <sheetData>
    <row r="2" spans="2:3" x14ac:dyDescent="0.2">
      <c r="B2" s="1" t="s">
        <v>150</v>
      </c>
      <c r="C2" s="1">
        <v>1913</v>
      </c>
    </row>
    <row r="3" spans="2:3" x14ac:dyDescent="0.2">
      <c r="B3" s="1" t="s">
        <v>151</v>
      </c>
      <c r="C3" s="1">
        <v>2013</v>
      </c>
    </row>
    <row r="4" spans="2:3" x14ac:dyDescent="0.2">
      <c r="B4" s="1" t="s">
        <v>152</v>
      </c>
      <c r="C4" s="1">
        <v>100</v>
      </c>
    </row>
    <row r="6" spans="2:3" x14ac:dyDescent="0.2">
      <c r="B6" s="1" t="s">
        <v>153</v>
      </c>
      <c r="C6" s="1">
        <v>9</v>
      </c>
    </row>
    <row r="7" spans="2:3" x14ac:dyDescent="0.2">
      <c r="B7" s="1" t="s">
        <v>154</v>
      </c>
      <c r="C7" s="1">
        <v>2</v>
      </c>
    </row>
    <row r="8" spans="2:3" x14ac:dyDescent="0.2">
      <c r="C8" s="1">
        <v>11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8"/>
  <sheetViews>
    <sheetView topLeftCell="G1"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23.42578125" style="1" bestFit="1" customWidth="1"/>
    <col min="3" max="3" width="27.42578125" style="7" bestFit="1" customWidth="1"/>
    <col min="4" max="4" width="24.42578125" style="1" bestFit="1" customWidth="1"/>
    <col min="5" max="5" width="16.28515625" style="1" bestFit="1" customWidth="1"/>
    <col min="6" max="6" width="29.5703125" style="8" bestFit="1" customWidth="1"/>
    <col min="7" max="7" width="9.5703125" style="1" bestFit="1" customWidth="1"/>
    <col min="8" max="8" width="30.7109375" style="8" bestFit="1" customWidth="1"/>
    <col min="9" max="9" width="11" style="8" bestFit="1" customWidth="1"/>
    <col min="10" max="10" width="18.7109375" style="8" bestFit="1" customWidth="1"/>
    <col min="11" max="11" width="38" style="1" bestFit="1" customWidth="1"/>
    <col min="12" max="12" width="11.7109375" style="1" bestFit="1" customWidth="1"/>
    <col min="13" max="13" width="27.42578125" style="1" bestFit="1" customWidth="1"/>
    <col min="14" max="14" width="18.7109375" style="1" bestFit="1" customWidth="1"/>
    <col min="15" max="15" width="14.5703125" style="1" bestFit="1" customWidth="1"/>
    <col min="16" max="19" width="9.5703125" style="1" bestFit="1" customWidth="1"/>
    <col min="20" max="20" width="13.42578125" style="1" bestFit="1" customWidth="1"/>
    <col min="21" max="16384" width="8.85546875" style="1"/>
  </cols>
  <sheetData>
    <row r="1" spans="1:12" s="23" customFormat="1" ht="15" x14ac:dyDescent="0.25">
      <c r="B1" s="29" t="s">
        <v>0</v>
      </c>
      <c r="C1" s="30" t="s">
        <v>1</v>
      </c>
      <c r="D1" s="29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12" ht="57" x14ac:dyDescent="0.2">
      <c r="B2" s="3">
        <v>1947</v>
      </c>
      <c r="C2" s="5">
        <v>1</v>
      </c>
      <c r="D2" s="3"/>
      <c r="E2" s="3" t="s">
        <v>125</v>
      </c>
      <c r="F2" s="10" t="s">
        <v>8</v>
      </c>
      <c r="G2" s="3" t="s">
        <v>98</v>
      </c>
      <c r="H2" s="10" t="s">
        <v>9</v>
      </c>
      <c r="I2" s="10"/>
      <c r="J2" s="10"/>
      <c r="K2" s="10" t="s">
        <v>91</v>
      </c>
      <c r="L2" s="3"/>
    </row>
    <row r="3" spans="1:12" x14ac:dyDescent="0.2">
      <c r="B3" s="3" t="s">
        <v>16</v>
      </c>
      <c r="C3" s="5">
        <v>1</v>
      </c>
      <c r="D3" s="3"/>
      <c r="E3" s="3" t="s">
        <v>125</v>
      </c>
      <c r="F3" s="10"/>
      <c r="G3" s="3" t="s">
        <v>98</v>
      </c>
      <c r="H3" s="10" t="s">
        <v>18</v>
      </c>
      <c r="I3" s="10"/>
      <c r="J3" s="10" t="s">
        <v>18</v>
      </c>
      <c r="K3" s="3" t="s">
        <v>5</v>
      </c>
      <c r="L3" s="3"/>
    </row>
    <row r="4" spans="1:12" x14ac:dyDescent="0.2">
      <c r="B4" s="3" t="s">
        <v>27</v>
      </c>
      <c r="C4" s="5">
        <v>1</v>
      </c>
      <c r="D4" s="3"/>
      <c r="E4" s="3" t="s">
        <v>125</v>
      </c>
      <c r="F4" s="10" t="s">
        <v>28</v>
      </c>
      <c r="G4" s="3" t="s">
        <v>98</v>
      </c>
      <c r="H4" s="10"/>
      <c r="I4" s="10"/>
      <c r="J4" s="10"/>
      <c r="K4" s="3" t="s">
        <v>5</v>
      </c>
      <c r="L4" s="3"/>
    </row>
    <row r="5" spans="1:12" ht="28.5" x14ac:dyDescent="0.2">
      <c r="B5" s="3" t="s">
        <v>33</v>
      </c>
      <c r="C5" s="5">
        <v>1</v>
      </c>
      <c r="D5" s="32">
        <v>31294</v>
      </c>
      <c r="E5" s="32" t="s">
        <v>126</v>
      </c>
      <c r="F5" s="10" t="s">
        <v>34</v>
      </c>
      <c r="G5" s="3" t="s">
        <v>98</v>
      </c>
      <c r="H5" s="10" t="s">
        <v>35</v>
      </c>
      <c r="I5" s="10"/>
      <c r="J5" s="10"/>
      <c r="K5" s="3" t="s">
        <v>5</v>
      </c>
      <c r="L5" s="3"/>
    </row>
    <row r="6" spans="1:12" ht="28.5" x14ac:dyDescent="0.2">
      <c r="B6" s="3" t="s">
        <v>46</v>
      </c>
      <c r="C6" s="5">
        <v>1</v>
      </c>
      <c r="D6" s="32">
        <v>32765</v>
      </c>
      <c r="E6" s="32" t="s">
        <v>126</v>
      </c>
      <c r="F6" s="10" t="s">
        <v>47</v>
      </c>
      <c r="G6" s="3" t="s">
        <v>98</v>
      </c>
      <c r="H6" s="10" t="s">
        <v>35</v>
      </c>
      <c r="I6" s="10"/>
      <c r="J6" s="10"/>
      <c r="K6" s="3" t="s">
        <v>5</v>
      </c>
      <c r="L6" s="3"/>
    </row>
    <row r="7" spans="1:12" ht="28.5" x14ac:dyDescent="0.2">
      <c r="B7" s="3" t="s">
        <v>72</v>
      </c>
      <c r="C7" s="5">
        <v>1</v>
      </c>
      <c r="D7" s="32">
        <v>5517</v>
      </c>
      <c r="E7" s="32" t="s">
        <v>126</v>
      </c>
      <c r="F7" s="10" t="s">
        <v>73</v>
      </c>
      <c r="G7" s="3" t="s">
        <v>98</v>
      </c>
      <c r="H7" s="10" t="s">
        <v>74</v>
      </c>
      <c r="I7" s="10"/>
      <c r="J7" s="10"/>
      <c r="K7" s="3" t="s">
        <v>5</v>
      </c>
      <c r="L7" s="3"/>
    </row>
    <row r="8" spans="1:12" ht="28.5" x14ac:dyDescent="0.2">
      <c r="B8" s="3" t="s">
        <v>78</v>
      </c>
      <c r="C8" s="5">
        <v>1</v>
      </c>
      <c r="D8" s="3"/>
      <c r="E8" s="3" t="s">
        <v>125</v>
      </c>
      <c r="F8" s="10" t="s">
        <v>79</v>
      </c>
      <c r="G8" s="3" t="s">
        <v>98</v>
      </c>
      <c r="H8" s="10" t="s">
        <v>80</v>
      </c>
      <c r="I8" s="10"/>
      <c r="J8" s="10"/>
      <c r="K8" s="3" t="s">
        <v>5</v>
      </c>
      <c r="L8" s="3"/>
    </row>
    <row r="9" spans="1:12" x14ac:dyDescent="0.2">
      <c r="D9" s="24"/>
      <c r="E9" s="24"/>
      <c r="K9" s="8"/>
    </row>
    <row r="10" spans="1:12" ht="28.9" customHeight="1" x14ac:dyDescent="0.25">
      <c r="A10" s="3"/>
      <c r="B10" s="29" t="s">
        <v>89</v>
      </c>
      <c r="C10" s="30" t="s">
        <v>88</v>
      </c>
      <c r="D10" s="34" t="s">
        <v>94</v>
      </c>
      <c r="E10" s="40"/>
      <c r="K10" s="8"/>
    </row>
    <row r="11" spans="1:12" ht="15" x14ac:dyDescent="0.25">
      <c r="A11" s="29" t="s">
        <v>87</v>
      </c>
      <c r="B11" s="3">
        <v>65</v>
      </c>
      <c r="C11" s="5">
        <f>COUNT(C2:C8)</f>
        <v>7</v>
      </c>
      <c r="D11" s="32">
        <f>SUM(D2:D8)</f>
        <v>69576</v>
      </c>
      <c r="E11" s="28"/>
    </row>
    <row r="12" spans="1:12" ht="15" x14ac:dyDescent="0.25">
      <c r="A12" s="29" t="s">
        <v>90</v>
      </c>
      <c r="B12" s="3"/>
      <c r="C12" s="33">
        <f>C11/B11</f>
        <v>0.1076923076923077</v>
      </c>
      <c r="D12" s="32">
        <f>D11/B11</f>
        <v>1070.4000000000001</v>
      </c>
      <c r="E12" s="28"/>
    </row>
    <row r="13" spans="1:12" ht="15" x14ac:dyDescent="0.25">
      <c r="A13" s="55" t="s">
        <v>102</v>
      </c>
      <c r="B13" s="55"/>
      <c r="C13" s="55"/>
      <c r="D13" s="28">
        <f>COUNTIF(D2:D8,"&gt;0")</f>
        <v>3</v>
      </c>
      <c r="E13" s="28"/>
    </row>
    <row r="15" spans="1:12" x14ac:dyDescent="0.2">
      <c r="D15" s="1" t="s">
        <v>133</v>
      </c>
      <c r="E15" s="1">
        <f>COUNTIF(E2:E8,"Small")</f>
        <v>4</v>
      </c>
    </row>
    <row r="16" spans="1:12" x14ac:dyDescent="0.2">
      <c r="D16" s="1" t="s">
        <v>134</v>
      </c>
      <c r="E16" s="1">
        <f>COUNTIF(E2:E8,"Large")</f>
        <v>3</v>
      </c>
    </row>
    <row r="19" spans="2:20" ht="15" x14ac:dyDescent="0.25">
      <c r="B19" s="51" t="s">
        <v>158</v>
      </c>
      <c r="C19" s="51"/>
      <c r="D19" s="51"/>
      <c r="E19" s="51"/>
      <c r="F19" s="51"/>
      <c r="G19" s="51"/>
      <c r="H19" s="51"/>
      <c r="I19" s="51"/>
      <c r="J19" s="51"/>
      <c r="K19" s="8"/>
      <c r="L19" s="51" t="s">
        <v>265</v>
      </c>
      <c r="M19" s="51"/>
      <c r="N19" s="51"/>
      <c r="O19" s="51"/>
      <c r="P19" s="51"/>
      <c r="Q19" s="51"/>
      <c r="R19" s="51"/>
      <c r="S19" s="51"/>
      <c r="T19" s="51"/>
    </row>
    <row r="20" spans="2:20" ht="28.15" customHeight="1" x14ac:dyDescent="0.25">
      <c r="B20" s="29" t="s">
        <v>142</v>
      </c>
      <c r="C20" s="39" t="s">
        <v>149</v>
      </c>
      <c r="D20" s="36" t="s">
        <v>144</v>
      </c>
      <c r="E20" s="37" t="s">
        <v>219</v>
      </c>
      <c r="F20" s="29" t="s">
        <v>135</v>
      </c>
      <c r="G20" s="36" t="s">
        <v>136</v>
      </c>
      <c r="H20" s="36" t="s">
        <v>146</v>
      </c>
      <c r="I20" s="36" t="s">
        <v>137</v>
      </c>
      <c r="J20" s="36" t="s">
        <v>141</v>
      </c>
      <c r="K20" s="8"/>
      <c r="L20" s="29" t="s">
        <v>142</v>
      </c>
      <c r="M20" s="39" t="s">
        <v>149</v>
      </c>
      <c r="N20" s="36" t="s">
        <v>144</v>
      </c>
      <c r="O20" s="37" t="s">
        <v>219</v>
      </c>
      <c r="P20" s="29" t="s">
        <v>135</v>
      </c>
      <c r="Q20" s="36" t="s">
        <v>136</v>
      </c>
      <c r="R20" s="36" t="s">
        <v>146</v>
      </c>
      <c r="S20" s="36" t="s">
        <v>137</v>
      </c>
      <c r="T20" s="36" t="s">
        <v>141</v>
      </c>
    </row>
    <row r="21" spans="2:20" x14ac:dyDescent="0.2">
      <c r="B21" s="3" t="s">
        <v>159</v>
      </c>
      <c r="C21" s="3" t="s">
        <v>222</v>
      </c>
      <c r="D21" s="10" t="s">
        <v>162</v>
      </c>
      <c r="E21" s="13">
        <v>4</v>
      </c>
      <c r="F21" s="14">
        <v>8.09E-7</v>
      </c>
      <c r="G21" s="15">
        <v>4.6899999999999998E-7</v>
      </c>
      <c r="H21" s="15">
        <v>7.61E-7</v>
      </c>
      <c r="I21" s="15">
        <v>1.19E-6</v>
      </c>
      <c r="J21" s="20">
        <f>I21/H21</f>
        <v>1.5637319316688569</v>
      </c>
      <c r="K21" s="8"/>
      <c r="L21" s="3" t="s">
        <v>263</v>
      </c>
      <c r="M21" s="3" t="s">
        <v>222</v>
      </c>
      <c r="N21" s="10" t="s">
        <v>161</v>
      </c>
      <c r="O21" s="13">
        <v>4</v>
      </c>
      <c r="P21" s="14">
        <v>2.8099999999999999E-7</v>
      </c>
      <c r="Q21" s="15">
        <v>1.01E-7</v>
      </c>
      <c r="R21" s="15">
        <v>2.5400000000000002E-7</v>
      </c>
      <c r="S21" s="15">
        <v>5.0999999999999999E-7</v>
      </c>
      <c r="T21" s="20">
        <f>S21/R21</f>
        <v>2.007874015748031</v>
      </c>
    </row>
    <row r="22" spans="2:20" x14ac:dyDescent="0.2">
      <c r="B22" s="3" t="s">
        <v>160</v>
      </c>
      <c r="C22" s="3" t="s">
        <v>223</v>
      </c>
      <c r="D22" s="10" t="s">
        <v>162</v>
      </c>
      <c r="E22" s="13">
        <v>3</v>
      </c>
      <c r="F22" s="14">
        <v>4.1999999999999999E-8</v>
      </c>
      <c r="G22" s="15">
        <v>1.5600000000000001E-8</v>
      </c>
      <c r="H22" s="15">
        <v>3.5999999999999998E-8</v>
      </c>
      <c r="I22" s="15">
        <v>7.2499999999999994E-8</v>
      </c>
      <c r="J22" s="20">
        <f>I22/H22</f>
        <v>2.0138888888888888</v>
      </c>
      <c r="K22" s="8"/>
      <c r="L22" s="3" t="s">
        <v>264</v>
      </c>
      <c r="M22" s="3" t="s">
        <v>223</v>
      </c>
      <c r="N22" s="10" t="s">
        <v>161</v>
      </c>
      <c r="O22" s="13">
        <v>3</v>
      </c>
      <c r="P22" s="14">
        <v>2.4599999999999999E-8</v>
      </c>
      <c r="Q22" s="15">
        <v>7.0299999999999999E-9</v>
      </c>
      <c r="R22" s="15">
        <v>2.1500000000000001E-8</v>
      </c>
      <c r="S22" s="15">
        <v>4.8300000000000002E-8</v>
      </c>
      <c r="T22" s="20">
        <f>S22/R22</f>
        <v>2.246511627906977</v>
      </c>
    </row>
    <row r="25" spans="2:20" ht="15" x14ac:dyDescent="0.25">
      <c r="B25" s="51" t="s">
        <v>155</v>
      </c>
      <c r="C25" s="51"/>
      <c r="D25" s="51"/>
      <c r="E25" s="51"/>
      <c r="F25" s="51"/>
      <c r="G25" s="51"/>
      <c r="H25" s="51"/>
    </row>
    <row r="26" spans="2:20" ht="15" x14ac:dyDescent="0.25">
      <c r="B26" s="29" t="s">
        <v>142</v>
      </c>
      <c r="C26" s="36" t="s">
        <v>144</v>
      </c>
      <c r="D26" s="29" t="s">
        <v>135</v>
      </c>
      <c r="E26" s="36" t="s">
        <v>136</v>
      </c>
      <c r="F26" s="36" t="s">
        <v>146</v>
      </c>
      <c r="G26" s="36" t="s">
        <v>137</v>
      </c>
      <c r="H26" s="36" t="s">
        <v>141</v>
      </c>
    </row>
    <row r="27" spans="2:20" x14ac:dyDescent="0.2">
      <c r="B27" s="3" t="s">
        <v>156</v>
      </c>
      <c r="C27" s="10" t="s">
        <v>161</v>
      </c>
      <c r="D27" s="14">
        <v>5.7299999999999996E-7</v>
      </c>
      <c r="E27" s="15">
        <v>2.9999999999999999E-7</v>
      </c>
      <c r="F27" s="15">
        <v>5.44E-7</v>
      </c>
      <c r="G27" s="15">
        <v>8.8700000000000004E-7</v>
      </c>
      <c r="H27" s="20">
        <f>G27/F27</f>
        <v>1.630514705882353</v>
      </c>
    </row>
    <row r="28" spans="2:20" x14ac:dyDescent="0.2">
      <c r="B28" s="3" t="s">
        <v>157</v>
      </c>
      <c r="C28" s="10" t="s">
        <v>161</v>
      </c>
      <c r="D28" s="14">
        <v>1.7100000000000001E-8</v>
      </c>
      <c r="E28" s="15">
        <v>3.4299999999999999E-9</v>
      </c>
      <c r="F28" s="15">
        <v>1.4100000000000001E-8</v>
      </c>
      <c r="G28" s="15">
        <v>3.7100000000000001E-8</v>
      </c>
      <c r="H28" s="20">
        <f>G28/F28</f>
        <v>2.6312056737588652</v>
      </c>
    </row>
    <row r="30" spans="2:20" ht="15" x14ac:dyDescent="0.25">
      <c r="B30" s="51" t="s">
        <v>148</v>
      </c>
      <c r="C30" s="51"/>
      <c r="D30" s="51"/>
      <c r="E30" s="51"/>
      <c r="F30" s="51"/>
      <c r="G30" s="51"/>
      <c r="H30" s="51"/>
      <c r="I30" s="9"/>
      <c r="J30" s="9"/>
      <c r="K30" s="9"/>
    </row>
    <row r="31" spans="2:20" ht="15" x14ac:dyDescent="0.25">
      <c r="B31" s="29" t="s">
        <v>142</v>
      </c>
      <c r="C31" s="36" t="s">
        <v>144</v>
      </c>
      <c r="D31" s="29" t="s">
        <v>135</v>
      </c>
      <c r="E31" s="36" t="s">
        <v>136</v>
      </c>
      <c r="F31" s="36" t="s">
        <v>146</v>
      </c>
      <c r="G31" s="36" t="s">
        <v>137</v>
      </c>
      <c r="H31" s="36" t="s">
        <v>141</v>
      </c>
      <c r="I31" s="1"/>
      <c r="J31" s="1"/>
    </row>
    <row r="32" spans="2:20" x14ac:dyDescent="0.2">
      <c r="B32" s="3" t="s">
        <v>143</v>
      </c>
      <c r="C32" s="10" t="s">
        <v>129</v>
      </c>
      <c r="D32" s="14">
        <v>3.2000000000000002E-8</v>
      </c>
      <c r="E32" s="15">
        <v>1.06E-10</v>
      </c>
      <c r="F32" s="15">
        <v>1.3200000000000001E-8</v>
      </c>
      <c r="G32" s="15">
        <v>1.1370000000000001E-7</v>
      </c>
      <c r="H32" s="20">
        <f>G32/F32</f>
        <v>8.6136363636363633</v>
      </c>
      <c r="I32" s="1"/>
      <c r="J32" s="1"/>
    </row>
    <row r="33" spans="2:11" x14ac:dyDescent="0.2">
      <c r="B33" s="3" t="s">
        <v>145</v>
      </c>
      <c r="C33" s="10" t="s">
        <v>129</v>
      </c>
      <c r="D33" s="14">
        <v>2.2600000000000001E-9</v>
      </c>
      <c r="E33" s="15">
        <v>1.8200000000000001E-13</v>
      </c>
      <c r="F33" s="15">
        <v>4.7400000000000002E-10</v>
      </c>
      <c r="G33" s="15">
        <v>9.2799999999999994E-9</v>
      </c>
      <c r="H33" s="20">
        <f>G33/F33</f>
        <v>19.578059071729957</v>
      </c>
      <c r="I33" s="1"/>
      <c r="J33" s="1"/>
    </row>
    <row r="35" spans="2:11" ht="15" x14ac:dyDescent="0.25">
      <c r="B35" s="51" t="s">
        <v>147</v>
      </c>
      <c r="C35" s="51"/>
      <c r="D35" s="51"/>
      <c r="E35" s="51"/>
      <c r="F35" s="51"/>
      <c r="G35" s="51"/>
      <c r="H35" s="51"/>
      <c r="I35" s="51"/>
      <c r="J35" s="51"/>
      <c r="K35" s="2"/>
    </row>
    <row r="36" spans="2:11" ht="15" x14ac:dyDescent="0.25">
      <c r="B36" s="29" t="s">
        <v>132</v>
      </c>
      <c r="C36" s="30"/>
      <c r="D36" s="29"/>
      <c r="E36" s="39" t="s">
        <v>149</v>
      </c>
      <c r="F36" s="36" t="s">
        <v>144</v>
      </c>
      <c r="G36" s="29" t="s">
        <v>135</v>
      </c>
      <c r="H36" s="36" t="s">
        <v>139</v>
      </c>
      <c r="I36" s="36" t="s">
        <v>140</v>
      </c>
      <c r="J36" s="36" t="s">
        <v>141</v>
      </c>
    </row>
    <row r="37" spans="2:11" x14ac:dyDescent="0.2">
      <c r="B37" s="53" t="s">
        <v>127</v>
      </c>
      <c r="C37" s="53"/>
      <c r="D37" s="53"/>
      <c r="E37" s="3" t="s">
        <v>128</v>
      </c>
      <c r="F37" s="3" t="s">
        <v>129</v>
      </c>
      <c r="G37" s="14">
        <v>3.1900000000000001E-8</v>
      </c>
      <c r="H37" s="3">
        <v>0.5</v>
      </c>
      <c r="I37" s="14">
        <v>15670000</v>
      </c>
      <c r="J37" s="3">
        <v>8.4</v>
      </c>
    </row>
    <row r="38" spans="2:11" x14ac:dyDescent="0.2">
      <c r="B38" s="53" t="s">
        <v>130</v>
      </c>
      <c r="C38" s="53"/>
      <c r="D38" s="53"/>
      <c r="E38" s="3" t="s">
        <v>131</v>
      </c>
      <c r="F38" s="3" t="s">
        <v>129</v>
      </c>
      <c r="G38" s="14">
        <v>2.23E-9</v>
      </c>
      <c r="H38" s="3">
        <v>0.3</v>
      </c>
      <c r="I38" s="14">
        <v>134400000</v>
      </c>
      <c r="J38" s="3">
        <v>18.8</v>
      </c>
    </row>
  </sheetData>
  <mergeCells count="8">
    <mergeCell ref="A13:C13"/>
    <mergeCell ref="B37:D37"/>
    <mergeCell ref="B38:D38"/>
    <mergeCell ref="B30:H30"/>
    <mergeCell ref="B35:J35"/>
    <mergeCell ref="L19:T19"/>
    <mergeCell ref="B19:J19"/>
    <mergeCell ref="B25:H2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8"/>
  <sheetViews>
    <sheetView zoomScale="70" zoomScaleNormal="70" workbookViewId="0">
      <selection activeCell="G1" sqref="A1:XFD1048576"/>
    </sheetView>
  </sheetViews>
  <sheetFormatPr defaultColWidth="8.85546875" defaultRowHeight="14.25" x14ac:dyDescent="0.2"/>
  <cols>
    <col min="1" max="1" width="12.42578125" style="1" bestFit="1" customWidth="1"/>
    <col min="2" max="2" width="12" style="1" bestFit="1" customWidth="1"/>
    <col min="3" max="3" width="21" style="7" bestFit="1" customWidth="1"/>
    <col min="4" max="4" width="16.7109375" style="1" bestFit="1" customWidth="1"/>
    <col min="5" max="5" width="16.85546875" style="1" bestFit="1" customWidth="1"/>
    <col min="6" max="6" width="20.42578125" style="8" bestFit="1" customWidth="1"/>
    <col min="7" max="7" width="10.28515625" style="1" bestFit="1" customWidth="1"/>
    <col min="8" max="8" width="22.140625" style="8" bestFit="1" customWidth="1"/>
    <col min="9" max="9" width="13.42578125" style="8" bestFit="1" customWidth="1"/>
    <col min="10" max="10" width="15" style="8" bestFit="1" customWidth="1"/>
    <col min="11" max="11" width="39.5703125" style="1" bestFit="1" customWidth="1"/>
    <col min="12" max="12" width="13.42578125" style="1" bestFit="1" customWidth="1"/>
    <col min="13" max="13" width="21" style="1" bestFit="1" customWidth="1"/>
    <col min="14" max="14" width="14.5703125" style="1" bestFit="1" customWidth="1"/>
    <col min="15" max="15" width="12.140625" style="1" bestFit="1" customWidth="1"/>
    <col min="16" max="17" width="10.28515625" style="1" bestFit="1" customWidth="1"/>
    <col min="18" max="18" width="10" style="1" bestFit="1" customWidth="1"/>
    <col min="19" max="19" width="10.28515625" style="1" customWidth="1"/>
    <col min="20" max="20" width="9.1406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 t="s">
        <v>11</v>
      </c>
      <c r="C2" s="5">
        <v>2</v>
      </c>
      <c r="D2" s="3"/>
      <c r="E2" s="3" t="s">
        <v>125</v>
      </c>
      <c r="F2" s="10"/>
      <c r="G2" s="3" t="s">
        <v>98</v>
      </c>
      <c r="H2" s="10" t="s">
        <v>6</v>
      </c>
      <c r="I2" s="10" t="s">
        <v>12</v>
      </c>
      <c r="J2" s="10"/>
      <c r="K2" s="3" t="s">
        <v>5</v>
      </c>
      <c r="L2" s="3"/>
    </row>
    <row r="3" spans="1:20" ht="42.75" x14ac:dyDescent="0.2">
      <c r="B3" s="3" t="s">
        <v>19</v>
      </c>
      <c r="C3" s="5">
        <v>2</v>
      </c>
      <c r="D3" s="3"/>
      <c r="E3" s="3" t="s">
        <v>125</v>
      </c>
      <c r="F3" s="10" t="s">
        <v>20</v>
      </c>
      <c r="G3" s="3" t="s">
        <v>98</v>
      </c>
      <c r="H3" s="10"/>
      <c r="I3" s="10"/>
      <c r="J3" s="10"/>
      <c r="K3" s="10" t="s">
        <v>92</v>
      </c>
      <c r="L3" s="3"/>
    </row>
    <row r="4" spans="1:20" x14ac:dyDescent="0.2">
      <c r="D4" s="24"/>
      <c r="E4" s="24"/>
      <c r="K4" s="8"/>
    </row>
    <row r="5" spans="1:20" ht="45" x14ac:dyDescent="0.25">
      <c r="A5" s="3"/>
      <c r="B5" s="29" t="s">
        <v>89</v>
      </c>
      <c r="C5" s="30" t="s">
        <v>88</v>
      </c>
      <c r="D5" s="34" t="s">
        <v>94</v>
      </c>
      <c r="E5" s="40"/>
      <c r="K5" s="8"/>
    </row>
    <row r="6" spans="1:20" ht="15" x14ac:dyDescent="0.25">
      <c r="A6" s="29" t="s">
        <v>87</v>
      </c>
      <c r="B6" s="3">
        <v>65</v>
      </c>
      <c r="C6" s="5">
        <f>COUNT(C2:C3)</f>
        <v>2</v>
      </c>
      <c r="D6" s="32">
        <f>SUM(D2:D3)</f>
        <v>0</v>
      </c>
      <c r="E6" s="28"/>
    </row>
    <row r="7" spans="1:20" ht="15" x14ac:dyDescent="0.25">
      <c r="A7" s="29" t="s">
        <v>90</v>
      </c>
      <c r="B7" s="3"/>
      <c r="C7" s="33">
        <f>C6/B6</f>
        <v>3.0769230769230771E-2</v>
      </c>
      <c r="D7" s="32">
        <f>D6/B6</f>
        <v>0</v>
      </c>
      <c r="E7" s="28"/>
    </row>
    <row r="8" spans="1:20" ht="28.9" customHeight="1" x14ac:dyDescent="0.25">
      <c r="A8" s="54" t="s">
        <v>102</v>
      </c>
      <c r="B8" s="54"/>
      <c r="C8" s="54"/>
      <c r="D8" s="28">
        <f>COUNTIF(D2:D3,"&gt;0")</f>
        <v>0</v>
      </c>
      <c r="E8" s="28"/>
    </row>
    <row r="11" spans="1:20" x14ac:dyDescent="0.2">
      <c r="D11" s="1" t="s">
        <v>133</v>
      </c>
      <c r="E11" s="1">
        <f>COUNTIF(E2:E4,"Small")</f>
        <v>2</v>
      </c>
    </row>
    <row r="12" spans="1:20" x14ac:dyDescent="0.2">
      <c r="D12" s="1" t="s">
        <v>134</v>
      </c>
      <c r="E12" s="1">
        <f>COUNTIF(E2:E4,"Large")</f>
        <v>0</v>
      </c>
    </row>
    <row r="15" spans="1:20" ht="15" x14ac:dyDescent="0.25">
      <c r="B15" s="51" t="s">
        <v>182</v>
      </c>
      <c r="C15" s="51"/>
      <c r="D15" s="51"/>
      <c r="E15" s="51"/>
      <c r="F15" s="51"/>
      <c r="G15" s="51"/>
      <c r="H15" s="51"/>
      <c r="I15" s="51"/>
      <c r="J15" s="51"/>
      <c r="K15" s="8"/>
      <c r="L15" s="50" t="s">
        <v>266</v>
      </c>
      <c r="M15" s="50"/>
      <c r="N15" s="50"/>
      <c r="O15" s="50"/>
      <c r="P15" s="50"/>
      <c r="Q15" s="50"/>
      <c r="R15" s="50"/>
      <c r="S15" s="50"/>
      <c r="T15" s="50"/>
    </row>
    <row r="16" spans="1:20" ht="31.9" customHeight="1" x14ac:dyDescent="0.25">
      <c r="B16" s="29" t="s">
        <v>142</v>
      </c>
      <c r="C16" s="36" t="s">
        <v>149</v>
      </c>
      <c r="D16" s="36" t="s">
        <v>144</v>
      </c>
      <c r="E16" s="37" t="s">
        <v>219</v>
      </c>
      <c r="F16" s="29" t="s">
        <v>135</v>
      </c>
      <c r="G16" s="36" t="s">
        <v>136</v>
      </c>
      <c r="H16" s="36" t="s">
        <v>146</v>
      </c>
      <c r="I16" s="36" t="s">
        <v>137</v>
      </c>
      <c r="J16" s="36" t="s">
        <v>141</v>
      </c>
      <c r="K16" s="8"/>
      <c r="L16" s="29" t="s">
        <v>142</v>
      </c>
      <c r="M16" s="36" t="s">
        <v>149</v>
      </c>
      <c r="N16" s="36" t="s">
        <v>144</v>
      </c>
      <c r="O16" s="37" t="s">
        <v>219</v>
      </c>
      <c r="P16" s="29" t="s">
        <v>135</v>
      </c>
      <c r="Q16" s="36" t="s">
        <v>136</v>
      </c>
      <c r="R16" s="36" t="s">
        <v>146</v>
      </c>
      <c r="S16" s="36" t="s">
        <v>137</v>
      </c>
      <c r="T16" s="36" t="s">
        <v>141</v>
      </c>
    </row>
    <row r="17" spans="2:20" ht="31.5" customHeight="1" x14ac:dyDescent="0.2">
      <c r="B17" s="3" t="s">
        <v>163</v>
      </c>
      <c r="C17" s="10" t="s">
        <v>224</v>
      </c>
      <c r="D17" s="10" t="s">
        <v>162</v>
      </c>
      <c r="E17" s="13">
        <v>2</v>
      </c>
      <c r="F17" s="14">
        <v>6.8100000000000002E-7</v>
      </c>
      <c r="G17" s="15">
        <v>3.7399999999999999E-7</v>
      </c>
      <c r="H17" s="15">
        <v>6.4799999999999998E-7</v>
      </c>
      <c r="I17" s="15">
        <v>1.0300000000000001E-6</v>
      </c>
      <c r="J17" s="20">
        <f>I17/H17</f>
        <v>1.5895061728395063</v>
      </c>
      <c r="K17" s="8"/>
      <c r="L17" s="3" t="s">
        <v>267</v>
      </c>
      <c r="M17" s="10" t="s">
        <v>224</v>
      </c>
      <c r="N17" s="10" t="s">
        <v>161</v>
      </c>
      <c r="O17" s="13">
        <v>2</v>
      </c>
      <c r="P17" s="14">
        <v>1.5599999999999999E-7</v>
      </c>
      <c r="Q17" s="15">
        <v>3.4300000000000003E-8</v>
      </c>
      <c r="R17" s="15">
        <v>1.31E-7</v>
      </c>
      <c r="S17" s="15">
        <v>3.3099999999999999E-7</v>
      </c>
      <c r="T17" s="20">
        <f>S17/R17</f>
        <v>2.5267175572519083</v>
      </c>
    </row>
    <row r="18" spans="2:20" ht="29.25" customHeight="1" x14ac:dyDescent="0.2">
      <c r="B18" s="3" t="s">
        <v>164</v>
      </c>
      <c r="C18" s="10" t="s">
        <v>225</v>
      </c>
      <c r="D18" s="10" t="s">
        <v>162</v>
      </c>
      <c r="E18" s="13">
        <v>0</v>
      </c>
      <c r="F18" s="14">
        <v>1.7100000000000001E-8</v>
      </c>
      <c r="G18" s="15">
        <v>3.41E-9</v>
      </c>
      <c r="H18" s="15">
        <v>1.4100000000000001E-8</v>
      </c>
      <c r="I18" s="15">
        <v>3.69E-8</v>
      </c>
      <c r="J18" s="20">
        <f>I18/H18</f>
        <v>2.6170212765957444</v>
      </c>
      <c r="K18" s="8"/>
      <c r="L18" s="3" t="s">
        <v>268</v>
      </c>
      <c r="M18" s="10" t="s">
        <v>225</v>
      </c>
      <c r="N18" s="10" t="s">
        <v>161</v>
      </c>
      <c r="O18" s="13">
        <v>0</v>
      </c>
      <c r="P18" s="14">
        <v>2.2499999999999999E-9</v>
      </c>
      <c r="Q18" s="15">
        <v>1.84E-13</v>
      </c>
      <c r="R18" s="15">
        <v>4.7400000000000002E-10</v>
      </c>
      <c r="S18" s="15">
        <v>9.2699999999999996E-9</v>
      </c>
      <c r="T18" s="20">
        <f>S18/R18</f>
        <v>19.556962025316455</v>
      </c>
    </row>
  </sheetData>
  <mergeCells count="3">
    <mergeCell ref="A8:C8"/>
    <mergeCell ref="L15:T15"/>
    <mergeCell ref="B15:J1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zoomScale="85" zoomScaleNormal="85" workbookViewId="0">
      <selection activeCell="G1" sqref="A1:XFD1048576"/>
    </sheetView>
  </sheetViews>
  <sheetFormatPr defaultColWidth="8.85546875" defaultRowHeight="14.25" x14ac:dyDescent="0.2"/>
  <cols>
    <col min="1" max="1" width="10.42578125" style="1" bestFit="1" customWidth="1"/>
    <col min="2" max="2" width="10.5703125" style="1" bestFit="1" customWidth="1"/>
    <col min="3" max="3" width="15.5703125" style="7" bestFit="1" customWidth="1"/>
    <col min="4" max="4" width="13.7109375" style="1" bestFit="1" customWidth="1"/>
    <col min="5" max="5" width="14.5703125" style="1" bestFit="1" customWidth="1"/>
    <col min="6" max="6" width="9.5703125" style="8" bestFit="1" customWidth="1"/>
    <col min="7" max="7" width="9.5703125" style="1" bestFit="1" customWidth="1"/>
    <col min="8" max="8" width="19.42578125" style="8" bestFit="1" customWidth="1"/>
    <col min="9" max="9" width="11" style="8" bestFit="1" customWidth="1"/>
    <col min="10" max="10" width="13.42578125" style="8" bestFit="1" customWidth="1"/>
    <col min="11" max="11" width="13.5703125" style="1" bestFit="1" customWidth="1"/>
    <col min="12" max="12" width="11.7109375" style="1" bestFit="1" customWidth="1"/>
    <col min="13" max="13" width="15.5703125" style="1" bestFit="1" customWidth="1"/>
    <col min="14" max="14" width="12.140625" style="1" bestFit="1" customWidth="1"/>
    <col min="15" max="15" width="10.42578125" style="1" customWidth="1"/>
    <col min="16" max="19" width="9.5703125" style="1" bestFit="1" customWidth="1"/>
    <col min="20" max="20" width="7.42578125" style="1" bestFit="1" customWidth="1"/>
    <col min="21" max="16384" width="8.85546875" style="1"/>
  </cols>
  <sheetData>
    <row r="1" spans="1:20" s="23" customFormat="1" ht="30" x14ac:dyDescent="0.25">
      <c r="B1" s="29" t="s">
        <v>0</v>
      </c>
      <c r="C1" s="30" t="s">
        <v>1</v>
      </c>
      <c r="D1" s="36" t="s">
        <v>14</v>
      </c>
      <c r="E1" s="29" t="s">
        <v>124</v>
      </c>
      <c r="F1" s="36" t="s">
        <v>7</v>
      </c>
      <c r="G1" s="29" t="s">
        <v>2</v>
      </c>
      <c r="H1" s="36" t="s">
        <v>4</v>
      </c>
      <c r="I1" s="36" t="s">
        <v>10</v>
      </c>
      <c r="J1" s="36" t="s">
        <v>17</v>
      </c>
      <c r="K1" s="29" t="s">
        <v>3</v>
      </c>
      <c r="L1" s="29" t="s">
        <v>103</v>
      </c>
    </row>
    <row r="2" spans="1:20" x14ac:dyDescent="0.2">
      <c r="B2" s="3"/>
      <c r="C2" s="5"/>
      <c r="D2" s="32"/>
      <c r="E2" s="32"/>
      <c r="F2" s="10"/>
      <c r="G2" s="3"/>
      <c r="H2" s="10"/>
      <c r="I2" s="10"/>
      <c r="J2" s="10"/>
      <c r="K2" s="10"/>
      <c r="L2" s="3"/>
    </row>
    <row r="3" spans="1:20" x14ac:dyDescent="0.2">
      <c r="D3" s="24"/>
      <c r="E3" s="24"/>
      <c r="K3" s="8"/>
    </row>
    <row r="4" spans="1:20" ht="45" x14ac:dyDescent="0.25">
      <c r="A4" s="3"/>
      <c r="B4" s="29" t="s">
        <v>89</v>
      </c>
      <c r="C4" s="30" t="s">
        <v>88</v>
      </c>
      <c r="D4" s="34" t="s">
        <v>94</v>
      </c>
      <c r="E4" s="40"/>
      <c r="K4" s="8"/>
    </row>
    <row r="5" spans="1:20" ht="15" x14ac:dyDescent="0.25">
      <c r="A5" s="29" t="s">
        <v>87</v>
      </c>
      <c r="B5" s="3">
        <v>65</v>
      </c>
      <c r="C5" s="5">
        <f>COUNT(C2:C2)</f>
        <v>0</v>
      </c>
      <c r="D5" s="32">
        <f>SUM(D2:D2)</f>
        <v>0</v>
      </c>
      <c r="E5" s="28"/>
    </row>
    <row r="6" spans="1:20" ht="15" x14ac:dyDescent="0.25">
      <c r="A6" s="29" t="s">
        <v>90</v>
      </c>
      <c r="B6" s="3"/>
      <c r="C6" s="33">
        <f>C5/B5</f>
        <v>0</v>
      </c>
      <c r="D6" s="32">
        <f>D5/B5</f>
        <v>0</v>
      </c>
      <c r="E6" s="28"/>
    </row>
    <row r="7" spans="1:20" ht="28.9" customHeight="1" x14ac:dyDescent="0.25">
      <c r="A7" s="54" t="s">
        <v>102</v>
      </c>
      <c r="B7" s="54"/>
      <c r="C7" s="54"/>
      <c r="D7" s="28">
        <f>COUNTIF(D2:D2,"&gt;0")</f>
        <v>0</v>
      </c>
      <c r="E7" s="28"/>
    </row>
    <row r="10" spans="1:20" x14ac:dyDescent="0.2">
      <c r="D10" s="1" t="s">
        <v>133</v>
      </c>
      <c r="E10" s="1">
        <f>COUNTIF(E2:E4,"Small")</f>
        <v>0</v>
      </c>
    </row>
    <row r="11" spans="1:20" x14ac:dyDescent="0.2">
      <c r="D11" s="1" t="s">
        <v>134</v>
      </c>
      <c r="E11" s="1">
        <f>COUNTIF(E2:E4,"Large")</f>
        <v>0</v>
      </c>
    </row>
    <row r="14" spans="1:20" ht="15" x14ac:dyDescent="0.25">
      <c r="B14" s="51" t="s">
        <v>183</v>
      </c>
      <c r="C14" s="51"/>
      <c r="D14" s="51"/>
      <c r="E14" s="51"/>
      <c r="F14" s="51"/>
      <c r="G14" s="51"/>
      <c r="H14" s="51"/>
      <c r="I14" s="51"/>
      <c r="J14" s="51"/>
      <c r="K14" s="8"/>
      <c r="L14" s="50" t="s">
        <v>269</v>
      </c>
      <c r="M14" s="50"/>
      <c r="N14" s="50"/>
      <c r="O14" s="50"/>
      <c r="P14" s="50"/>
      <c r="Q14" s="50"/>
      <c r="R14" s="50"/>
      <c r="S14" s="50"/>
      <c r="T14" s="50"/>
    </row>
    <row r="15" spans="1:20" ht="32.450000000000003" customHeight="1" x14ac:dyDescent="0.25">
      <c r="B15" s="29" t="s">
        <v>142</v>
      </c>
      <c r="C15" s="36" t="s">
        <v>149</v>
      </c>
      <c r="D15" s="36" t="s">
        <v>144</v>
      </c>
      <c r="E15" s="37" t="s">
        <v>219</v>
      </c>
      <c r="F15" s="29" t="s">
        <v>135</v>
      </c>
      <c r="G15" s="36" t="s">
        <v>136</v>
      </c>
      <c r="H15" s="36" t="s">
        <v>146</v>
      </c>
      <c r="I15" s="36" t="s">
        <v>137</v>
      </c>
      <c r="J15" s="36" t="s">
        <v>141</v>
      </c>
      <c r="K15" s="8"/>
      <c r="L15" s="29" t="s">
        <v>142</v>
      </c>
      <c r="M15" s="36" t="s">
        <v>149</v>
      </c>
      <c r="N15" s="36" t="s">
        <v>144</v>
      </c>
      <c r="O15" s="37" t="s">
        <v>219</v>
      </c>
      <c r="P15" s="29" t="s">
        <v>135</v>
      </c>
      <c r="Q15" s="36" t="s">
        <v>136</v>
      </c>
      <c r="R15" s="36" t="s">
        <v>146</v>
      </c>
      <c r="S15" s="36" t="s">
        <v>137</v>
      </c>
      <c r="T15" s="36" t="s">
        <v>141</v>
      </c>
    </row>
    <row r="16" spans="1:20" ht="30.6" customHeight="1" x14ac:dyDescent="0.2">
      <c r="B16" s="3" t="s">
        <v>165</v>
      </c>
      <c r="C16" s="10" t="s">
        <v>226</v>
      </c>
      <c r="D16" s="10" t="s">
        <v>162</v>
      </c>
      <c r="E16" s="13">
        <v>0</v>
      </c>
      <c r="F16" s="14">
        <v>5.6100000000000001E-7</v>
      </c>
      <c r="G16" s="15">
        <v>2.9299999999999999E-7</v>
      </c>
      <c r="H16" s="15">
        <v>5.3300000000000002E-7</v>
      </c>
      <c r="I16" s="15">
        <v>8.71E-7</v>
      </c>
      <c r="J16" s="20">
        <f>I16/H16</f>
        <v>1.6341463414634145</v>
      </c>
      <c r="K16" s="8"/>
      <c r="L16" s="3" t="s">
        <v>270</v>
      </c>
      <c r="M16" s="10" t="s">
        <v>226</v>
      </c>
      <c r="N16" s="10" t="s">
        <v>161</v>
      </c>
      <c r="O16" s="13">
        <v>0</v>
      </c>
      <c r="P16" s="14">
        <v>3.0899999999999999E-8</v>
      </c>
      <c r="Q16" s="15">
        <v>1.0300000000000001E-10</v>
      </c>
      <c r="R16" s="15">
        <v>1.27E-8</v>
      </c>
      <c r="S16" s="15">
        <v>1.09E-7</v>
      </c>
      <c r="T16" s="20">
        <f>S16/R16</f>
        <v>8.5826771653543314</v>
      </c>
    </row>
    <row r="17" spans="2:20" ht="31.15" customHeight="1" x14ac:dyDescent="0.2">
      <c r="B17" s="3" t="s">
        <v>166</v>
      </c>
      <c r="C17" s="10" t="s">
        <v>227</v>
      </c>
      <c r="D17" s="10" t="s">
        <v>162</v>
      </c>
      <c r="E17" s="13">
        <v>0</v>
      </c>
      <c r="F17" s="14">
        <v>1.7100000000000001E-8</v>
      </c>
      <c r="G17" s="15">
        <v>3.41E-9</v>
      </c>
      <c r="H17" s="15">
        <v>1.4100000000000001E-8</v>
      </c>
      <c r="I17" s="15">
        <v>3.69E-8</v>
      </c>
      <c r="J17" s="20">
        <f>I17/H17</f>
        <v>2.6170212765957444</v>
      </c>
      <c r="K17" s="8"/>
      <c r="L17" s="3" t="s">
        <v>271</v>
      </c>
      <c r="M17" s="10" t="s">
        <v>227</v>
      </c>
      <c r="N17" s="10" t="s">
        <v>161</v>
      </c>
      <c r="O17" s="13">
        <v>0</v>
      </c>
      <c r="P17" s="14">
        <v>2.2499999999999999E-9</v>
      </c>
      <c r="Q17" s="15">
        <v>1.84E-13</v>
      </c>
      <c r="R17" s="15">
        <v>4.7400000000000002E-10</v>
      </c>
      <c r="S17" s="15">
        <v>9.2699999999999996E-9</v>
      </c>
      <c r="T17" s="20">
        <f>S17/R17</f>
        <v>19.556962025316455</v>
      </c>
    </row>
  </sheetData>
  <mergeCells count="3">
    <mergeCell ref="A7:C7"/>
    <mergeCell ref="L14:T14"/>
    <mergeCell ref="B14:J1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CSDocument" ma:contentTypeID="0x010100B420F4102A9E4A4DB09D6F91D794BE8E00CDC08FEEA1D6E646BF2D314FF0625196" ma:contentTypeVersion="7" ma:contentTypeDescription="" ma:contentTypeScope="" ma:versionID="f9ac07fbe05eb8d4e0bebd2029c074fd">
  <xsd:schema xmlns:xsd="http://www.w3.org/2001/XMLSchema" xmlns:xs="http://www.w3.org/2001/XMLSchema" xmlns:p="http://schemas.microsoft.com/office/2006/metadata/properties" xmlns:ns2="502f0e20-7e67-4ef5-8fe6-687804e462b7" targetNamespace="http://schemas.microsoft.com/office/2006/metadata/properties" ma:root="true" ma:fieldsID="672c071627b311aaac5213c736b04435" ns2:_="">
    <xsd:import namespace="502f0e20-7e67-4ef5-8fe6-687804e462b7"/>
    <xsd:element name="properties">
      <xsd:complexType>
        <xsd:sequence>
          <xsd:element name="documentManagement">
            <xsd:complexType>
              <xsd:all>
                <xsd:element ref="ns2:DocumentType" minOccurs="0"/>
                <xsd:element ref="ns2:TaxCatchAll" minOccurs="0"/>
                <xsd:element ref="ns2:TaxCatchAllLabel" minOccurs="0"/>
                <xsd:element ref="ns2:mbc2463100b94a25864b40def319311c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2f0e20-7e67-4ef5-8fe6-687804e462b7" elementFormDefault="qualified">
    <xsd:import namespace="http://schemas.microsoft.com/office/2006/documentManagement/types"/>
    <xsd:import namespace="http://schemas.microsoft.com/office/infopath/2007/PartnerControls"/>
    <xsd:element name="DocumentType" ma:index="8" nillable="true" ma:displayName="Document Type" ma:default="" ma:format="Dropdown" ma:internalName="DocumentType" ma:web="502f0e20-7e67-4ef5-8fe6-687804e462b7">
      <xsd:simpleType>
        <xsd:union memberTypes="dms:Text">
          <xsd:simpleType>
            <xsd:restriction base="dms:Choice">
              <xsd:enumeration value="Agreement"/>
              <xsd:enumeration value="Correspondence"/>
              <xsd:enumeration value="Discovery"/>
              <xsd:enumeration value="Other"/>
              <xsd:enumeration value="Pleading"/>
              <xsd:enumeration value="Production"/>
              <xsd:enumeration value="Subpoena"/>
            </xsd:restriction>
          </xsd:simpleType>
        </xsd:union>
      </xsd:simpleType>
    </xsd:element>
    <xsd:element name="TaxCatchAll" ma:index="10" nillable="true" ma:displayName="Taxonomy Catch All Column" ma:hidden="true" ma:list="{d987823a-2e3a-4e72-8179-e3b4de80bbe9}" ma:internalName="TaxCatchAll" ma:showField="CatchAllData" ma:web="502f0e20-7e67-4ef5-8fe6-687804e46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1" nillable="true" ma:displayName="Taxonomy Catch All Column1" ma:hidden="true" ma:list="{d987823a-2e3a-4e72-8179-e3b4de80bbe9}" ma:internalName="TaxCatchAllLabel" ma:readOnly="true" ma:showField="CatchAllDataLabel" ma:web="502f0e20-7e67-4ef5-8fe6-687804e462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bc2463100b94a25864b40def319311c" ma:index="12" nillable="true" ma:taxonomy="true" ma:internalName="mbc2463100b94a25864b40def319311c" ma:taxonomyFieldName="Tag" ma:displayName="Tag" ma:fieldId="{6bc24631-00b9-4a25-864b-40def319311c}" ma:taxonomyMulti="true" ma:sspId="90b3ea45-2923-41e1-aacb-2a4bae444901" ma:termSetId="57445b1a-7585-4cca-8306-93a618a1900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02f0e20-7e67-4ef5-8fe6-687804e462b7"/>
    <DocumentType xmlns="502f0e20-7e67-4ef5-8fe6-687804e462b7" xsi:nil="true"/>
    <mbc2463100b94a25864b40def319311c xmlns="502f0e20-7e67-4ef5-8fe6-687804e462b7">
      <Terms xmlns="http://schemas.microsoft.com/office/infopath/2007/PartnerControls"/>
    </mbc2463100b94a25864b40def319311c>
  </documentManagement>
</p:properties>
</file>

<file path=customXml/itemProps1.xml><?xml version="1.0" encoding="utf-8"?>
<ds:datastoreItem xmlns:ds="http://schemas.openxmlformats.org/officeDocument/2006/customXml" ds:itemID="{3B7114F9-E940-44A2-9886-F110E83F6B77}"/>
</file>

<file path=customXml/itemProps2.xml><?xml version="1.0" encoding="utf-8"?>
<ds:datastoreItem xmlns:ds="http://schemas.openxmlformats.org/officeDocument/2006/customXml" ds:itemID="{FAF8D1A0-5FE6-4D08-8675-28B5EB4C85F1}"/>
</file>

<file path=customXml/itemProps3.xml><?xml version="1.0" encoding="utf-8"?>
<ds:datastoreItem xmlns:ds="http://schemas.openxmlformats.org/officeDocument/2006/customXml" ds:itemID="{16D7FC87-4E34-4D2A-BC2D-73D8538665C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27</vt:i4>
      </vt:variant>
    </vt:vector>
  </HeadingPairs>
  <TitlesOfParts>
    <vt:vector size="27" baseType="lpstr">
      <vt:lpstr>SummaryAllTanks</vt:lpstr>
      <vt:lpstr>Tank Overfill Estimate</vt:lpstr>
      <vt:lpstr>Sheet1</vt:lpstr>
      <vt:lpstr>RedHill Release Incidents</vt:lpstr>
      <vt:lpstr>Sheet2</vt:lpstr>
      <vt:lpstr>NavyBulkTank_SpillReleaseData</vt:lpstr>
      <vt:lpstr>Tank 1</vt:lpstr>
      <vt:lpstr>Tank 2</vt:lpstr>
      <vt:lpstr>Tank 3</vt:lpstr>
      <vt:lpstr>Tank 4</vt:lpstr>
      <vt:lpstr>Tank 5</vt:lpstr>
      <vt:lpstr>Tank 6</vt:lpstr>
      <vt:lpstr>Tank 7</vt:lpstr>
      <vt:lpstr>Tank 8</vt:lpstr>
      <vt:lpstr>Tank 9</vt:lpstr>
      <vt:lpstr>Tank 10</vt:lpstr>
      <vt:lpstr>Tank 11</vt:lpstr>
      <vt:lpstr>Tank 12</vt:lpstr>
      <vt:lpstr>Tank 13</vt:lpstr>
      <vt:lpstr>Tank 14</vt:lpstr>
      <vt:lpstr>Tank 15</vt:lpstr>
      <vt:lpstr>Tank 16</vt:lpstr>
      <vt:lpstr>Tank 17</vt:lpstr>
      <vt:lpstr>Tank 18</vt:lpstr>
      <vt:lpstr>Tank 19</vt:lpstr>
      <vt:lpstr>Tank 20</vt:lpstr>
      <vt:lpstr>Table 5.4-1 Response Event Data</vt:lpstr>
    </vt:vector>
  </TitlesOfParts>
  <Company>ABS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RDHLCC0000736.xlsx</dc:title>
  <dc:creator>Kamyar Nouri</dc:creator>
  <cp:lastModifiedBy>ABS</cp:lastModifiedBy>
  <dcterms:created xsi:type="dcterms:W3CDTF">2017-09-27T20:14:43Z</dcterms:created>
  <dcterms:modified xsi:type="dcterms:W3CDTF">2017-11-23T03:25:02Z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0x010100B420F4102A9E4A4DB09D6F91D794BE8E00CDC08FEEA1D6E646BF2D314FF0625196</vt:lpwstr>
  </property>
</Properties>
</file>