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VFACHI_A\OP\RHPMO\Unverified releases\CNRH N4A\"/>
    </mc:Choice>
  </mc:AlternateContent>
  <bookViews>
    <workbookView xWindow="120" yWindow="315" windowWidth="20370" windowHeight="7830" activeTab="1"/>
  </bookViews>
  <sheets>
    <sheet name="Histories" sheetId="1" r:id="rId1"/>
    <sheet name="T01_Sources" sheetId="4" r:id="rId2"/>
  </sheets>
  <calcPr calcId="162913"/>
</workbook>
</file>

<file path=xl/calcChain.xml><?xml version="1.0" encoding="utf-8"?>
<calcChain xmlns="http://schemas.openxmlformats.org/spreadsheetml/2006/main">
  <c r="E9" i="1" l="1"/>
  <c r="C54" i="1"/>
  <c r="C117" i="1"/>
  <c r="P106" i="1"/>
  <c r="C105" i="1"/>
  <c r="O103" i="1"/>
  <c r="O19" i="1"/>
  <c r="O91" i="1"/>
  <c r="C73" i="1"/>
  <c r="P46" i="1" l="1"/>
  <c r="D34" i="1"/>
  <c r="P34" i="1" s="1"/>
  <c r="C33" i="1"/>
  <c r="E15" i="1"/>
  <c r="D16" i="1"/>
  <c r="D15" i="1"/>
  <c r="C9" i="1" l="1"/>
  <c r="O7" i="1"/>
  <c r="P10" i="1"/>
  <c r="P100" i="1" l="1"/>
  <c r="O73" i="1"/>
  <c r="C67" i="1"/>
  <c r="O67" i="1" s="1"/>
  <c r="C61" i="1"/>
  <c r="O61" i="1" s="1"/>
  <c r="P64" i="1"/>
  <c r="P58" i="1"/>
  <c r="O55" i="1"/>
  <c r="O43" i="1"/>
  <c r="O31" i="1"/>
  <c r="O125" i="1" l="1"/>
  <c r="P125" i="1"/>
</calcChain>
</file>

<file path=xl/sharedStrings.xml><?xml version="1.0" encoding="utf-8"?>
<sst xmlns="http://schemas.openxmlformats.org/spreadsheetml/2006/main" count="202" uniqueCount="58">
  <si>
    <t>Release</t>
  </si>
  <si>
    <t>Tell-tale</t>
  </si>
  <si>
    <t>Tank 10</t>
  </si>
  <si>
    <t>Tank 11</t>
  </si>
  <si>
    <t>Tank 12</t>
  </si>
  <si>
    <t>Tank 13</t>
  </si>
  <si>
    <t>Tank 14</t>
  </si>
  <si>
    <t>Tank 15</t>
  </si>
  <si>
    <t>Tank 16</t>
  </si>
  <si>
    <t>Tank 17</t>
  </si>
  <si>
    <t>Tank 18</t>
  </si>
  <si>
    <t>Tank 19</t>
  </si>
  <si>
    <t>Tank 20</t>
  </si>
  <si>
    <t>Not mentioned in GPP</t>
  </si>
  <si>
    <t>Higher than GPP of 20,000</t>
  </si>
  <si>
    <t>Undefined in GPP</t>
  </si>
  <si>
    <t>Water</t>
  </si>
  <si>
    <t>Water/Fuel</t>
  </si>
  <si>
    <t>Not Specified</t>
  </si>
  <si>
    <t>JP5</t>
  </si>
  <si>
    <t>JP8</t>
  </si>
  <si>
    <t>DO</t>
  </si>
  <si>
    <t>Unverified Histories:  Releases Vs Tell-tales AND Verified Reporting: Since 1988</t>
  </si>
  <si>
    <t>Tank 01</t>
  </si>
  <si>
    <t>Tank 02</t>
  </si>
  <si>
    <t>Tank 03</t>
  </si>
  <si>
    <t>Tank 04</t>
  </si>
  <si>
    <t>Tank 05</t>
  </si>
  <si>
    <t>Tank 06</t>
  </si>
  <si>
    <t>Tank 07</t>
  </si>
  <si>
    <t>Tank 08</t>
  </si>
  <si>
    <t>Tank 09</t>
  </si>
  <si>
    <t>Period (days)</t>
  </si>
  <si>
    <t>Year ('XX)</t>
  </si>
  <si>
    <t>u/k</t>
  </si>
  <si>
    <t>Release (gals)</t>
  </si>
  <si>
    <t>Tell-tale (gals)</t>
  </si>
  <si>
    <t>**Note that the unverified histories seldom distinguish between leak tests conducted with fuel and water or controlled releases during leak tests vs UFMs, sample lines, and/or tell-tales.  Additional research through verified source documents is/and continues to occur to provide additional/proper context of releases in order to support current/future QRVA/RVAs.</t>
  </si>
  <si>
    <t>ND</t>
  </si>
  <si>
    <t>98 release confirmed incorrect</t>
  </si>
  <si>
    <t>per referenced source doc.  No</t>
  </si>
  <si>
    <t>leaks documented in that report.</t>
  </si>
  <si>
    <t>LeakTesting/Repair</t>
  </si>
  <si>
    <t>Tech Library Unverified Histories</t>
  </si>
  <si>
    <t>1949 Bechtel Report</t>
  </si>
  <si>
    <t>2008 Groundwater Protection Plan</t>
  </si>
  <si>
    <t>X</t>
  </si>
  <si>
    <t>2014 EPA (Whitacre) Unverified Histories Submission</t>
  </si>
  <si>
    <t>DO from Tell-tale # at rate of 5gal in 8 mins.</t>
  </si>
  <si>
    <t>DO from Tell-tale 7, rate unkown...drained DO/tested with water...leak found on Tell-tale 7 and crack found in tank.</t>
  </si>
  <si>
    <t>Leak found on Tell-tale 7 and crack found in tank during cleaning; no leakage rates.</t>
  </si>
  <si>
    <t>JP5 from Tell-tale 2 at rate of 1qt in 2.5mins...drawn down then Tell-tale 3 at rate of 1 drop in 10sec and Tell-tale 2...held level for 8 days and Tell-tales 1, 2, 3, 8, 10, 12 showed slow/trace amounts...collector ring was plugged and the cause.</t>
  </si>
  <si>
    <t>Various leaks from tell-tale; unknown quantity of leakage.</t>
  </si>
  <si>
    <t>**Note on the source documents referenced:</t>
  </si>
  <si>
    <t>Tech Library Unverified Histories: These are original histories that are unstamped/unverified, but were incorrectly cited as references in subsequent reports and became self-verified/referencing.</t>
  </si>
  <si>
    <t xml:space="preserve">2014 EPA (Whitacre) Unverified Histories Submission:  These were anonymously released/circulated unverified histories that contained the original Tech Library Unverified Histories and additional, more recent unverified histories. </t>
  </si>
  <si>
    <t>1949 Bechtel Report:  Appears to be valid document, but due to age there is no supporting documentation showing acceptance, concurrence, or verification by the US Navy.</t>
  </si>
  <si>
    <t>2008 Groundwater Protection Plan:  This is a summary of the Tech Library Unverified Histories, but not a certification.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</si>
</sst>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lightGrid">
        <fgColor rgb="FF00B0F0"/>
        <bgColor theme="2" tint="-0.2499465926084170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darkDown">
        <fgColor theme="5" tint="0.59996337778862885"/>
        <bgColor rgb="FFFF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38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/>
    </xf>
    <xf numFmtId="38" fontId="0" fillId="2" borderId="1" xfId="0" applyNumberFormat="1" applyFill="1" applyBorder="1"/>
    <xf numFmtId="0" fontId="0" fillId="3" borderId="0" xfId="0" applyFill="1" applyBorder="1"/>
    <xf numFmtId="38" fontId="0" fillId="3" borderId="0" xfId="0" applyNumberFormat="1" applyFill="1" applyBorder="1"/>
    <xf numFmtId="0" fontId="0" fillId="4" borderId="1" xfId="0" applyFill="1" applyBorder="1" applyAlignment="1">
      <alignment horizontal="center"/>
    </xf>
    <xf numFmtId="38" fontId="0" fillId="4" borderId="1" xfId="0" applyNumberFormat="1" applyFill="1" applyBorder="1"/>
    <xf numFmtId="0" fontId="0" fillId="3" borderId="1" xfId="0" applyFill="1" applyBorder="1"/>
    <xf numFmtId="38" fontId="0" fillId="3" borderId="1" xfId="0" applyNumberFormat="1" applyFill="1" applyBorder="1"/>
    <xf numFmtId="38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0" fontId="0" fillId="6" borderId="1" xfId="0" applyFill="1" applyBorder="1"/>
    <xf numFmtId="40" fontId="0" fillId="5" borderId="1" xfId="0" applyNumberFormat="1" applyFill="1" applyBorder="1"/>
    <xf numFmtId="40" fontId="0" fillId="7" borderId="1" xfId="0" applyNumberFormat="1" applyFill="1" applyBorder="1"/>
    <xf numFmtId="0" fontId="1" fillId="0" borderId="3" xfId="0" applyFont="1" applyBorder="1" applyAlignment="1">
      <alignment horizontal="left" vertical="center" wrapText="1"/>
    </xf>
    <xf numFmtId="0" fontId="0" fillId="3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0" fontId="0" fillId="8" borderId="1" xfId="0" applyNumberFormat="1" applyFill="1" applyBorder="1"/>
    <xf numFmtId="38" fontId="0" fillId="8" borderId="1" xfId="0" applyNumberFormat="1" applyFill="1" applyBorder="1"/>
    <xf numFmtId="0" fontId="1" fillId="10" borderId="2" xfId="0" applyFont="1" applyFill="1" applyBorder="1" applyAlignment="1">
      <alignment horizontal="left" wrapText="1"/>
    </xf>
    <xf numFmtId="0" fontId="1" fillId="10" borderId="3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 wrapText="1"/>
    </xf>
    <xf numFmtId="38" fontId="0" fillId="0" borderId="1" xfId="0" applyNumberFormat="1" applyBorder="1"/>
    <xf numFmtId="3" fontId="0" fillId="3" borderId="1" xfId="0" applyNumberFormat="1" applyFill="1" applyBorder="1"/>
    <xf numFmtId="3" fontId="0" fillId="3" borderId="0" xfId="0" applyNumberFormat="1" applyFill="1" applyBorder="1"/>
    <xf numFmtId="3" fontId="0" fillId="0" borderId="0" xfId="0" applyNumberFormat="1"/>
    <xf numFmtId="38" fontId="0" fillId="11" borderId="1" xfId="0" applyNumberFormat="1" applyFill="1" applyBorder="1"/>
    <xf numFmtId="164" fontId="0" fillId="3" borderId="1" xfId="0" applyNumberFormat="1" applyFill="1" applyBorder="1"/>
    <xf numFmtId="0" fontId="1" fillId="0" borderId="2" xfId="0" applyFont="1" applyBorder="1" applyAlignment="1">
      <alignment vertical="center" wrapText="1"/>
    </xf>
    <xf numFmtId="0" fontId="0" fillId="3" borderId="1" xfId="0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11" borderId="1" xfId="0" applyFill="1" applyBorder="1"/>
    <xf numFmtId="0" fontId="0" fillId="5" borderId="1" xfId="0" applyFill="1" applyBorder="1"/>
    <xf numFmtId="0" fontId="0" fillId="8" borderId="1" xfId="0" applyFill="1" applyBorder="1"/>
    <xf numFmtId="0" fontId="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1" xfId="0" applyFill="1" applyBorder="1" applyAlignment="1">
      <alignment horizontal="right"/>
    </xf>
    <xf numFmtId="3" fontId="0" fillId="12" borderId="1" xfId="0" applyNumberFormat="1" applyFill="1" applyBorder="1"/>
    <xf numFmtId="0" fontId="1" fillId="10" borderId="0" xfId="0" applyFont="1" applyFill="1" applyBorder="1" applyAlignment="1">
      <alignment horizontal="left" wrapText="1"/>
    </xf>
    <xf numFmtId="0" fontId="0" fillId="0" borderId="0" xfId="0" applyBorder="1"/>
    <xf numFmtId="0" fontId="1" fillId="10" borderId="5" xfId="0" applyFont="1" applyFill="1" applyBorder="1" applyAlignment="1">
      <alignment horizontal="left" wrapText="1"/>
    </xf>
    <xf numFmtId="3" fontId="0" fillId="11" borderId="1" xfId="0" applyNumberFormat="1" applyFill="1" applyBorder="1"/>
    <xf numFmtId="0" fontId="0" fillId="13" borderId="1" xfId="0" applyFill="1" applyBorder="1"/>
    <xf numFmtId="0" fontId="0" fillId="3" borderId="0" xfId="0" quotePrefix="1" applyFill="1" applyBorder="1"/>
    <xf numFmtId="0" fontId="0" fillId="0" borderId="1" xfId="0" applyFill="1" applyBorder="1" applyAlignment="1">
      <alignment horizontal="right"/>
    </xf>
    <xf numFmtId="38" fontId="0" fillId="0" borderId="6" xfId="0" applyNumberFormat="1" applyBorder="1"/>
    <xf numFmtId="3" fontId="0" fillId="6" borderId="1" xfId="0" applyNumberFormat="1" applyFill="1" applyBorder="1"/>
    <xf numFmtId="3" fontId="0" fillId="0" borderId="1" xfId="0" applyNumberFormat="1" applyFill="1" applyBorder="1"/>
    <xf numFmtId="4" fontId="0" fillId="3" borderId="1" xfId="0" applyNumberFormat="1" applyFill="1" applyBorder="1"/>
    <xf numFmtId="3" fontId="0" fillId="8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14" borderId="0" xfId="0" applyFill="1"/>
    <xf numFmtId="0" fontId="4" fillId="0" borderId="1" xfId="0" applyFont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0" fillId="14" borderId="1" xfId="0" applyFill="1" applyBorder="1"/>
    <xf numFmtId="0" fontId="0" fillId="0" borderId="1" xfId="0" applyBorder="1" applyAlignment="1">
      <alignment wrapText="1"/>
    </xf>
    <xf numFmtId="0" fontId="0" fillId="14" borderId="1" xfId="0" applyFill="1" applyBorder="1" applyAlignment="1">
      <alignment wrapText="1"/>
    </xf>
    <xf numFmtId="164" fontId="0" fillId="6" borderId="1" xfId="0" applyNumberFormat="1" applyFill="1" applyBorder="1"/>
    <xf numFmtId="0" fontId="0" fillId="10" borderId="9" xfId="0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4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6"/>
  <sheetViews>
    <sheetView view="pageBreakPreview" zoomScale="60" zoomScaleNormal="100" workbookViewId="0">
      <selection activeCell="U81" sqref="U81"/>
    </sheetView>
  </sheetViews>
  <sheetFormatPr defaultRowHeight="15" x14ac:dyDescent="0.25"/>
  <cols>
    <col min="1" max="1" width="9.42578125" bestFit="1" customWidth="1"/>
    <col min="2" max="2" width="13.5703125" customWidth="1"/>
    <col min="16" max="16" width="9.140625" style="44"/>
    <col min="17" max="17" width="36.28515625" style="5" customWidth="1"/>
  </cols>
  <sheetData>
    <row r="1" spans="1:17" ht="15.75" x14ac:dyDescent="0.25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49.5" customHeight="1" x14ac:dyDescent="0.25">
      <c r="A2" s="77" t="s">
        <v>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7" s="18" customFormat="1" ht="18" customHeight="1" x14ac:dyDescent="0.25">
      <c r="A3" s="69" t="s">
        <v>42</v>
      </c>
      <c r="B3" s="70"/>
      <c r="C3" s="16"/>
      <c r="D3" s="71" t="s">
        <v>16</v>
      </c>
      <c r="E3" s="72"/>
      <c r="F3" s="16"/>
      <c r="G3" s="73" t="s">
        <v>17</v>
      </c>
      <c r="H3" s="74"/>
      <c r="I3" s="16"/>
      <c r="J3" s="39" t="s">
        <v>38</v>
      </c>
      <c r="K3" s="20" t="s">
        <v>19</v>
      </c>
      <c r="L3" s="19" t="s">
        <v>20</v>
      </c>
      <c r="M3" s="21" t="s">
        <v>21</v>
      </c>
      <c r="N3" s="33"/>
      <c r="O3" s="66" t="s">
        <v>18</v>
      </c>
      <c r="P3" s="67"/>
      <c r="Q3" s="17"/>
    </row>
    <row r="4" spans="1:17" ht="6.75" customHeight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45"/>
      <c r="P4" s="43"/>
    </row>
    <row r="5" spans="1:17" x14ac:dyDescent="0.25">
      <c r="A5" s="68" t="s">
        <v>23</v>
      </c>
      <c r="B5" s="3" t="s">
        <v>33</v>
      </c>
      <c r="C5" s="9">
        <v>70</v>
      </c>
      <c r="D5" s="9">
        <v>71</v>
      </c>
      <c r="E5" s="9">
        <v>71</v>
      </c>
      <c r="F5" s="9">
        <v>72</v>
      </c>
      <c r="G5" s="9">
        <v>75</v>
      </c>
      <c r="H5" s="13">
        <v>82</v>
      </c>
      <c r="I5" s="13">
        <v>82</v>
      </c>
      <c r="J5" s="13">
        <v>83</v>
      </c>
      <c r="K5" s="13">
        <v>83</v>
      </c>
      <c r="L5" s="13">
        <v>83</v>
      </c>
      <c r="M5" s="9"/>
      <c r="N5" s="9"/>
      <c r="O5" s="9" t="s">
        <v>0</v>
      </c>
      <c r="P5" s="9" t="s">
        <v>1</v>
      </c>
    </row>
    <row r="6" spans="1:17" x14ac:dyDescent="0.25">
      <c r="A6" s="68"/>
      <c r="B6" s="3" t="s">
        <v>32</v>
      </c>
      <c r="C6" s="9">
        <v>63</v>
      </c>
      <c r="D6" s="9">
        <v>191</v>
      </c>
      <c r="E6" s="9">
        <v>37</v>
      </c>
      <c r="F6" s="9">
        <v>56</v>
      </c>
      <c r="G6" s="9">
        <v>6</v>
      </c>
      <c r="H6" s="13">
        <v>6</v>
      </c>
      <c r="I6" s="13">
        <v>55</v>
      </c>
      <c r="J6" s="13">
        <v>76</v>
      </c>
      <c r="K6" s="13">
        <v>23</v>
      </c>
      <c r="L6" s="13">
        <v>38</v>
      </c>
      <c r="M6" s="9"/>
      <c r="N6" s="9"/>
      <c r="O6" s="9"/>
      <c r="P6" s="9"/>
    </row>
    <row r="7" spans="1:17" s="1" customFormat="1" x14ac:dyDescent="0.25">
      <c r="A7" s="68"/>
      <c r="B7" s="4" t="s">
        <v>35</v>
      </c>
      <c r="C7" s="23">
        <v>4623</v>
      </c>
      <c r="D7" s="23">
        <v>16830</v>
      </c>
      <c r="E7" s="23">
        <v>5031</v>
      </c>
      <c r="F7" s="23">
        <v>4810</v>
      </c>
      <c r="G7" s="23">
        <v>10671</v>
      </c>
      <c r="H7" s="23">
        <v>2417</v>
      </c>
      <c r="I7" s="23">
        <v>871</v>
      </c>
      <c r="J7" s="23">
        <v>2229</v>
      </c>
      <c r="K7" s="23">
        <v>-1090</v>
      </c>
      <c r="L7" s="23">
        <v>-1004</v>
      </c>
      <c r="M7" s="10"/>
      <c r="N7" s="10"/>
      <c r="O7" s="10">
        <f>SUM(C7:N7)</f>
        <v>45388</v>
      </c>
      <c r="P7" s="10"/>
      <c r="Q7" s="6"/>
    </row>
    <row r="8" spans="1:17" x14ac:dyDescent="0.25">
      <c r="A8" s="68"/>
      <c r="B8" s="3" t="s">
        <v>33</v>
      </c>
      <c r="C8" s="9">
        <v>47</v>
      </c>
      <c r="D8" s="12">
        <v>53</v>
      </c>
      <c r="E8" s="13">
        <v>64</v>
      </c>
      <c r="F8" s="13">
        <v>65</v>
      </c>
      <c r="G8" s="2">
        <v>65</v>
      </c>
      <c r="H8" s="2">
        <v>66</v>
      </c>
      <c r="I8" s="2">
        <v>67</v>
      </c>
      <c r="J8" s="9">
        <v>77</v>
      </c>
      <c r="K8" s="9">
        <v>78</v>
      </c>
      <c r="L8" s="9">
        <v>78</v>
      </c>
      <c r="M8" s="2"/>
      <c r="N8" s="2"/>
      <c r="O8" s="9"/>
      <c r="P8" s="9"/>
      <c r="Q8" s="6"/>
    </row>
    <row r="9" spans="1:17" x14ac:dyDescent="0.25">
      <c r="A9" s="68"/>
      <c r="B9" s="3" t="s">
        <v>32</v>
      </c>
      <c r="C9" s="32">
        <f>8/60/24</f>
        <v>5.5555555555555558E-3</v>
      </c>
      <c r="D9" s="12"/>
      <c r="E9" s="64">
        <f>(4/60/24)+(1/24)</f>
        <v>4.4444444444444439E-2</v>
      </c>
      <c r="F9" s="13"/>
      <c r="G9" s="2"/>
      <c r="H9" s="2"/>
      <c r="I9" s="2"/>
      <c r="J9" s="9">
        <v>75</v>
      </c>
      <c r="K9" s="9">
        <v>114</v>
      </c>
      <c r="L9" s="9">
        <v>127</v>
      </c>
      <c r="M9" s="2"/>
      <c r="N9" s="2"/>
      <c r="O9" s="9"/>
      <c r="P9" s="9"/>
      <c r="Q9" s="6"/>
    </row>
    <row r="10" spans="1:17" s="1" customFormat="1" x14ac:dyDescent="0.25">
      <c r="A10" s="68"/>
      <c r="B10" s="4" t="s">
        <v>36</v>
      </c>
      <c r="C10" s="31">
        <v>5</v>
      </c>
      <c r="D10" s="11" t="s">
        <v>34</v>
      </c>
      <c r="E10" s="22">
        <v>0.51</v>
      </c>
      <c r="F10" s="22">
        <v>0.01</v>
      </c>
      <c r="G10" s="14">
        <v>0.01</v>
      </c>
      <c r="H10" s="15">
        <v>0.01</v>
      </c>
      <c r="I10" s="14">
        <v>0.01</v>
      </c>
      <c r="J10" s="23">
        <v>999</v>
      </c>
      <c r="K10" s="23">
        <v>7874</v>
      </c>
      <c r="L10" s="23">
        <v>13221</v>
      </c>
      <c r="M10" s="27"/>
      <c r="N10" s="27"/>
      <c r="O10" s="10"/>
      <c r="P10" s="10">
        <f>SUM(C10:L10)</f>
        <v>22099.55</v>
      </c>
      <c r="Q10" s="6"/>
    </row>
    <row r="11" spans="1:17" x14ac:dyDescent="0.25">
      <c r="A11" s="68" t="s">
        <v>24</v>
      </c>
      <c r="B11" s="3" t="s">
        <v>33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x14ac:dyDescent="0.25">
      <c r="A12" s="68"/>
      <c r="B12" s="3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7" x14ac:dyDescent="0.25">
      <c r="A13" s="68"/>
      <c r="B13" s="4" t="s">
        <v>35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x14ac:dyDescent="0.25">
      <c r="A14" s="68"/>
      <c r="B14" s="3" t="s">
        <v>33</v>
      </c>
      <c r="C14" s="9">
        <v>47</v>
      </c>
      <c r="D14" s="9">
        <v>54</v>
      </c>
      <c r="E14" s="9">
        <v>54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x14ac:dyDescent="0.25">
      <c r="A15" s="68"/>
      <c r="B15" s="3" t="s">
        <v>32</v>
      </c>
      <c r="C15" s="9"/>
      <c r="D15" s="32">
        <f>2/24</f>
        <v>8.3333333333333329E-2</v>
      </c>
      <c r="E15" s="32">
        <f>7/24</f>
        <v>0.29166666666666669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15" customHeight="1" x14ac:dyDescent="0.25">
      <c r="A16" s="68"/>
      <c r="B16" s="4" t="s">
        <v>36</v>
      </c>
      <c r="C16" s="35" t="s">
        <v>34</v>
      </c>
      <c r="D16" s="36">
        <f>1.5/4</f>
        <v>0.375</v>
      </c>
      <c r="E16" s="37">
        <v>10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ht="15" customHeight="1" x14ac:dyDescent="0.25">
      <c r="A17" s="68" t="s">
        <v>25</v>
      </c>
      <c r="B17" s="3" t="s">
        <v>33</v>
      </c>
      <c r="C17" s="13">
        <v>49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7" x14ac:dyDescent="0.25">
      <c r="A18" s="68"/>
      <c r="B18" s="3" t="s">
        <v>32</v>
      </c>
      <c r="C18" s="13">
        <v>71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7" x14ac:dyDescent="0.25">
      <c r="A19" s="68"/>
      <c r="B19" s="4" t="s">
        <v>35</v>
      </c>
      <c r="C19" s="46">
        <v>4260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8">
        <f>SUM(C19:N19)</f>
        <v>4260</v>
      </c>
      <c r="P19" s="9"/>
    </row>
    <row r="20" spans="1:17" x14ac:dyDescent="0.25">
      <c r="A20" s="68"/>
      <c r="B20" s="3" t="s">
        <v>33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7" x14ac:dyDescent="0.25">
      <c r="A21" s="68"/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7" ht="15" customHeight="1" x14ac:dyDescent="0.25">
      <c r="A22" s="68"/>
      <c r="B22" s="4" t="s">
        <v>36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7" x14ac:dyDescent="0.25">
      <c r="A23" s="75" t="s">
        <v>26</v>
      </c>
      <c r="B23" s="7" t="s">
        <v>33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7" x14ac:dyDescent="0.25">
      <c r="A24" s="75"/>
      <c r="B24" s="7" t="s">
        <v>32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7" x14ac:dyDescent="0.25">
      <c r="A25" s="75"/>
      <c r="B25" s="8" t="s">
        <v>35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7" x14ac:dyDescent="0.25">
      <c r="A26" s="75"/>
      <c r="B26" s="7" t="s">
        <v>33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7" x14ac:dyDescent="0.25">
      <c r="A27" s="75"/>
      <c r="B27" s="7" t="s">
        <v>32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7" ht="15" customHeight="1" x14ac:dyDescent="0.25">
      <c r="A28" s="75"/>
      <c r="B28" s="8" t="s">
        <v>36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7" x14ac:dyDescent="0.25">
      <c r="A29" s="68" t="s">
        <v>27</v>
      </c>
      <c r="B29" s="3" t="s">
        <v>33</v>
      </c>
      <c r="C29" s="9">
        <v>14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7" x14ac:dyDescent="0.25">
      <c r="A30" s="68"/>
      <c r="B30" s="3" t="s">
        <v>32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7" s="30" customFormat="1" x14ac:dyDescent="0.25">
      <c r="A31" s="68"/>
      <c r="B31" s="4" t="s">
        <v>35</v>
      </c>
      <c r="C31" s="54">
        <v>27000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>
        <f>SUM(C31:M31)</f>
        <v>27000</v>
      </c>
      <c r="P31" s="28"/>
      <c r="Q31" s="29"/>
    </row>
    <row r="32" spans="1:17" x14ac:dyDescent="0.25">
      <c r="A32" s="68"/>
      <c r="B32" s="3" t="s">
        <v>33</v>
      </c>
      <c r="C32" s="9">
        <v>64</v>
      </c>
      <c r="D32" s="9">
        <v>72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7" x14ac:dyDescent="0.25">
      <c r="A33" s="68"/>
      <c r="B33" s="3" t="s">
        <v>32</v>
      </c>
      <c r="C33" s="32">
        <f>1/24</f>
        <v>4.1666666666666664E-2</v>
      </c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7" x14ac:dyDescent="0.25">
      <c r="A34" s="68"/>
      <c r="B34" s="4" t="s">
        <v>36</v>
      </c>
      <c r="C34" s="38">
        <v>1</v>
      </c>
      <c r="D34" s="40">
        <f>2/4</f>
        <v>0.5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f>SUM(C34:O34)</f>
        <v>1.5</v>
      </c>
    </row>
    <row r="35" spans="1:17" x14ac:dyDescent="0.25">
      <c r="A35" s="75" t="s">
        <v>28</v>
      </c>
      <c r="B35" s="7" t="s">
        <v>33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7" x14ac:dyDescent="0.25">
      <c r="A36" s="75"/>
      <c r="B36" s="7" t="s">
        <v>32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7" x14ac:dyDescent="0.25">
      <c r="A37" s="75"/>
      <c r="B37" s="8" t="s">
        <v>35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7" x14ac:dyDescent="0.25">
      <c r="A38" s="75"/>
      <c r="B38" s="7" t="s">
        <v>33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7" x14ac:dyDescent="0.25">
      <c r="A39" s="75"/>
      <c r="B39" s="7" t="s">
        <v>32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7" x14ac:dyDescent="0.25">
      <c r="A40" s="75"/>
      <c r="B40" s="8" t="s">
        <v>36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7" x14ac:dyDescent="0.25">
      <c r="A41" s="68" t="s">
        <v>29</v>
      </c>
      <c r="B41" s="3" t="s">
        <v>33</v>
      </c>
      <c r="C41" s="13">
        <v>81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7" x14ac:dyDescent="0.25">
      <c r="A42" s="68"/>
      <c r="B42" s="3" t="s">
        <v>32</v>
      </c>
      <c r="C42" s="1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7" s="30" customFormat="1" x14ac:dyDescent="0.25">
      <c r="A43" s="68"/>
      <c r="B43" s="4" t="s">
        <v>35</v>
      </c>
      <c r="C43" s="42">
        <v>6505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>
        <f>SUM(C43:M43)</f>
        <v>6505</v>
      </c>
      <c r="P43" s="28"/>
      <c r="Q43" s="29"/>
    </row>
    <row r="44" spans="1:17" x14ac:dyDescent="0.25">
      <c r="A44" s="68"/>
      <c r="B44" s="3" t="s">
        <v>33</v>
      </c>
      <c r="C44" s="9">
        <v>78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x14ac:dyDescent="0.25">
      <c r="A45" s="68"/>
      <c r="B45" s="3" t="s">
        <v>32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x14ac:dyDescent="0.25">
      <c r="A46" s="68"/>
      <c r="B46" s="4" t="s">
        <v>36</v>
      </c>
      <c r="C46" s="41" t="s">
        <v>34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28"/>
      <c r="P46" s="9">
        <f>SUM(C46:O46)</f>
        <v>0</v>
      </c>
    </row>
    <row r="47" spans="1:17" x14ac:dyDescent="0.25">
      <c r="A47" s="75" t="s">
        <v>30</v>
      </c>
      <c r="B47" s="7" t="s">
        <v>33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7" x14ac:dyDescent="0.25">
      <c r="A48" s="75"/>
      <c r="B48" s="7" t="s">
        <v>32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7" x14ac:dyDescent="0.25">
      <c r="A49" s="75"/>
      <c r="B49" s="8" t="s">
        <v>35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7" x14ac:dyDescent="0.25">
      <c r="A50" s="75"/>
      <c r="B50" s="7" t="s">
        <v>33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7" x14ac:dyDescent="0.25">
      <c r="A51" s="75"/>
      <c r="B51" s="7" t="s">
        <v>32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7" x14ac:dyDescent="0.25">
      <c r="A52" s="75"/>
      <c r="B52" s="8" t="s">
        <v>36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7" x14ac:dyDescent="0.25">
      <c r="A53" s="68" t="s">
        <v>31</v>
      </c>
      <c r="B53" s="3" t="s">
        <v>33</v>
      </c>
      <c r="C53" s="13">
        <v>80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7" x14ac:dyDescent="0.25">
      <c r="A54" s="68"/>
      <c r="B54" s="3" t="s">
        <v>32</v>
      </c>
      <c r="C54" s="13">
        <f>30*8+5+8+5</f>
        <v>258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7" x14ac:dyDescent="0.25">
      <c r="A55" s="68"/>
      <c r="B55" s="4" t="s">
        <v>35</v>
      </c>
      <c r="C55" s="28">
        <v>1900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>
        <f>SUM(C55:M55)</f>
        <v>1900</v>
      </c>
      <c r="P55" s="28"/>
    </row>
    <row r="56" spans="1:17" x14ac:dyDescent="0.25">
      <c r="A56" s="68"/>
      <c r="B56" s="3" t="s">
        <v>33</v>
      </c>
      <c r="C56" s="28">
        <v>58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7" x14ac:dyDescent="0.25">
      <c r="A57" s="68"/>
      <c r="B57" s="3" t="s">
        <v>32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7" x14ac:dyDescent="0.25">
      <c r="A58" s="68"/>
      <c r="B58" s="4" t="s">
        <v>36</v>
      </c>
      <c r="C58" s="28">
        <v>1500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>
        <f>SUM(C58:O58)</f>
        <v>1500</v>
      </c>
    </row>
    <row r="59" spans="1:17" x14ac:dyDescent="0.25">
      <c r="A59" s="68" t="s">
        <v>2</v>
      </c>
      <c r="B59" s="3" t="s">
        <v>33</v>
      </c>
      <c r="C59" s="51">
        <v>80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52"/>
      <c r="P59" s="28"/>
    </row>
    <row r="60" spans="1:17" x14ac:dyDescent="0.25">
      <c r="A60" s="68"/>
      <c r="B60" s="3" t="s">
        <v>32</v>
      </c>
      <c r="C60" s="51">
        <v>307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52"/>
      <c r="P60" s="28"/>
    </row>
    <row r="61" spans="1:17" x14ac:dyDescent="0.25">
      <c r="A61" s="68"/>
      <c r="B61" s="4" t="s">
        <v>35</v>
      </c>
      <c r="C61" s="42">
        <f>13.3*29+12.8*24+2.4*39+4.7*58+1206+693+15*11</f>
        <v>3123.1000000000004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52">
        <f>SUM(C61:M61)</f>
        <v>3123.1000000000004</v>
      </c>
      <c r="P61" s="28"/>
      <c r="Q61" s="5" t="s">
        <v>13</v>
      </c>
    </row>
    <row r="62" spans="1:17" x14ac:dyDescent="0.25">
      <c r="A62" s="68"/>
      <c r="B62" s="3" t="s">
        <v>33</v>
      </c>
      <c r="C62" s="28">
        <v>73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7" x14ac:dyDescent="0.25">
      <c r="A63" s="68"/>
      <c r="B63" s="3" t="s">
        <v>32</v>
      </c>
      <c r="C63" s="28">
        <v>3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7" x14ac:dyDescent="0.25">
      <c r="A64" s="68"/>
      <c r="B64" s="4" t="s">
        <v>36</v>
      </c>
      <c r="C64" s="53">
        <v>0.01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>
        <f>SUM(C64:O64)</f>
        <v>0.01</v>
      </c>
    </row>
    <row r="65" spans="1:17" x14ac:dyDescent="0.25">
      <c r="A65" s="68" t="s">
        <v>3</v>
      </c>
      <c r="B65" s="3" t="s">
        <v>33</v>
      </c>
      <c r="C65" s="51">
        <v>80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1:17" x14ac:dyDescent="0.25">
      <c r="A66" s="68"/>
      <c r="B66" s="3" t="s">
        <v>32</v>
      </c>
      <c r="C66" s="51">
        <v>34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1:17" x14ac:dyDescent="0.25">
      <c r="A67" s="68"/>
      <c r="B67" s="4" t="s">
        <v>35</v>
      </c>
      <c r="C67" s="42">
        <f>1497*3+2412*1+1614*2+1380*2+1070*3+785*2+487*13+377*3+165*3</f>
        <v>25628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>
        <f>SUM(C67:M67)</f>
        <v>25628</v>
      </c>
      <c r="P67" s="28"/>
      <c r="Q67" s="5" t="s">
        <v>14</v>
      </c>
    </row>
    <row r="68" spans="1:17" x14ac:dyDescent="0.25">
      <c r="A68" s="68"/>
      <c r="B68" s="3" t="s">
        <v>33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7" x14ac:dyDescent="0.25">
      <c r="A69" s="68"/>
      <c r="B69" s="3" t="s">
        <v>32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7" x14ac:dyDescent="0.25">
      <c r="A70" s="68"/>
      <c r="B70" s="4" t="s">
        <v>36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1:17" x14ac:dyDescent="0.25">
      <c r="A71" s="68" t="s">
        <v>4</v>
      </c>
      <c r="B71" s="3" t="s">
        <v>33</v>
      </c>
      <c r="C71" s="51">
        <v>81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7" x14ac:dyDescent="0.25">
      <c r="A72" s="68"/>
      <c r="B72" s="3" t="s">
        <v>32</v>
      </c>
      <c r="C72" s="51">
        <v>2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7" x14ac:dyDescent="0.25">
      <c r="A73" s="68"/>
      <c r="B73" s="4" t="s">
        <v>35</v>
      </c>
      <c r="C73" s="42">
        <f>2*1440+1400</f>
        <v>4280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>
        <f>SUM(C73:M73)</f>
        <v>4280</v>
      </c>
      <c r="P73" s="28"/>
      <c r="Q73" s="5" t="s">
        <v>15</v>
      </c>
    </row>
    <row r="74" spans="1:17" x14ac:dyDescent="0.25">
      <c r="A74" s="68"/>
      <c r="B74" s="3" t="s">
        <v>33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7" x14ac:dyDescent="0.25">
      <c r="A75" s="68"/>
      <c r="B75" s="3" t="s">
        <v>32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7" x14ac:dyDescent="0.25">
      <c r="A76" s="68"/>
      <c r="B76" s="4" t="s">
        <v>36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7" x14ac:dyDescent="0.25">
      <c r="A77" s="75" t="s">
        <v>5</v>
      </c>
      <c r="B77" s="7" t="s">
        <v>33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7" x14ac:dyDescent="0.25">
      <c r="A78" s="75"/>
      <c r="B78" s="7" t="s">
        <v>32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7" x14ac:dyDescent="0.25">
      <c r="A79" s="75"/>
      <c r="B79" s="8" t="s">
        <v>35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7" x14ac:dyDescent="0.25">
      <c r="A80" s="75"/>
      <c r="B80" s="7" t="s">
        <v>33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7" x14ac:dyDescent="0.25">
      <c r="A81" s="75"/>
      <c r="B81" s="7" t="s">
        <v>32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7" x14ac:dyDescent="0.25">
      <c r="A82" s="75"/>
      <c r="B82" s="8" t="s">
        <v>36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7" x14ac:dyDescent="0.25">
      <c r="A83" s="75" t="s">
        <v>6</v>
      </c>
      <c r="B83" s="7" t="s">
        <v>33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7" x14ac:dyDescent="0.25">
      <c r="A84" s="75"/>
      <c r="B84" s="7" t="s">
        <v>32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7" x14ac:dyDescent="0.25">
      <c r="A85" s="75"/>
      <c r="B85" s="8" t="s">
        <v>35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7" x14ac:dyDescent="0.25">
      <c r="A86" s="75"/>
      <c r="B86" s="7" t="s">
        <v>33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7" x14ac:dyDescent="0.25">
      <c r="A87" s="75"/>
      <c r="B87" s="7" t="s">
        <v>32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7" x14ac:dyDescent="0.25">
      <c r="A88" s="75"/>
      <c r="B88" s="8" t="s">
        <v>36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7" x14ac:dyDescent="0.25">
      <c r="A89" s="68" t="s">
        <v>7</v>
      </c>
      <c r="B89" s="3" t="s">
        <v>33</v>
      </c>
      <c r="C89" s="13">
        <v>81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7" x14ac:dyDescent="0.25">
      <c r="A90" s="68"/>
      <c r="B90" s="3" t="s">
        <v>32</v>
      </c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7" x14ac:dyDescent="0.25">
      <c r="A91" s="68"/>
      <c r="B91" s="4" t="s">
        <v>35</v>
      </c>
      <c r="C91" s="41" t="s">
        <v>34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>
        <f>SUM(C91:N91)</f>
        <v>0</v>
      </c>
      <c r="P91" s="9"/>
    </row>
    <row r="92" spans="1:17" x14ac:dyDescent="0.25">
      <c r="A92" s="68"/>
      <c r="B92" s="3" t="s">
        <v>33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7" x14ac:dyDescent="0.25">
      <c r="A93" s="68"/>
      <c r="B93" s="3" t="s">
        <v>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7" x14ac:dyDescent="0.25">
      <c r="A94" s="68"/>
      <c r="B94" s="4" t="s">
        <v>36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7" x14ac:dyDescent="0.25">
      <c r="A95" s="68" t="s">
        <v>8</v>
      </c>
      <c r="B95" s="3" t="s">
        <v>33</v>
      </c>
      <c r="C95" s="9">
        <v>48</v>
      </c>
      <c r="D95" s="47">
        <v>98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48" t="s">
        <v>39</v>
      </c>
    </row>
    <row r="96" spans="1:17" x14ac:dyDescent="0.25">
      <c r="A96" s="68"/>
      <c r="B96" s="3" t="s">
        <v>32</v>
      </c>
      <c r="C96" s="9"/>
      <c r="D96" s="47">
        <v>31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5" t="s">
        <v>40</v>
      </c>
    </row>
    <row r="97" spans="1:17" x14ac:dyDescent="0.25">
      <c r="A97" s="68"/>
      <c r="B97" s="4" t="s">
        <v>35</v>
      </c>
      <c r="C97" s="35" t="s">
        <v>34</v>
      </c>
      <c r="D97" s="47">
        <v>1469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>
        <v>0</v>
      </c>
      <c r="P97" s="9"/>
      <c r="Q97" s="5" t="s">
        <v>41</v>
      </c>
    </row>
    <row r="98" spans="1:17" x14ac:dyDescent="0.25">
      <c r="A98" s="68"/>
      <c r="B98" s="3" t="s">
        <v>33</v>
      </c>
      <c r="C98" s="13">
        <v>49</v>
      </c>
      <c r="D98" s="13">
        <v>49</v>
      </c>
      <c r="E98" s="9">
        <v>73</v>
      </c>
      <c r="F98" s="13">
        <v>81</v>
      </c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7" x14ac:dyDescent="0.25">
      <c r="A99" s="68"/>
      <c r="B99" s="3" t="s">
        <v>32</v>
      </c>
      <c r="C99" s="13">
        <v>11</v>
      </c>
      <c r="D99" s="13">
        <v>4</v>
      </c>
      <c r="E99" s="9"/>
      <c r="F99" s="13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7" x14ac:dyDescent="0.25">
      <c r="A100" s="68"/>
      <c r="B100" s="4" t="s">
        <v>36</v>
      </c>
      <c r="C100" s="46">
        <v>11009</v>
      </c>
      <c r="D100" s="46">
        <v>17737</v>
      </c>
      <c r="E100" s="40">
        <v>0.01</v>
      </c>
      <c r="F100" s="41" t="s">
        <v>34</v>
      </c>
      <c r="G100" s="9"/>
      <c r="H100" s="9"/>
      <c r="I100" s="9"/>
      <c r="J100" s="9"/>
      <c r="K100" s="9"/>
      <c r="L100" s="9"/>
      <c r="M100" s="9"/>
      <c r="N100" s="9"/>
      <c r="O100" s="9"/>
      <c r="P100" s="28">
        <f>SUM(C100:O100)</f>
        <v>28746.01</v>
      </c>
    </row>
    <row r="101" spans="1:17" ht="15" customHeight="1" x14ac:dyDescent="0.25">
      <c r="A101" s="68" t="s">
        <v>9</v>
      </c>
      <c r="B101" s="3" t="s">
        <v>33</v>
      </c>
      <c r="C101" s="13">
        <v>49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7" x14ac:dyDescent="0.25">
      <c r="A102" s="68"/>
      <c r="B102" s="3" t="s">
        <v>32</v>
      </c>
      <c r="C102" s="13">
        <v>71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7" x14ac:dyDescent="0.25">
      <c r="A103" s="68"/>
      <c r="B103" s="4" t="s">
        <v>35</v>
      </c>
      <c r="C103" s="46">
        <v>1420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28">
        <f>SUM(C103:N103)</f>
        <v>1420</v>
      </c>
      <c r="P103" s="9"/>
    </row>
    <row r="104" spans="1:17" x14ac:dyDescent="0.25">
      <c r="A104" s="68"/>
      <c r="B104" s="3" t="s">
        <v>33</v>
      </c>
      <c r="C104" s="9">
        <v>69</v>
      </c>
      <c r="D104" s="9">
        <v>75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7" x14ac:dyDescent="0.25">
      <c r="A105" s="68"/>
      <c r="B105" s="3" t="s">
        <v>32</v>
      </c>
      <c r="C105" s="32">
        <f>1.5/60/24</f>
        <v>1.0416666666666667E-3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7" x14ac:dyDescent="0.25">
      <c r="A106" s="68"/>
      <c r="B106" s="4" t="s">
        <v>36</v>
      </c>
      <c r="C106" s="38">
        <v>1</v>
      </c>
      <c r="D106" s="49" t="s">
        <v>34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>
        <f>SUM(C106:O106)</f>
        <v>1</v>
      </c>
    </row>
    <row r="107" spans="1:17" x14ac:dyDescent="0.25">
      <c r="A107" s="75" t="s">
        <v>10</v>
      </c>
      <c r="B107" s="7" t="s">
        <v>33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7" x14ac:dyDescent="0.25">
      <c r="A108" s="75"/>
      <c r="B108" s="7" t="s">
        <v>32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7" x14ac:dyDescent="0.25">
      <c r="A109" s="75"/>
      <c r="B109" s="8" t="s">
        <v>35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7" x14ac:dyDescent="0.25">
      <c r="A110" s="75"/>
      <c r="B110" s="7" t="s">
        <v>33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7" x14ac:dyDescent="0.25">
      <c r="A111" s="75"/>
      <c r="B111" s="7" t="s">
        <v>32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7" x14ac:dyDescent="0.25">
      <c r="A112" s="75"/>
      <c r="B112" s="8" t="s">
        <v>36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x14ac:dyDescent="0.25">
      <c r="A113" s="68" t="s">
        <v>11</v>
      </c>
      <c r="B113" s="3" t="s">
        <v>33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x14ac:dyDescent="0.25">
      <c r="A114" s="68"/>
      <c r="B114" s="3" t="s">
        <v>32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x14ac:dyDescent="0.25">
      <c r="A115" s="68"/>
      <c r="B115" s="4" t="s">
        <v>35</v>
      </c>
      <c r="C115" s="34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x14ac:dyDescent="0.25">
      <c r="A116" s="68"/>
      <c r="B116" s="3" t="s">
        <v>33</v>
      </c>
      <c r="C116" s="9">
        <v>64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x14ac:dyDescent="0.25">
      <c r="A117" s="68"/>
      <c r="B117" s="3" t="s">
        <v>32</v>
      </c>
      <c r="C117" s="9">
        <f>19+6+15</f>
        <v>40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x14ac:dyDescent="0.25">
      <c r="A118" s="68"/>
      <c r="B118" s="4" t="s">
        <v>36</v>
      </c>
      <c r="C118" s="38">
        <v>0.66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x14ac:dyDescent="0.25">
      <c r="A119" s="75" t="s">
        <v>12</v>
      </c>
      <c r="B119" s="7" t="s">
        <v>33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x14ac:dyDescent="0.25">
      <c r="A120" s="75"/>
      <c r="B120" s="7" t="s">
        <v>32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x14ac:dyDescent="0.25">
      <c r="A121" s="75"/>
      <c r="B121" s="8" t="s">
        <v>35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x14ac:dyDescent="0.25">
      <c r="A122" s="75"/>
      <c r="B122" s="7" t="s">
        <v>33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x14ac:dyDescent="0.25">
      <c r="A123" s="75"/>
      <c r="B123" s="7" t="s">
        <v>32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x14ac:dyDescent="0.25">
      <c r="A124" s="75"/>
      <c r="B124" s="8" t="s">
        <v>36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5.75" thickBot="1" x14ac:dyDescent="0.3">
      <c r="O125" s="50">
        <f>SUM(O7:O124)</f>
        <v>119504.1</v>
      </c>
      <c r="P125" s="50">
        <f>SUM(P7:P124)</f>
        <v>52348.069999999992</v>
      </c>
    </row>
    <row r="126" spans="1:16" ht="15.75" thickTop="1" x14ac:dyDescent="0.25">
      <c r="O126" s="1"/>
    </row>
  </sheetData>
  <mergeCells count="26">
    <mergeCell ref="A1:P1"/>
    <mergeCell ref="A113:A118"/>
    <mergeCell ref="A119:A124"/>
    <mergeCell ref="A77:A82"/>
    <mergeCell ref="A83:A88"/>
    <mergeCell ref="A89:A94"/>
    <mergeCell ref="A95:A100"/>
    <mergeCell ref="A101:A106"/>
    <mergeCell ref="A107:A112"/>
    <mergeCell ref="A2:P2"/>
    <mergeCell ref="A71:A76"/>
    <mergeCell ref="A5:A10"/>
    <mergeCell ref="A11:A16"/>
    <mergeCell ref="A17:A22"/>
    <mergeCell ref="A23:A28"/>
    <mergeCell ref="O3:P3"/>
    <mergeCell ref="A59:A64"/>
    <mergeCell ref="A65:A70"/>
    <mergeCell ref="A3:B3"/>
    <mergeCell ref="D3:E3"/>
    <mergeCell ref="G3:H3"/>
    <mergeCell ref="A29:A34"/>
    <mergeCell ref="A35:A40"/>
    <mergeCell ref="A41:A46"/>
    <mergeCell ref="A47:A52"/>
    <mergeCell ref="A53:A58"/>
  </mergeCells>
  <pageMargins left="0.7" right="0.7" top="0.75" bottom="0.75" header="0.3" footer="0.3"/>
  <pageSetup paperSize="17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zoomScale="60" zoomScaleNormal="100" workbookViewId="0">
      <selection activeCell="C28" sqref="C28"/>
    </sheetView>
  </sheetViews>
  <sheetFormatPr defaultRowHeight="15" x14ac:dyDescent="0.25"/>
  <cols>
    <col min="1" max="1" width="6" style="56" customWidth="1"/>
    <col min="2" max="2" width="3.42578125" style="57" customWidth="1"/>
    <col min="3" max="3" width="48.7109375" customWidth="1"/>
    <col min="4" max="4" width="82.140625" style="55" customWidth="1"/>
  </cols>
  <sheetData>
    <row r="1" spans="1:4" x14ac:dyDescent="0.25">
      <c r="A1" s="80" t="s">
        <v>53</v>
      </c>
      <c r="B1" s="80"/>
      <c r="C1" s="80"/>
      <c r="D1" s="80"/>
    </row>
    <row r="2" spans="1:4" ht="30" customHeight="1" x14ac:dyDescent="0.25">
      <c r="A2" s="82"/>
      <c r="B2" s="81" t="s">
        <v>54</v>
      </c>
      <c r="C2" s="81"/>
      <c r="D2" s="81"/>
    </row>
    <row r="3" spans="1:4" ht="30" customHeight="1" x14ac:dyDescent="0.25">
      <c r="A3" s="83"/>
      <c r="B3" s="81" t="s">
        <v>55</v>
      </c>
      <c r="C3" s="81"/>
      <c r="D3" s="81"/>
    </row>
    <row r="4" spans="1:4" ht="30" customHeight="1" x14ac:dyDescent="0.25">
      <c r="A4" s="83"/>
      <c r="B4" s="81" t="s">
        <v>56</v>
      </c>
      <c r="C4" s="81"/>
      <c r="D4" s="81"/>
    </row>
    <row r="5" spans="1:4" x14ac:dyDescent="0.25">
      <c r="A5" s="84"/>
      <c r="B5" s="81" t="s">
        <v>57</v>
      </c>
      <c r="C5" s="81"/>
      <c r="D5" s="81"/>
    </row>
    <row r="6" spans="1:4" ht="5.25" customHeight="1" x14ac:dyDescent="0.25">
      <c r="A6" s="65"/>
      <c r="B6" s="26"/>
      <c r="C6" s="26"/>
      <c r="D6" s="26"/>
    </row>
    <row r="7" spans="1:4" ht="15" customHeight="1" x14ac:dyDescent="0.25">
      <c r="A7" s="78">
        <v>1947</v>
      </c>
      <c r="B7" s="59" t="s">
        <v>46</v>
      </c>
      <c r="C7" s="2" t="s">
        <v>43</v>
      </c>
      <c r="D7" s="62" t="s">
        <v>48</v>
      </c>
    </row>
    <row r="8" spans="1:4" x14ac:dyDescent="0.25">
      <c r="A8" s="78"/>
      <c r="B8" s="59" t="s">
        <v>46</v>
      </c>
      <c r="C8" s="9" t="s">
        <v>47</v>
      </c>
      <c r="D8" s="62" t="s">
        <v>48</v>
      </c>
    </row>
    <row r="9" spans="1:4" x14ac:dyDescent="0.25">
      <c r="A9" s="78"/>
      <c r="B9" s="59"/>
      <c r="C9" s="2" t="s">
        <v>44</v>
      </c>
      <c r="D9" s="62"/>
    </row>
    <row r="10" spans="1:4" x14ac:dyDescent="0.25">
      <c r="A10" s="78"/>
      <c r="B10" s="59"/>
      <c r="C10" s="2" t="s">
        <v>45</v>
      </c>
      <c r="D10" s="62"/>
    </row>
    <row r="11" spans="1:4" s="58" customFormat="1" ht="30" customHeight="1" x14ac:dyDescent="0.25">
      <c r="A11" s="79">
        <v>1953</v>
      </c>
      <c r="B11" s="60" t="s">
        <v>46</v>
      </c>
      <c r="C11" s="61" t="s">
        <v>43</v>
      </c>
      <c r="D11" s="63" t="s">
        <v>49</v>
      </c>
    </row>
    <row r="12" spans="1:4" s="58" customFormat="1" ht="30" x14ac:dyDescent="0.25">
      <c r="A12" s="79"/>
      <c r="B12" s="60" t="s">
        <v>46</v>
      </c>
      <c r="C12" s="61" t="s">
        <v>47</v>
      </c>
      <c r="D12" s="63" t="s">
        <v>49</v>
      </c>
    </row>
    <row r="13" spans="1:4" s="58" customFormat="1" x14ac:dyDescent="0.25">
      <c r="A13" s="79"/>
      <c r="B13" s="60"/>
      <c r="C13" s="61" t="s">
        <v>44</v>
      </c>
      <c r="D13" s="63"/>
    </row>
    <row r="14" spans="1:4" s="58" customFormat="1" x14ac:dyDescent="0.25">
      <c r="A14" s="79"/>
      <c r="B14" s="60" t="s">
        <v>46</v>
      </c>
      <c r="C14" s="61" t="s">
        <v>45</v>
      </c>
      <c r="D14" s="63" t="s">
        <v>50</v>
      </c>
    </row>
    <row r="15" spans="1:4" ht="45" x14ac:dyDescent="0.25">
      <c r="A15" s="78">
        <v>1964</v>
      </c>
      <c r="B15" s="59" t="s">
        <v>46</v>
      </c>
      <c r="C15" s="2" t="s">
        <v>43</v>
      </c>
      <c r="D15" s="62" t="s">
        <v>51</v>
      </c>
    </row>
    <row r="16" spans="1:4" ht="45" x14ac:dyDescent="0.25">
      <c r="A16" s="78"/>
      <c r="B16" s="59" t="s">
        <v>46</v>
      </c>
      <c r="C16" s="9" t="s">
        <v>47</v>
      </c>
      <c r="D16" s="62" t="s">
        <v>51</v>
      </c>
    </row>
    <row r="17" spans="1:4" x14ac:dyDescent="0.25">
      <c r="A17" s="78"/>
      <c r="B17" s="59"/>
      <c r="C17" s="2" t="s">
        <v>44</v>
      </c>
      <c r="D17" s="62"/>
    </row>
    <row r="18" spans="1:4" x14ac:dyDescent="0.25">
      <c r="A18" s="78"/>
      <c r="B18" s="59" t="s">
        <v>46</v>
      </c>
      <c r="C18" s="2" t="s">
        <v>45</v>
      </c>
      <c r="D18" s="62" t="s">
        <v>52</v>
      </c>
    </row>
    <row r="19" spans="1:4" s="58" customFormat="1" x14ac:dyDescent="0.25">
      <c r="A19" s="79">
        <v>1967</v>
      </c>
      <c r="B19" s="60"/>
      <c r="C19" s="61" t="s">
        <v>43</v>
      </c>
      <c r="D19" s="63"/>
    </row>
    <row r="20" spans="1:4" s="58" customFormat="1" x14ac:dyDescent="0.25">
      <c r="A20" s="79"/>
      <c r="B20" s="60"/>
      <c r="C20" s="61" t="s">
        <v>47</v>
      </c>
      <c r="D20" s="63"/>
    </row>
    <row r="21" spans="1:4" s="58" customFormat="1" x14ac:dyDescent="0.25">
      <c r="A21" s="79"/>
      <c r="B21" s="60"/>
      <c r="C21" s="61" t="s">
        <v>44</v>
      </c>
      <c r="D21" s="63"/>
    </row>
    <row r="22" spans="1:4" s="58" customFormat="1" x14ac:dyDescent="0.25">
      <c r="A22" s="79"/>
      <c r="B22" s="60"/>
      <c r="C22" s="61" t="s">
        <v>45</v>
      </c>
      <c r="D22" s="63"/>
    </row>
  </sheetData>
  <mergeCells count="10">
    <mergeCell ref="A7:A10"/>
    <mergeCell ref="A11:A14"/>
    <mergeCell ref="A15:A18"/>
    <mergeCell ref="A19:A22"/>
    <mergeCell ref="A1:D1"/>
    <mergeCell ref="B2:D2"/>
    <mergeCell ref="B3:D3"/>
    <mergeCell ref="B4:D4"/>
    <mergeCell ref="B5:D5"/>
    <mergeCell ref="A2:A5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Document" ma:contentTypeID="0x010100B420F4102A9E4A4DB09D6F91D794BE8E00CDC08FEEA1D6E646BF2D314FF0625196" ma:contentTypeVersion="7" ma:contentTypeDescription="" ma:contentTypeScope="" ma:versionID="f9ac07fbe05eb8d4e0bebd2029c074fd">
  <xsd:schema xmlns:xsd="http://www.w3.org/2001/XMLSchema" xmlns:xs="http://www.w3.org/2001/XMLSchema" xmlns:p="http://schemas.microsoft.com/office/2006/metadata/properties" xmlns:ns2="502f0e20-7e67-4ef5-8fe6-687804e462b7" targetNamespace="http://schemas.microsoft.com/office/2006/metadata/properties" ma:root="true" ma:fieldsID="672c071627b311aaac5213c736b04435" ns2:_="">
    <xsd:import namespace="502f0e20-7e67-4ef5-8fe6-687804e462b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axCatchAll" minOccurs="0"/>
                <xsd:element ref="ns2:TaxCatchAllLabel" minOccurs="0"/>
                <xsd:element ref="ns2:mbc2463100b94a25864b40def319311c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0e20-7e67-4ef5-8fe6-687804e462b7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" ma:format="Dropdown" ma:internalName="DocumentType" ma:web="502f0e20-7e67-4ef5-8fe6-687804e462b7">
      <xsd:simpleType>
        <xsd:union memberTypes="dms:Text">
          <xsd:simpleType>
            <xsd:restriction base="dms:Choice">
              <xsd:enumeration value="Agreement"/>
              <xsd:enumeration value="Correspondence"/>
              <xsd:enumeration value="Discovery"/>
              <xsd:enumeration value="Other"/>
              <xsd:enumeration value="Pleading"/>
              <xsd:enumeration value="Production"/>
              <xsd:enumeration value="Subpoena"/>
            </xsd:restriction>
          </xsd:simpleType>
        </xsd:union>
      </xsd:simpleType>
    </xsd:element>
    <xsd:element name="TaxCatchAll" ma:index="10" nillable="true" ma:displayName="Taxonomy Catch All Column" ma:hidden="true" ma:list="{d987823a-2e3a-4e72-8179-e3b4de80bbe9}" ma:internalName="TaxCatchAll" ma:showField="CatchAllData" ma:web="502f0e20-7e67-4ef5-8fe6-687804e46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d987823a-2e3a-4e72-8179-e3b4de80bbe9}" ma:internalName="TaxCatchAllLabel" ma:readOnly="true" ma:showField="CatchAllDataLabel" ma:web="502f0e20-7e67-4ef5-8fe6-687804e46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bc2463100b94a25864b40def319311c" ma:index="12" nillable="true" ma:taxonomy="true" ma:internalName="mbc2463100b94a25864b40def319311c" ma:taxonomyFieldName="Tag" ma:displayName="Tag" ma:fieldId="{6bc24631-00b9-4a25-864b-40def319311c}" ma:taxonomyMulti="true" ma:sspId="90b3ea45-2923-41e1-aacb-2a4bae444901" ma:termSetId="57445b1a-7585-4cca-8306-93a618a190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2f0e20-7e67-4ef5-8fe6-687804e462b7"/>
    <DocumentType xmlns="502f0e20-7e67-4ef5-8fe6-687804e462b7" xsi:nil="true"/>
    <mbc2463100b94a25864b40def319311c xmlns="502f0e20-7e67-4ef5-8fe6-687804e462b7">
      <Terms xmlns="http://schemas.microsoft.com/office/infopath/2007/PartnerControls"/>
    </mbc2463100b94a25864b40def319311c>
  </documentManagement>
</p:properties>
</file>

<file path=customXml/itemProps1.xml><?xml version="1.0" encoding="utf-8"?>
<ds:datastoreItem xmlns:ds="http://schemas.openxmlformats.org/officeDocument/2006/customXml" ds:itemID="{61DF389E-C845-4269-A08F-65F419650D5E}"/>
</file>

<file path=customXml/itemProps2.xml><?xml version="1.0" encoding="utf-8"?>
<ds:datastoreItem xmlns:ds="http://schemas.openxmlformats.org/officeDocument/2006/customXml" ds:itemID="{C66CE094-3458-41A3-BC6D-8421EBBD5255}"/>
</file>

<file path=customXml/itemProps3.xml><?xml version="1.0" encoding="utf-8"?>
<ds:datastoreItem xmlns:ds="http://schemas.openxmlformats.org/officeDocument/2006/customXml" ds:itemID="{64C06E56-5D03-4D8A-A9DB-269317EBC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Histories</vt:lpstr>
      <vt:lpstr>T01_Sources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RDHLCC0000646.xlsx</dc:title>
  <dc:creator>Montgomery, John F CTR NAVFAC HI, ARE</dc:creator>
  <cp:lastModifiedBy>Frame, Darrel E CDR NAVFAC HI, OPD</cp:lastModifiedBy>
  <cp:lastPrinted>2018-10-18T23:33:00Z</cp:lastPrinted>
  <dcterms:created xsi:type="dcterms:W3CDTF">2016-09-29T19:54:04Z</dcterms:created>
  <dcterms:modified xsi:type="dcterms:W3CDTF">2018-10-18T23:38:46Z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0x010100B420F4102A9E4A4DB09D6F91D794BE8E00CDC08FEEA1D6E646BF2D314FF0625196</vt:lpwstr>
  </property>
</Properties>
</file>